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rket Data\Price Data\"/>
    </mc:Choice>
  </mc:AlternateContent>
  <xr:revisionPtr revIDLastSave="0" documentId="13_ncr:1_{1B892C14-36A3-438E-B447-541F7894C970}" xr6:coauthVersionLast="47" xr6:coauthVersionMax="47" xr10:uidLastSave="{00000000-0000-0000-0000-000000000000}"/>
  <bookViews>
    <workbookView xWindow="28680" yWindow="-120" windowWidth="29040" windowHeight="15720" activeTab="1" xr2:uid="{CFD9D591-EB76-4866-BF23-31AE35B73496}"/>
  </bookViews>
  <sheets>
    <sheet name="SubSector Analysis" sheetId="3" r:id="rId1"/>
    <sheet name="Nifty 750 Analysis" sheetId="2" r:id="rId2"/>
    <sheet name="Price_Filter_15_10_2024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E39" i="3" s="1"/>
  <c r="B29" i="3"/>
  <c r="D29" i="3" s="1"/>
  <c r="B2" i="3"/>
  <c r="B3" i="3"/>
  <c r="F3" i="3" s="1"/>
  <c r="B46" i="3"/>
  <c r="E46" i="3" s="1"/>
  <c r="B20" i="3"/>
  <c r="E20" i="3" s="1"/>
  <c r="B52" i="3"/>
  <c r="B14" i="3"/>
  <c r="D14" i="3" s="1"/>
  <c r="B40" i="3"/>
  <c r="F40" i="3" s="1"/>
  <c r="B36" i="3"/>
  <c r="D36" i="3" s="1"/>
  <c r="B4" i="3"/>
  <c r="D4" i="3" s="1"/>
  <c r="B107" i="3"/>
  <c r="E107" i="3" s="1"/>
  <c r="B57" i="3"/>
  <c r="H57" i="3" s="1"/>
  <c r="B37" i="3"/>
  <c r="H37" i="3" s="1"/>
  <c r="B51" i="3"/>
  <c r="B13" i="3"/>
  <c r="E13" i="3" s="1"/>
  <c r="B70" i="3"/>
  <c r="E70" i="3" s="1"/>
  <c r="B5" i="3"/>
  <c r="E5" i="3" s="1"/>
  <c r="B35" i="3"/>
  <c r="B28" i="3"/>
  <c r="D28" i="3" s="1"/>
  <c r="B62" i="3"/>
  <c r="G62" i="3" s="1"/>
  <c r="B22" i="3"/>
  <c r="E22" i="3" s="1"/>
  <c r="B6" i="3"/>
  <c r="D6" i="3" s="1"/>
  <c r="B10" i="3"/>
  <c r="G10" i="3" s="1"/>
  <c r="B47" i="3"/>
  <c r="E47" i="3" s="1"/>
  <c r="B60" i="3"/>
  <c r="D60" i="3" s="1"/>
  <c r="B42" i="3"/>
  <c r="G42" i="3" s="1"/>
  <c r="B23" i="3"/>
  <c r="E23" i="3" s="1"/>
  <c r="B75" i="3"/>
  <c r="B12" i="3"/>
  <c r="B26" i="3"/>
  <c r="B45" i="3"/>
  <c r="H45" i="3" s="1"/>
  <c r="B53" i="3"/>
  <c r="F53" i="3" s="1"/>
  <c r="B58" i="3"/>
  <c r="E58" i="3" s="1"/>
  <c r="B65" i="3"/>
  <c r="D65" i="3" s="1"/>
  <c r="B31" i="3"/>
  <c r="E31" i="3" s="1"/>
  <c r="B48" i="3"/>
  <c r="H48" i="3" s="1"/>
  <c r="B27" i="3"/>
  <c r="D27" i="3" s="1"/>
  <c r="B90" i="3"/>
  <c r="B63" i="3"/>
  <c r="B108" i="3"/>
  <c r="B111" i="3"/>
  <c r="B103" i="3"/>
  <c r="B15" i="3"/>
  <c r="H15" i="3" s="1"/>
  <c r="B33" i="3"/>
  <c r="G33" i="3" s="1"/>
  <c r="B21" i="3"/>
  <c r="G21" i="3" s="1"/>
  <c r="B44" i="3"/>
  <c r="D44" i="3" s="1"/>
  <c r="B73" i="3"/>
  <c r="G73" i="3" s="1"/>
  <c r="B50" i="3"/>
  <c r="H50" i="3" s="1"/>
  <c r="B83" i="3"/>
  <c r="D83" i="3" s="1"/>
  <c r="B87" i="3"/>
  <c r="D87" i="3" s="1"/>
  <c r="B9" i="3"/>
  <c r="B67" i="3"/>
  <c r="E67" i="3" s="1"/>
  <c r="B43" i="3"/>
  <c r="E43" i="3" s="1"/>
  <c r="B91" i="3"/>
  <c r="B92" i="3"/>
  <c r="D92" i="3" s="1"/>
  <c r="B64" i="3"/>
  <c r="F64" i="3" s="1"/>
  <c r="B34" i="3"/>
  <c r="E34" i="3" s="1"/>
  <c r="B7" i="3"/>
  <c r="D7" i="3" s="1"/>
  <c r="B54" i="3"/>
  <c r="E54" i="3" s="1"/>
  <c r="B61" i="3"/>
  <c r="H61" i="3" s="1"/>
  <c r="B41" i="3"/>
  <c r="H41" i="3" s="1"/>
  <c r="B68" i="3"/>
  <c r="D68" i="3" s="1"/>
  <c r="B86" i="3"/>
  <c r="G86" i="3" s="1"/>
  <c r="B69" i="3"/>
  <c r="E69" i="3" s="1"/>
  <c r="B82" i="3"/>
  <c r="E82" i="3" s="1"/>
  <c r="B30" i="3"/>
  <c r="B81" i="3"/>
  <c r="D81" i="3" s="1"/>
  <c r="B109" i="3"/>
  <c r="P109" i="3" s="1"/>
  <c r="B59" i="3"/>
  <c r="E59" i="3" s="1"/>
  <c r="B24" i="3"/>
  <c r="P24" i="3" s="1"/>
  <c r="B66" i="3"/>
  <c r="G66" i="3" s="1"/>
  <c r="B32" i="3"/>
  <c r="D32" i="3" s="1"/>
  <c r="B16" i="3"/>
  <c r="D16" i="3" s="1"/>
  <c r="B71" i="3"/>
  <c r="D71" i="3" s="1"/>
  <c r="B72" i="3"/>
  <c r="F72" i="3" s="1"/>
  <c r="B17" i="3"/>
  <c r="E17" i="3" s="1"/>
  <c r="B76" i="3"/>
  <c r="E76" i="3" s="1"/>
  <c r="B38" i="3"/>
  <c r="B49" i="3"/>
  <c r="H49" i="3" s="1"/>
  <c r="B18" i="3"/>
  <c r="G18" i="3" s="1"/>
  <c r="B78" i="3"/>
  <c r="D78" i="3" s="1"/>
  <c r="B97" i="3"/>
  <c r="D97" i="3" s="1"/>
  <c r="B80" i="3"/>
  <c r="E80" i="3" s="1"/>
  <c r="B84" i="3"/>
  <c r="H84" i="3" s="1"/>
  <c r="B79" i="3"/>
  <c r="G79" i="3" s="1"/>
  <c r="B11" i="3"/>
  <c r="D11" i="3" s="1"/>
  <c r="B25" i="3"/>
  <c r="H25" i="3" s="1"/>
  <c r="B19" i="3"/>
  <c r="E19" i="3" s="1"/>
  <c r="B93" i="3"/>
  <c r="B55" i="3"/>
  <c r="B96" i="3"/>
  <c r="G96" i="3" s="1"/>
  <c r="B98" i="3"/>
  <c r="G98" i="3" s="1"/>
  <c r="B8" i="3"/>
  <c r="E8" i="3" s="1"/>
  <c r="B99" i="3"/>
  <c r="G99" i="3" s="1"/>
  <c r="B100" i="3"/>
  <c r="G100" i="3" s="1"/>
  <c r="B110" i="3"/>
  <c r="H110" i="3" s="1"/>
  <c r="B74" i="3"/>
  <c r="G74" i="3" s="1"/>
  <c r="B105" i="3"/>
  <c r="D105" i="3" s="1"/>
  <c r="B115" i="3"/>
  <c r="B89" i="3"/>
  <c r="B56" i="3"/>
  <c r="E56" i="3" s="1"/>
  <c r="B88" i="3"/>
  <c r="B113" i="3"/>
  <c r="H113" i="3" s="1"/>
  <c r="B106" i="3"/>
  <c r="G106" i="3" s="1"/>
  <c r="B94" i="3"/>
  <c r="E94" i="3" s="1"/>
  <c r="B114" i="3"/>
  <c r="G114" i="3" s="1"/>
  <c r="B77" i="3"/>
  <c r="E77" i="3" s="1"/>
  <c r="B95" i="3"/>
  <c r="G95" i="3" s="1"/>
  <c r="B116" i="3"/>
  <c r="D116" i="3" s="1"/>
  <c r="B117" i="3"/>
  <c r="D117" i="3" s="1"/>
  <c r="B118" i="3"/>
  <c r="E118" i="3" s="1"/>
  <c r="B119" i="3"/>
  <c r="E119" i="3" s="1"/>
  <c r="B120" i="3"/>
  <c r="B121" i="3"/>
  <c r="B122" i="3"/>
  <c r="G122" i="3" s="1"/>
  <c r="B101" i="3"/>
  <c r="E101" i="3" s="1"/>
  <c r="B123" i="3"/>
  <c r="G123" i="3" s="1"/>
  <c r="B112" i="3"/>
  <c r="G112" i="3" s="1"/>
  <c r="B85" i="3"/>
  <c r="D85" i="3" s="1"/>
  <c r="B124" i="3"/>
  <c r="E124" i="3" s="1"/>
  <c r="B102" i="3"/>
  <c r="G102" i="3" s="1"/>
  <c r="B125" i="3"/>
  <c r="D125" i="3" s="1"/>
  <c r="B104" i="3"/>
  <c r="F104" i="3" s="1"/>
  <c r="D77" i="3" l="1"/>
  <c r="D37" i="3"/>
  <c r="D57" i="3"/>
  <c r="D40" i="3"/>
  <c r="D18" i="3"/>
  <c r="F8" i="3"/>
  <c r="F78" i="3"/>
  <c r="F49" i="3"/>
  <c r="D100" i="3"/>
  <c r="F21" i="3"/>
  <c r="F45" i="3"/>
  <c r="D50" i="3"/>
  <c r="F22" i="3"/>
  <c r="D33" i="3"/>
  <c r="D95" i="3"/>
  <c r="D31" i="3"/>
  <c r="D74" i="3"/>
  <c r="D66" i="3"/>
  <c r="F98" i="3"/>
  <c r="F33" i="3"/>
  <c r="G124" i="3"/>
  <c r="G59" i="3"/>
  <c r="D110" i="3"/>
  <c r="D109" i="3"/>
  <c r="D48" i="3"/>
  <c r="D39" i="3"/>
  <c r="F96" i="3"/>
  <c r="F15" i="3"/>
  <c r="G85" i="3"/>
  <c r="G109" i="3"/>
  <c r="F58" i="3"/>
  <c r="G116" i="3"/>
  <c r="G23" i="3"/>
  <c r="D102" i="3"/>
  <c r="D124" i="3"/>
  <c r="D98" i="3"/>
  <c r="D41" i="3"/>
  <c r="D53" i="3"/>
  <c r="E48" i="3"/>
  <c r="F18" i="3"/>
  <c r="G77" i="3"/>
  <c r="H104" i="3"/>
  <c r="H102" i="3"/>
  <c r="D101" i="3"/>
  <c r="D79" i="3"/>
  <c r="D54" i="3"/>
  <c r="D47" i="3"/>
  <c r="F123" i="3"/>
  <c r="F59" i="3"/>
  <c r="D84" i="3"/>
  <c r="D64" i="3"/>
  <c r="D10" i="3"/>
  <c r="F101" i="3"/>
  <c r="F109" i="3"/>
  <c r="F62" i="3"/>
  <c r="G110" i="3"/>
  <c r="D61" i="3"/>
  <c r="D80" i="3"/>
  <c r="D62" i="3"/>
  <c r="F122" i="3"/>
  <c r="F81" i="3"/>
  <c r="F28" i="3"/>
  <c r="H96" i="3"/>
  <c r="F94" i="3"/>
  <c r="F34" i="3"/>
  <c r="F36" i="3"/>
  <c r="G84" i="3"/>
  <c r="F106" i="3"/>
  <c r="D106" i="3"/>
  <c r="D73" i="3"/>
  <c r="D107" i="3"/>
  <c r="F113" i="3"/>
  <c r="F92" i="3"/>
  <c r="F14" i="3"/>
  <c r="G80" i="3"/>
  <c r="P114" i="3"/>
  <c r="G67" i="3"/>
  <c r="U121" i="3"/>
  <c r="V121" i="3"/>
  <c r="P121" i="3"/>
  <c r="I121" i="3"/>
  <c r="Q121" i="3"/>
  <c r="E121" i="3"/>
  <c r="G121" i="3"/>
  <c r="D121" i="3"/>
  <c r="H121" i="3"/>
  <c r="F121" i="3"/>
  <c r="U91" i="3"/>
  <c r="V91" i="3"/>
  <c r="P91" i="3"/>
  <c r="I91" i="3"/>
  <c r="H91" i="3"/>
  <c r="G91" i="3"/>
  <c r="E91" i="3"/>
  <c r="Q91" i="3"/>
  <c r="D91" i="3"/>
  <c r="F91" i="3"/>
  <c r="U35" i="3"/>
  <c r="P35" i="3"/>
  <c r="V35" i="3"/>
  <c r="I35" i="3"/>
  <c r="Q35" i="3"/>
  <c r="H35" i="3"/>
  <c r="G35" i="3"/>
  <c r="E35" i="3"/>
  <c r="D35" i="3"/>
  <c r="F35" i="3"/>
  <c r="U52" i="3"/>
  <c r="P52" i="3"/>
  <c r="V52" i="3"/>
  <c r="I52" i="3"/>
  <c r="Q52" i="3"/>
  <c r="H52" i="3"/>
  <c r="G52" i="3"/>
  <c r="E52" i="3"/>
  <c r="D52" i="3"/>
  <c r="F52" i="3"/>
  <c r="U30" i="3"/>
  <c r="V30" i="3"/>
  <c r="P30" i="3"/>
  <c r="I30" i="3"/>
  <c r="Q30" i="3"/>
  <c r="H30" i="3"/>
  <c r="E30" i="3"/>
  <c r="D30" i="3"/>
  <c r="G30" i="3"/>
  <c r="F30" i="3"/>
  <c r="V93" i="3"/>
  <c r="U93" i="3"/>
  <c r="P93" i="3"/>
  <c r="H93" i="3"/>
  <c r="Q93" i="3"/>
  <c r="G93" i="3"/>
  <c r="D93" i="3"/>
  <c r="I93" i="3"/>
  <c r="F93" i="3"/>
  <c r="V82" i="3"/>
  <c r="P82" i="3"/>
  <c r="U82" i="3"/>
  <c r="Q82" i="3"/>
  <c r="H82" i="3"/>
  <c r="G82" i="3"/>
  <c r="D82" i="3"/>
  <c r="I82" i="3"/>
  <c r="F82" i="3"/>
  <c r="V43" i="3"/>
  <c r="U43" i="3"/>
  <c r="P43" i="3"/>
  <c r="H43" i="3"/>
  <c r="G43" i="3"/>
  <c r="Q43" i="3"/>
  <c r="I43" i="3"/>
  <c r="D43" i="3"/>
  <c r="F43" i="3"/>
  <c r="V111" i="3"/>
  <c r="P111" i="3"/>
  <c r="U111" i="3"/>
  <c r="H111" i="3"/>
  <c r="Q111" i="3"/>
  <c r="G111" i="3"/>
  <c r="I111" i="3"/>
  <c r="D111" i="3"/>
  <c r="F111" i="3"/>
  <c r="V12" i="3"/>
  <c r="P12" i="3"/>
  <c r="U12" i="3"/>
  <c r="H12" i="3"/>
  <c r="Q12" i="3"/>
  <c r="G12" i="3"/>
  <c r="I12" i="3"/>
  <c r="D12" i="3"/>
  <c r="F12" i="3"/>
  <c r="V5" i="3"/>
  <c r="U5" i="3"/>
  <c r="P5" i="3"/>
  <c r="Q5" i="3"/>
  <c r="H5" i="3"/>
  <c r="G5" i="3"/>
  <c r="D5" i="3"/>
  <c r="F5" i="3"/>
  <c r="I5" i="3"/>
  <c r="V20" i="3"/>
  <c r="P20" i="3"/>
  <c r="U20" i="3"/>
  <c r="Q20" i="3"/>
  <c r="H20" i="3"/>
  <c r="G20" i="3"/>
  <c r="D20" i="3"/>
  <c r="I20" i="3"/>
  <c r="F20" i="3"/>
  <c r="U55" i="3"/>
  <c r="P55" i="3"/>
  <c r="V55" i="3"/>
  <c r="I55" i="3"/>
  <c r="Q55" i="3"/>
  <c r="E55" i="3"/>
  <c r="G55" i="3"/>
  <c r="D55" i="3"/>
  <c r="H55" i="3"/>
  <c r="F55" i="3"/>
  <c r="V120" i="3"/>
  <c r="P120" i="3"/>
  <c r="U120" i="3"/>
  <c r="Q120" i="3"/>
  <c r="H120" i="3"/>
  <c r="G120" i="3"/>
  <c r="D120" i="3"/>
  <c r="I120" i="3"/>
  <c r="F120" i="3"/>
  <c r="U89" i="3"/>
  <c r="V89" i="3"/>
  <c r="P89" i="3"/>
  <c r="Q89" i="3"/>
  <c r="H89" i="3"/>
  <c r="I89" i="3"/>
  <c r="G89" i="3"/>
  <c r="D89" i="3"/>
  <c r="F89" i="3"/>
  <c r="U67" i="3"/>
  <c r="V67" i="3"/>
  <c r="P67" i="3"/>
  <c r="Q67" i="3"/>
  <c r="H67" i="3"/>
  <c r="I67" i="3"/>
  <c r="D67" i="3"/>
  <c r="F67" i="3"/>
  <c r="U46" i="3"/>
  <c r="V46" i="3"/>
  <c r="P46" i="3"/>
  <c r="Q46" i="3"/>
  <c r="H46" i="3"/>
  <c r="G46" i="3"/>
  <c r="D46" i="3"/>
  <c r="I46" i="3"/>
  <c r="F46" i="3"/>
  <c r="E120" i="3"/>
  <c r="E111" i="3"/>
  <c r="U88" i="3"/>
  <c r="V88" i="3"/>
  <c r="P88" i="3"/>
  <c r="I88" i="3"/>
  <c r="E88" i="3"/>
  <c r="H88" i="3"/>
  <c r="Q88" i="3"/>
  <c r="G88" i="3"/>
  <c r="D88" i="3"/>
  <c r="F88" i="3"/>
  <c r="U103" i="3"/>
  <c r="P103" i="3"/>
  <c r="I103" i="3"/>
  <c r="H103" i="3"/>
  <c r="V103" i="3"/>
  <c r="Q103" i="3"/>
  <c r="G103" i="3"/>
  <c r="E103" i="3"/>
  <c r="D103" i="3"/>
  <c r="F103" i="3"/>
  <c r="V76" i="3"/>
  <c r="P76" i="3"/>
  <c r="U76" i="3"/>
  <c r="H76" i="3"/>
  <c r="Q76" i="3"/>
  <c r="G76" i="3"/>
  <c r="D76" i="3"/>
  <c r="I76" i="3"/>
  <c r="F76" i="3"/>
  <c r="U17" i="3"/>
  <c r="V17" i="3"/>
  <c r="P17" i="3"/>
  <c r="Q17" i="3"/>
  <c r="H17" i="3"/>
  <c r="D17" i="3"/>
  <c r="G17" i="3"/>
  <c r="F17" i="3"/>
  <c r="I17" i="3"/>
  <c r="U108" i="3"/>
  <c r="V108" i="3"/>
  <c r="P108" i="3"/>
  <c r="Q108" i="3"/>
  <c r="H108" i="3"/>
  <c r="G108" i="3"/>
  <c r="I108" i="3"/>
  <c r="D108" i="3"/>
  <c r="F108" i="3"/>
  <c r="U26" i="3"/>
  <c r="P26" i="3"/>
  <c r="V26" i="3"/>
  <c r="I26" i="3"/>
  <c r="H26" i="3"/>
  <c r="Q26" i="3"/>
  <c r="G26" i="3"/>
  <c r="E26" i="3"/>
  <c r="D26" i="3"/>
  <c r="F26" i="3"/>
  <c r="U119" i="3"/>
  <c r="V119" i="3"/>
  <c r="P119" i="3"/>
  <c r="Q119" i="3"/>
  <c r="H119" i="3"/>
  <c r="F119" i="3"/>
  <c r="G119" i="3"/>
  <c r="D119" i="3"/>
  <c r="I119" i="3"/>
  <c r="U69" i="3"/>
  <c r="V69" i="3"/>
  <c r="P69" i="3"/>
  <c r="Q69" i="3"/>
  <c r="H69" i="3"/>
  <c r="D69" i="3"/>
  <c r="I69" i="3"/>
  <c r="F69" i="3"/>
  <c r="G69" i="3"/>
  <c r="U70" i="3"/>
  <c r="V70" i="3"/>
  <c r="P70" i="3"/>
  <c r="Q70" i="3"/>
  <c r="H70" i="3"/>
  <c r="G70" i="3"/>
  <c r="D70" i="3"/>
  <c r="F70" i="3"/>
  <c r="I70" i="3"/>
  <c r="E108" i="3"/>
  <c r="U38" i="3"/>
  <c r="P38" i="3"/>
  <c r="V38" i="3"/>
  <c r="I38" i="3"/>
  <c r="Q38" i="3"/>
  <c r="E38" i="3"/>
  <c r="H38" i="3"/>
  <c r="D38" i="3"/>
  <c r="G38" i="3"/>
  <c r="F38" i="3"/>
  <c r="V56" i="3"/>
  <c r="P56" i="3"/>
  <c r="U56" i="3"/>
  <c r="H56" i="3"/>
  <c r="I56" i="3"/>
  <c r="Q56" i="3"/>
  <c r="G56" i="3"/>
  <c r="D56" i="3"/>
  <c r="F56" i="3"/>
  <c r="U19" i="3"/>
  <c r="V19" i="3"/>
  <c r="P19" i="3"/>
  <c r="Q19" i="3"/>
  <c r="H19" i="3"/>
  <c r="G19" i="3"/>
  <c r="D19" i="3"/>
  <c r="F19" i="3"/>
  <c r="I19" i="3"/>
  <c r="U75" i="3"/>
  <c r="V75" i="3"/>
  <c r="P75" i="3"/>
  <c r="Q75" i="3"/>
  <c r="H75" i="3"/>
  <c r="G75" i="3"/>
  <c r="D75" i="3"/>
  <c r="I75" i="3"/>
  <c r="F75" i="3"/>
  <c r="E89" i="3"/>
  <c r="E12" i="3"/>
  <c r="E93" i="3"/>
  <c r="E75" i="3"/>
  <c r="U115" i="3"/>
  <c r="P115" i="3"/>
  <c r="Q115" i="3"/>
  <c r="I115" i="3"/>
  <c r="U63" i="3"/>
  <c r="P63" i="3"/>
  <c r="Q63" i="3"/>
  <c r="V63" i="3"/>
  <c r="H63" i="3"/>
  <c r="I63" i="3"/>
  <c r="E104" i="3"/>
  <c r="E25" i="3"/>
  <c r="E86" i="3"/>
  <c r="E63" i="3"/>
  <c r="V125" i="3"/>
  <c r="Q125" i="3"/>
  <c r="U125" i="3"/>
  <c r="H125" i="3"/>
  <c r="P125" i="3"/>
  <c r="I125" i="3"/>
  <c r="V117" i="3"/>
  <c r="U117" i="3"/>
  <c r="Q117" i="3"/>
  <c r="H117" i="3"/>
  <c r="P117" i="3"/>
  <c r="I117" i="3"/>
  <c r="V105" i="3"/>
  <c r="U105" i="3"/>
  <c r="Q105" i="3"/>
  <c r="H105" i="3"/>
  <c r="I105" i="3"/>
  <c r="P105" i="3"/>
  <c r="V11" i="3"/>
  <c r="U11" i="3"/>
  <c r="Q11" i="3"/>
  <c r="H11" i="3"/>
  <c r="P11" i="3"/>
  <c r="I11" i="3"/>
  <c r="V71" i="3"/>
  <c r="Q71" i="3"/>
  <c r="U71" i="3"/>
  <c r="H71" i="3"/>
  <c r="P71" i="3"/>
  <c r="I71" i="3"/>
  <c r="V68" i="3"/>
  <c r="U68" i="3"/>
  <c r="Q68" i="3"/>
  <c r="H68" i="3"/>
  <c r="I68" i="3"/>
  <c r="P68" i="3"/>
  <c r="V87" i="3"/>
  <c r="Q87" i="3"/>
  <c r="H87" i="3"/>
  <c r="U87" i="3"/>
  <c r="P87" i="3"/>
  <c r="I87" i="3"/>
  <c r="V90" i="3"/>
  <c r="U90" i="3"/>
  <c r="Q90" i="3"/>
  <c r="H90" i="3"/>
  <c r="P90" i="3"/>
  <c r="I90" i="3"/>
  <c r="V42" i="3"/>
  <c r="U42" i="3"/>
  <c r="Q42" i="3"/>
  <c r="H42" i="3"/>
  <c r="I42" i="3"/>
  <c r="V51" i="3"/>
  <c r="Q51" i="3"/>
  <c r="U51" i="3"/>
  <c r="H51" i="3"/>
  <c r="P51" i="3"/>
  <c r="I51" i="3"/>
  <c r="V2" i="3"/>
  <c r="U2" i="3"/>
  <c r="Q2" i="3"/>
  <c r="H2" i="3"/>
  <c r="P2" i="3"/>
  <c r="I2" i="3"/>
  <c r="D112" i="3"/>
  <c r="D114" i="3"/>
  <c r="D99" i="3"/>
  <c r="D24" i="3"/>
  <c r="E125" i="3"/>
  <c r="E117" i="3"/>
  <c r="E105" i="3"/>
  <c r="E11" i="3"/>
  <c r="E71" i="3"/>
  <c r="E68" i="3"/>
  <c r="E87" i="3"/>
  <c r="E90" i="3"/>
  <c r="E42" i="3"/>
  <c r="E51" i="3"/>
  <c r="E2" i="3"/>
  <c r="G78" i="3"/>
  <c r="G81" i="3"/>
  <c r="G87" i="3"/>
  <c r="H124" i="3"/>
  <c r="H92" i="3"/>
  <c r="H14" i="3"/>
  <c r="I80" i="3"/>
  <c r="P106" i="3"/>
  <c r="U9" i="3"/>
  <c r="P9" i="3"/>
  <c r="Q9" i="3"/>
  <c r="H9" i="3"/>
  <c r="V9" i="3"/>
  <c r="I9" i="3"/>
  <c r="E115" i="3"/>
  <c r="E72" i="3"/>
  <c r="E9" i="3"/>
  <c r="E3" i="3"/>
  <c r="G9" i="3"/>
  <c r="V102" i="3"/>
  <c r="U102" i="3"/>
  <c r="Q102" i="3"/>
  <c r="P102" i="3"/>
  <c r="I102" i="3"/>
  <c r="V116" i="3"/>
  <c r="U116" i="3"/>
  <c r="Q116" i="3"/>
  <c r="P116" i="3"/>
  <c r="I116" i="3"/>
  <c r="V74" i="3"/>
  <c r="U74" i="3"/>
  <c r="Q74" i="3"/>
  <c r="I74" i="3"/>
  <c r="P74" i="3"/>
  <c r="V79" i="3"/>
  <c r="U79" i="3"/>
  <c r="Q79" i="3"/>
  <c r="P79" i="3"/>
  <c r="I79" i="3"/>
  <c r="V16" i="3"/>
  <c r="U16" i="3"/>
  <c r="Q16" i="3"/>
  <c r="P16" i="3"/>
  <c r="I16" i="3"/>
  <c r="V41" i="3"/>
  <c r="U41" i="3"/>
  <c r="Q41" i="3"/>
  <c r="G41" i="3"/>
  <c r="I41" i="3"/>
  <c r="P41" i="3"/>
  <c r="V83" i="3"/>
  <c r="U83" i="3"/>
  <c r="Q83" i="3"/>
  <c r="G83" i="3"/>
  <c r="P83" i="3"/>
  <c r="I83" i="3"/>
  <c r="V27" i="3"/>
  <c r="U27" i="3"/>
  <c r="Q27" i="3"/>
  <c r="P27" i="3"/>
  <c r="G27" i="3"/>
  <c r="I27" i="3"/>
  <c r="V60" i="3"/>
  <c r="U60" i="3"/>
  <c r="Q60" i="3"/>
  <c r="G60" i="3"/>
  <c r="I60" i="3"/>
  <c r="V37" i="3"/>
  <c r="U37" i="3"/>
  <c r="Q37" i="3"/>
  <c r="G37" i="3"/>
  <c r="P37" i="3"/>
  <c r="I37" i="3"/>
  <c r="V29" i="3"/>
  <c r="U29" i="3"/>
  <c r="Q29" i="3"/>
  <c r="G29" i="3"/>
  <c r="P29" i="3"/>
  <c r="I29" i="3"/>
  <c r="D123" i="3"/>
  <c r="D94" i="3"/>
  <c r="D8" i="3"/>
  <c r="D59" i="3"/>
  <c r="D34" i="3"/>
  <c r="D21" i="3"/>
  <c r="D58" i="3"/>
  <c r="D22" i="3"/>
  <c r="E102" i="3"/>
  <c r="E116" i="3"/>
  <c r="E74" i="3"/>
  <c r="E79" i="3"/>
  <c r="E16" i="3"/>
  <c r="E41" i="3"/>
  <c r="E83" i="3"/>
  <c r="E27" i="3"/>
  <c r="E60" i="3"/>
  <c r="E37" i="3"/>
  <c r="E29" i="3"/>
  <c r="G94" i="3"/>
  <c r="G8" i="3"/>
  <c r="G50" i="3"/>
  <c r="G22" i="3"/>
  <c r="H122" i="3"/>
  <c r="H83" i="3"/>
  <c r="H29" i="3"/>
  <c r="U25" i="3"/>
  <c r="P25" i="3"/>
  <c r="V25" i="3"/>
  <c r="Q25" i="3"/>
  <c r="I25" i="3"/>
  <c r="U13" i="3"/>
  <c r="V13" i="3"/>
  <c r="P13" i="3"/>
  <c r="Q13" i="3"/>
  <c r="H13" i="3"/>
  <c r="I13" i="3"/>
  <c r="G101" i="3"/>
  <c r="G49" i="3"/>
  <c r="H79" i="3"/>
  <c r="H39" i="3"/>
  <c r="U23" i="3"/>
  <c r="V23" i="3"/>
  <c r="P23" i="3"/>
  <c r="Q23" i="3"/>
  <c r="H23" i="3"/>
  <c r="I23" i="3"/>
  <c r="U95" i="3"/>
  <c r="V95" i="3"/>
  <c r="P95" i="3"/>
  <c r="Q95" i="3"/>
  <c r="I95" i="3"/>
  <c r="U32" i="3"/>
  <c r="V32" i="3"/>
  <c r="P32" i="3"/>
  <c r="Q32" i="3"/>
  <c r="I32" i="3"/>
  <c r="V57" i="3"/>
  <c r="U57" i="3"/>
  <c r="Q57" i="3"/>
  <c r="P57" i="3"/>
  <c r="G57" i="3"/>
  <c r="I57" i="3"/>
  <c r="E84" i="3"/>
  <c r="V85" i="3"/>
  <c r="Q85" i="3"/>
  <c r="U85" i="3"/>
  <c r="P85" i="3"/>
  <c r="H85" i="3"/>
  <c r="V100" i="3"/>
  <c r="Q100" i="3"/>
  <c r="U100" i="3"/>
  <c r="P100" i="3"/>
  <c r="H100" i="3"/>
  <c r="V66" i="3"/>
  <c r="Q66" i="3"/>
  <c r="U66" i="3"/>
  <c r="P66" i="3"/>
  <c r="I66" i="3"/>
  <c r="H66" i="3"/>
  <c r="V73" i="3"/>
  <c r="Q73" i="3"/>
  <c r="P73" i="3"/>
  <c r="U73" i="3"/>
  <c r="I73" i="3"/>
  <c r="H73" i="3"/>
  <c r="V10" i="3"/>
  <c r="U10" i="3"/>
  <c r="Q10" i="3"/>
  <c r="P10" i="3"/>
  <c r="I10" i="3"/>
  <c r="H10" i="3"/>
  <c r="D122" i="3"/>
  <c r="D113" i="3"/>
  <c r="D96" i="3"/>
  <c r="D49" i="3"/>
  <c r="D15" i="3"/>
  <c r="D45" i="3"/>
  <c r="E85" i="3"/>
  <c r="E100" i="3"/>
  <c r="E66" i="3"/>
  <c r="E73" i="3"/>
  <c r="E10" i="3"/>
  <c r="F118" i="3"/>
  <c r="F115" i="3"/>
  <c r="F25" i="3"/>
  <c r="F86" i="3"/>
  <c r="F9" i="3"/>
  <c r="F63" i="3"/>
  <c r="F23" i="3"/>
  <c r="F13" i="3"/>
  <c r="G113" i="3"/>
  <c r="G13" i="3"/>
  <c r="H118" i="3"/>
  <c r="I85" i="3"/>
  <c r="P42" i="3"/>
  <c r="P104" i="3"/>
  <c r="V104" i="3"/>
  <c r="Q104" i="3"/>
  <c r="U104" i="3"/>
  <c r="I104" i="3"/>
  <c r="U72" i="3"/>
  <c r="P72" i="3"/>
  <c r="V72" i="3"/>
  <c r="Q72" i="3"/>
  <c r="I72" i="3"/>
  <c r="U110" i="3"/>
  <c r="P110" i="3"/>
  <c r="I110" i="3"/>
  <c r="V110" i="3"/>
  <c r="Q110" i="3"/>
  <c r="U61" i="3"/>
  <c r="V61" i="3"/>
  <c r="P61" i="3"/>
  <c r="Q61" i="3"/>
  <c r="I61" i="3"/>
  <c r="V47" i="3"/>
  <c r="U47" i="3"/>
  <c r="Q47" i="3"/>
  <c r="P47" i="3"/>
  <c r="G47" i="3"/>
  <c r="I47" i="3"/>
  <c r="E95" i="3"/>
  <c r="E61" i="3"/>
  <c r="E57" i="3"/>
  <c r="V77" i="3"/>
  <c r="U77" i="3"/>
  <c r="Q77" i="3"/>
  <c r="P77" i="3"/>
  <c r="H77" i="3"/>
  <c r="V80" i="3"/>
  <c r="U80" i="3"/>
  <c r="Q80" i="3"/>
  <c r="P80" i="3"/>
  <c r="H80" i="3"/>
  <c r="V54" i="3"/>
  <c r="U54" i="3"/>
  <c r="Q54" i="3"/>
  <c r="P54" i="3"/>
  <c r="I54" i="3"/>
  <c r="H54" i="3"/>
  <c r="V31" i="3"/>
  <c r="Q31" i="3"/>
  <c r="U31" i="3"/>
  <c r="P31" i="3"/>
  <c r="I31" i="3"/>
  <c r="H31" i="3"/>
  <c r="V107" i="3"/>
  <c r="Q107" i="3"/>
  <c r="P107" i="3"/>
  <c r="I107" i="3"/>
  <c r="H107" i="3"/>
  <c r="V112" i="3"/>
  <c r="Q112" i="3"/>
  <c r="U112" i="3"/>
  <c r="P112" i="3"/>
  <c r="I112" i="3"/>
  <c r="H112" i="3"/>
  <c r="V114" i="3"/>
  <c r="Q114" i="3"/>
  <c r="I114" i="3"/>
  <c r="U114" i="3"/>
  <c r="H114" i="3"/>
  <c r="V99" i="3"/>
  <c r="Q99" i="3"/>
  <c r="U99" i="3"/>
  <c r="I99" i="3"/>
  <c r="P99" i="3"/>
  <c r="H99" i="3"/>
  <c r="V97" i="3"/>
  <c r="U97" i="3"/>
  <c r="Q97" i="3"/>
  <c r="G97" i="3"/>
  <c r="P97" i="3"/>
  <c r="I97" i="3"/>
  <c r="H97" i="3"/>
  <c r="V24" i="3"/>
  <c r="U24" i="3"/>
  <c r="Q24" i="3"/>
  <c r="G24" i="3"/>
  <c r="I24" i="3"/>
  <c r="H24" i="3"/>
  <c r="V7" i="3"/>
  <c r="U7" i="3"/>
  <c r="Q7" i="3"/>
  <c r="G7" i="3"/>
  <c r="I7" i="3"/>
  <c r="P7" i="3"/>
  <c r="H7" i="3"/>
  <c r="V44" i="3"/>
  <c r="U44" i="3"/>
  <c r="Q44" i="3"/>
  <c r="P44" i="3"/>
  <c r="G44" i="3"/>
  <c r="I44" i="3"/>
  <c r="H44" i="3"/>
  <c r="V65" i="3"/>
  <c r="U65" i="3"/>
  <c r="Q65" i="3"/>
  <c r="P65" i="3"/>
  <c r="G65" i="3"/>
  <c r="I65" i="3"/>
  <c r="H65" i="3"/>
  <c r="V6" i="3"/>
  <c r="U6" i="3"/>
  <c r="Q6" i="3"/>
  <c r="P6" i="3"/>
  <c r="G6" i="3"/>
  <c r="I6" i="3"/>
  <c r="H6" i="3"/>
  <c r="V4" i="3"/>
  <c r="U4" i="3"/>
  <c r="Q4" i="3"/>
  <c r="P4" i="3"/>
  <c r="G4" i="3"/>
  <c r="I4" i="3"/>
  <c r="H4" i="3"/>
  <c r="E112" i="3"/>
  <c r="E114" i="3"/>
  <c r="E99" i="3"/>
  <c r="E97" i="3"/>
  <c r="E24" i="3"/>
  <c r="E7" i="3"/>
  <c r="E44" i="3"/>
  <c r="E65" i="3"/>
  <c r="E6" i="3"/>
  <c r="E4" i="3"/>
  <c r="F125" i="3"/>
  <c r="F117" i="3"/>
  <c r="F105" i="3"/>
  <c r="F11" i="3"/>
  <c r="F71" i="3"/>
  <c r="F68" i="3"/>
  <c r="F87" i="3"/>
  <c r="F90" i="3"/>
  <c r="F42" i="3"/>
  <c r="F51" i="3"/>
  <c r="F2" i="3"/>
  <c r="G68" i="3"/>
  <c r="G51" i="3"/>
  <c r="H116" i="3"/>
  <c r="H27" i="3"/>
  <c r="P60" i="3"/>
  <c r="V50" i="3"/>
  <c r="U50" i="3"/>
  <c r="P50" i="3"/>
  <c r="I50" i="3"/>
  <c r="Q50" i="3"/>
  <c r="E32" i="3"/>
  <c r="Q123" i="3"/>
  <c r="V123" i="3"/>
  <c r="U123" i="3"/>
  <c r="P123" i="3"/>
  <c r="I123" i="3"/>
  <c r="H123" i="3"/>
  <c r="V78" i="3"/>
  <c r="Q78" i="3"/>
  <c r="P78" i="3"/>
  <c r="I78" i="3"/>
  <c r="U78" i="3"/>
  <c r="H78" i="3"/>
  <c r="V21" i="3"/>
  <c r="U21" i="3"/>
  <c r="Q21" i="3"/>
  <c r="P21" i="3"/>
  <c r="I21" i="3"/>
  <c r="H21" i="3"/>
  <c r="V36" i="3"/>
  <c r="U36" i="3"/>
  <c r="Q36" i="3"/>
  <c r="P36" i="3"/>
  <c r="I36" i="3"/>
  <c r="H36" i="3"/>
  <c r="E123" i="3"/>
  <c r="E78" i="3"/>
  <c r="E21" i="3"/>
  <c r="E36" i="3"/>
  <c r="F102" i="3"/>
  <c r="F116" i="3"/>
  <c r="F74" i="3"/>
  <c r="F79" i="3"/>
  <c r="F16" i="3"/>
  <c r="F41" i="3"/>
  <c r="F83" i="3"/>
  <c r="F27" i="3"/>
  <c r="F60" i="3"/>
  <c r="F37" i="3"/>
  <c r="F29" i="3"/>
  <c r="G72" i="3"/>
  <c r="G61" i="3"/>
  <c r="G63" i="3"/>
  <c r="G107" i="3"/>
  <c r="H95" i="3"/>
  <c r="P118" i="3"/>
  <c r="V118" i="3"/>
  <c r="U118" i="3"/>
  <c r="Q118" i="3"/>
  <c r="I118" i="3"/>
  <c r="U86" i="3"/>
  <c r="P86" i="3"/>
  <c r="V86" i="3"/>
  <c r="Q86" i="3"/>
  <c r="H86" i="3"/>
  <c r="I86" i="3"/>
  <c r="U3" i="3"/>
  <c r="V3" i="3"/>
  <c r="P3" i="3"/>
  <c r="Q3" i="3"/>
  <c r="H3" i="3"/>
  <c r="I3" i="3"/>
  <c r="U124" i="3"/>
  <c r="V124" i="3"/>
  <c r="P124" i="3"/>
  <c r="Q124" i="3"/>
  <c r="I124" i="3"/>
  <c r="U84" i="3"/>
  <c r="V84" i="3"/>
  <c r="P84" i="3"/>
  <c r="Q84" i="3"/>
  <c r="I84" i="3"/>
  <c r="V48" i="3"/>
  <c r="U48" i="3"/>
  <c r="Q48" i="3"/>
  <c r="P48" i="3"/>
  <c r="G48" i="3"/>
  <c r="I48" i="3"/>
  <c r="V39" i="3"/>
  <c r="U39" i="3"/>
  <c r="Q39" i="3"/>
  <c r="P39" i="3"/>
  <c r="G39" i="3"/>
  <c r="I39" i="3"/>
  <c r="E110" i="3"/>
  <c r="E50" i="3"/>
  <c r="V8" i="3"/>
  <c r="Q8" i="3"/>
  <c r="U8" i="3"/>
  <c r="P8" i="3"/>
  <c r="I8" i="3"/>
  <c r="H8" i="3"/>
  <c r="V34" i="3"/>
  <c r="U34" i="3"/>
  <c r="Q34" i="3"/>
  <c r="P34" i="3"/>
  <c r="I34" i="3"/>
  <c r="H34" i="3"/>
  <c r="V22" i="3"/>
  <c r="U22" i="3"/>
  <c r="Q22" i="3"/>
  <c r="P22" i="3"/>
  <c r="I22" i="3"/>
  <c r="H22" i="3"/>
  <c r="V106" i="3"/>
  <c r="Q106" i="3"/>
  <c r="U106" i="3"/>
  <c r="I106" i="3"/>
  <c r="H106" i="3"/>
  <c r="V98" i="3"/>
  <c r="Q98" i="3"/>
  <c r="U98" i="3"/>
  <c r="I98" i="3"/>
  <c r="P98" i="3"/>
  <c r="H98" i="3"/>
  <c r="V18" i="3"/>
  <c r="Q18" i="3"/>
  <c r="P18" i="3"/>
  <c r="I18" i="3"/>
  <c r="U18" i="3"/>
  <c r="H18" i="3"/>
  <c r="V109" i="3"/>
  <c r="Q109" i="3"/>
  <c r="U109" i="3"/>
  <c r="I109" i="3"/>
  <c r="H109" i="3"/>
  <c r="V64" i="3"/>
  <c r="U64" i="3"/>
  <c r="Q64" i="3"/>
  <c r="I64" i="3"/>
  <c r="P64" i="3"/>
  <c r="H64" i="3"/>
  <c r="V33" i="3"/>
  <c r="Q33" i="3"/>
  <c r="U33" i="3"/>
  <c r="I33" i="3"/>
  <c r="P33" i="3"/>
  <c r="H33" i="3"/>
  <c r="V53" i="3"/>
  <c r="Q53" i="3"/>
  <c r="U53" i="3"/>
  <c r="P53" i="3"/>
  <c r="I53" i="3"/>
  <c r="H53" i="3"/>
  <c r="V62" i="3"/>
  <c r="U62" i="3"/>
  <c r="Q62" i="3"/>
  <c r="I62" i="3"/>
  <c r="H62" i="3"/>
  <c r="P62" i="3"/>
  <c r="V40" i="3"/>
  <c r="Q40" i="3"/>
  <c r="U40" i="3"/>
  <c r="I40" i="3"/>
  <c r="P40" i="3"/>
  <c r="H40" i="3"/>
  <c r="E106" i="3"/>
  <c r="E98" i="3"/>
  <c r="E18" i="3"/>
  <c r="E109" i="3"/>
  <c r="E64" i="3"/>
  <c r="E33" i="3"/>
  <c r="E53" i="3"/>
  <c r="E62" i="3"/>
  <c r="E40" i="3"/>
  <c r="F124" i="3"/>
  <c r="F95" i="3"/>
  <c r="F110" i="3"/>
  <c r="F84" i="3"/>
  <c r="F32" i="3"/>
  <c r="F61" i="3"/>
  <c r="F50" i="3"/>
  <c r="F48" i="3"/>
  <c r="F47" i="3"/>
  <c r="F57" i="3"/>
  <c r="F39" i="3"/>
  <c r="G71" i="3"/>
  <c r="G54" i="3"/>
  <c r="G90" i="3"/>
  <c r="G36" i="3"/>
  <c r="H72" i="3"/>
  <c r="I77" i="3"/>
  <c r="V94" i="3"/>
  <c r="Q94" i="3"/>
  <c r="P94" i="3"/>
  <c r="I94" i="3"/>
  <c r="U94" i="3"/>
  <c r="H94" i="3"/>
  <c r="V59" i="3"/>
  <c r="Q59" i="3"/>
  <c r="U59" i="3"/>
  <c r="P59" i="3"/>
  <c r="I59" i="3"/>
  <c r="H59" i="3"/>
  <c r="V58" i="3"/>
  <c r="U58" i="3"/>
  <c r="Q58" i="3"/>
  <c r="P58" i="3"/>
  <c r="I58" i="3"/>
  <c r="H58" i="3"/>
  <c r="V101" i="3"/>
  <c r="Q101" i="3"/>
  <c r="U101" i="3"/>
  <c r="P101" i="3"/>
  <c r="I101" i="3"/>
  <c r="H101" i="3"/>
  <c r="V122" i="3"/>
  <c r="U122" i="3"/>
  <c r="Q122" i="3"/>
  <c r="P122" i="3"/>
  <c r="I122" i="3"/>
  <c r="V113" i="3"/>
  <c r="U113" i="3"/>
  <c r="Q113" i="3"/>
  <c r="P113" i="3"/>
  <c r="I113" i="3"/>
  <c r="V96" i="3"/>
  <c r="U96" i="3"/>
  <c r="Q96" i="3"/>
  <c r="P96" i="3"/>
  <c r="I96" i="3"/>
  <c r="V49" i="3"/>
  <c r="U49" i="3"/>
  <c r="Q49" i="3"/>
  <c r="P49" i="3"/>
  <c r="I49" i="3"/>
  <c r="V81" i="3"/>
  <c r="U81" i="3"/>
  <c r="Q81" i="3"/>
  <c r="P81" i="3"/>
  <c r="I81" i="3"/>
  <c r="V92" i="3"/>
  <c r="U92" i="3"/>
  <c r="Q92" i="3"/>
  <c r="P92" i="3"/>
  <c r="I92" i="3"/>
  <c r="G92" i="3"/>
  <c r="V15" i="3"/>
  <c r="U15" i="3"/>
  <c r="Q15" i="3"/>
  <c r="P15" i="3"/>
  <c r="I15" i="3"/>
  <c r="G15" i="3"/>
  <c r="V45" i="3"/>
  <c r="U45" i="3"/>
  <c r="Q45" i="3"/>
  <c r="P45" i="3"/>
  <c r="I45" i="3"/>
  <c r="G45" i="3"/>
  <c r="V28" i="3"/>
  <c r="U28" i="3"/>
  <c r="Q28" i="3"/>
  <c r="P28" i="3"/>
  <c r="I28" i="3"/>
  <c r="G28" i="3"/>
  <c r="V14" i="3"/>
  <c r="U14" i="3"/>
  <c r="Q14" i="3"/>
  <c r="P14" i="3"/>
  <c r="I14" i="3"/>
  <c r="G14" i="3"/>
  <c r="D104" i="3"/>
  <c r="D118" i="3"/>
  <c r="D115" i="3"/>
  <c r="D25" i="3"/>
  <c r="D72" i="3"/>
  <c r="D86" i="3"/>
  <c r="D9" i="3"/>
  <c r="D63" i="3"/>
  <c r="D23" i="3"/>
  <c r="D13" i="3"/>
  <c r="D3" i="3"/>
  <c r="E122" i="3"/>
  <c r="E113" i="3"/>
  <c r="E96" i="3"/>
  <c r="E49" i="3"/>
  <c r="E81" i="3"/>
  <c r="E92" i="3"/>
  <c r="E15" i="3"/>
  <c r="E45" i="3"/>
  <c r="E28" i="3"/>
  <c r="E14" i="3"/>
  <c r="F85" i="3"/>
  <c r="F77" i="3"/>
  <c r="F100" i="3"/>
  <c r="F80" i="3"/>
  <c r="F66" i="3"/>
  <c r="F54" i="3"/>
  <c r="F73" i="3"/>
  <c r="F31" i="3"/>
  <c r="F10" i="3"/>
  <c r="F107" i="3"/>
  <c r="G104" i="3"/>
  <c r="G118" i="3"/>
  <c r="G115" i="3"/>
  <c r="G25" i="3"/>
  <c r="G16" i="3"/>
  <c r="G34" i="3"/>
  <c r="G31" i="3"/>
  <c r="G40" i="3"/>
  <c r="H16" i="3"/>
  <c r="H60" i="3"/>
  <c r="U107" i="3"/>
  <c r="D90" i="3"/>
  <c r="D42" i="3"/>
  <c r="D51" i="3"/>
  <c r="D2" i="3"/>
  <c r="F112" i="3"/>
  <c r="F114" i="3"/>
  <c r="F99" i="3"/>
  <c r="F97" i="3"/>
  <c r="F24" i="3"/>
  <c r="F7" i="3"/>
  <c r="F44" i="3"/>
  <c r="F65" i="3"/>
  <c r="F6" i="3"/>
  <c r="F4" i="3"/>
  <c r="G125" i="3"/>
  <c r="G117" i="3"/>
  <c r="G105" i="3"/>
  <c r="G11" i="3"/>
  <c r="G32" i="3"/>
  <c r="G64" i="3"/>
  <c r="G58" i="3"/>
  <c r="G3" i="3"/>
  <c r="H115" i="3"/>
  <c r="H32" i="3"/>
  <c r="H47" i="3"/>
  <c r="V115" i="3"/>
  <c r="G53" i="3"/>
  <c r="G2" i="3"/>
  <c r="H74" i="3"/>
  <c r="H81" i="3"/>
  <c r="H28" i="3"/>
  <c r="I100" i="3"/>
  <c r="AQ660" i="2"/>
  <c r="AQ594" i="2"/>
  <c r="AQ615" i="2"/>
  <c r="AQ84" i="2"/>
  <c r="AQ372" i="2"/>
  <c r="AQ424" i="2"/>
  <c r="AQ426" i="2"/>
  <c r="AQ534" i="2"/>
  <c r="AQ379" i="2"/>
  <c r="AQ552" i="2"/>
  <c r="AQ335" i="2"/>
  <c r="AQ457" i="2"/>
  <c r="AQ176" i="2"/>
  <c r="AQ702" i="2"/>
  <c r="AQ153" i="2"/>
  <c r="AQ514" i="2"/>
  <c r="AQ48" i="2"/>
  <c r="AQ647" i="2"/>
  <c r="AQ519" i="2"/>
  <c r="AQ405" i="2"/>
  <c r="AQ469" i="2"/>
  <c r="AQ459" i="2"/>
  <c r="AQ371" i="2"/>
  <c r="AQ88" i="2"/>
  <c r="AQ586" i="2"/>
  <c r="AQ329" i="2"/>
  <c r="AQ230" i="2"/>
  <c r="AQ67" i="2"/>
  <c r="AQ259" i="2"/>
  <c r="AQ593" i="2"/>
  <c r="AQ643" i="2"/>
  <c r="AQ4" i="2"/>
  <c r="AQ49" i="2"/>
  <c r="AQ392" i="2"/>
  <c r="AQ556" i="2"/>
  <c r="AQ687" i="2"/>
  <c r="AQ210" i="2"/>
  <c r="AQ436" i="2"/>
  <c r="AQ101" i="2"/>
  <c r="AQ633" i="2"/>
  <c r="AQ319" i="2"/>
  <c r="AQ298" i="2"/>
  <c r="AQ352" i="2"/>
  <c r="AQ523" i="2"/>
  <c r="AQ95" i="2"/>
  <c r="AQ189" i="2"/>
  <c r="AQ199" i="2"/>
  <c r="AQ582" i="2"/>
  <c r="AQ462" i="2"/>
  <c r="AQ217" i="2"/>
  <c r="AQ142" i="2"/>
  <c r="AQ353" i="2"/>
  <c r="AQ83" i="2"/>
  <c r="AQ425" i="2"/>
  <c r="AQ390" i="2"/>
  <c r="AQ357" i="2"/>
  <c r="AQ243" i="2"/>
  <c r="AQ487" i="2"/>
  <c r="AQ121" i="2"/>
  <c r="AQ560" i="2"/>
  <c r="AQ240" i="2"/>
  <c r="AQ275" i="2"/>
  <c r="AQ116" i="2"/>
  <c r="AQ276" i="2"/>
  <c r="AQ350" i="2"/>
  <c r="AQ492" i="2"/>
  <c r="AQ98" i="2"/>
  <c r="AQ444" i="2"/>
  <c r="AQ61" i="2"/>
  <c r="AQ395" i="2"/>
  <c r="AQ122" i="2"/>
  <c r="AQ37" i="2"/>
  <c r="AQ398" i="2"/>
  <c r="AQ282" i="2"/>
  <c r="AQ458" i="2"/>
  <c r="AQ378" i="2"/>
  <c r="AQ359" i="2"/>
  <c r="AQ311" i="2"/>
  <c r="AQ606" i="2"/>
  <c r="AQ453" i="2"/>
  <c r="AQ196" i="2"/>
  <c r="AQ113" i="2"/>
  <c r="AQ114" i="2"/>
  <c r="AQ154" i="2"/>
  <c r="AQ250" i="2"/>
  <c r="AQ536" i="2"/>
  <c r="AQ508" i="2"/>
  <c r="AQ221" i="2"/>
  <c r="AQ407" i="2"/>
  <c r="AQ214" i="2"/>
  <c r="AQ256" i="2"/>
  <c r="AQ698" i="2"/>
  <c r="AQ463" i="2"/>
  <c r="AQ323" i="2"/>
  <c r="AQ79" i="2"/>
  <c r="AQ103" i="2"/>
  <c r="AQ383" i="2"/>
  <c r="AQ71" i="2"/>
  <c r="AQ506" i="2"/>
  <c r="AQ320" i="2"/>
  <c r="AQ96" i="2"/>
  <c r="AQ152" i="2"/>
  <c r="AQ607" i="2"/>
  <c r="AQ17" i="2"/>
  <c r="AQ16" i="2"/>
  <c r="AQ363" i="2"/>
  <c r="AQ286" i="2"/>
  <c r="AQ159" i="2"/>
  <c r="AQ411" i="2"/>
  <c r="AQ206" i="2"/>
  <c r="AQ290" i="2"/>
  <c r="AQ225" i="2"/>
  <c r="AQ81" i="2"/>
  <c r="AQ39" i="2"/>
  <c r="AQ77" i="2"/>
  <c r="AQ287" i="2"/>
  <c r="AQ137" i="2"/>
  <c r="AQ700" i="2"/>
  <c r="AQ26" i="2"/>
  <c r="AQ442" i="2"/>
  <c r="AQ550" i="2"/>
  <c r="AQ314" i="2"/>
  <c r="AQ557" i="2"/>
  <c r="AQ86" i="2"/>
  <c r="AQ191" i="2"/>
  <c r="AQ238" i="2"/>
  <c r="AQ645" i="2"/>
  <c r="AQ42" i="2"/>
  <c r="AQ412" i="2"/>
  <c r="AQ13" i="2"/>
  <c r="AQ213" i="2"/>
  <c r="AQ239" i="2"/>
  <c r="AQ141" i="2"/>
  <c r="AQ650" i="2"/>
  <c r="AQ266" i="2"/>
  <c r="AQ695" i="2"/>
  <c r="AQ410" i="2"/>
  <c r="AQ681" i="2"/>
  <c r="AQ188" i="2"/>
  <c r="AQ413" i="2"/>
  <c r="AQ324" i="2"/>
  <c r="AQ10" i="2"/>
  <c r="AQ415" i="2"/>
  <c r="AQ307" i="2"/>
  <c r="AQ644" i="2"/>
  <c r="AQ261" i="2"/>
  <c r="AQ566" i="2"/>
  <c r="AQ364" i="2"/>
  <c r="AQ14" i="2"/>
  <c r="AQ720" i="2"/>
  <c r="AQ346" i="2"/>
  <c r="AQ302" i="2"/>
  <c r="AQ236" i="2"/>
  <c r="AQ475" i="2"/>
  <c r="AQ178" i="2"/>
  <c r="AQ200" i="2"/>
  <c r="AQ162" i="2"/>
  <c r="AQ219" i="2"/>
  <c r="AQ393" i="2"/>
  <c r="AQ460" i="2"/>
  <c r="AQ224" i="2"/>
  <c r="AQ143" i="2"/>
  <c r="AQ624" i="2"/>
  <c r="AQ330" i="2"/>
  <c r="AQ510" i="2"/>
  <c r="AQ531" i="2"/>
  <c r="AQ30" i="2"/>
  <c r="AQ573" i="2"/>
  <c r="AQ481" i="2"/>
  <c r="AQ576" i="2"/>
  <c r="AQ572" i="2"/>
  <c r="AQ518" i="2"/>
  <c r="AQ592" i="2"/>
  <c r="AQ349" i="2"/>
  <c r="AQ655" i="2"/>
  <c r="AQ664" i="2"/>
  <c r="AQ270" i="2"/>
  <c r="AQ614" i="2"/>
  <c r="AQ467" i="2"/>
  <c r="AQ662" i="2"/>
  <c r="AQ40" i="2"/>
  <c r="AQ198" i="2"/>
  <c r="AQ296" i="2"/>
  <c r="AQ484" i="2"/>
  <c r="AQ303" i="2"/>
  <c r="AQ180" i="2"/>
  <c r="AQ202" i="2"/>
  <c r="AQ5" i="2"/>
  <c r="AQ288" i="2"/>
  <c r="AQ617" i="2"/>
  <c r="AQ106" i="2"/>
  <c r="AQ619" i="2"/>
  <c r="AQ501" i="2"/>
  <c r="AQ172" i="2"/>
  <c r="AQ126" i="2"/>
  <c r="AQ237" i="2"/>
  <c r="AQ109" i="2"/>
  <c r="AQ58" i="2"/>
  <c r="AQ524" i="2"/>
  <c r="AQ44" i="2"/>
  <c r="AQ23" i="2"/>
  <c r="AQ649" i="2"/>
  <c r="AQ291" i="2"/>
  <c r="AQ271" i="2"/>
  <c r="AQ648" i="2"/>
  <c r="AQ632" i="2"/>
  <c r="AQ561" i="2"/>
  <c r="AQ658" i="2"/>
  <c r="AQ144" i="2"/>
  <c r="AQ414" i="2"/>
  <c r="AQ46" i="2"/>
  <c r="AQ452" i="2"/>
  <c r="AQ499" i="2"/>
  <c r="AQ100" i="2"/>
  <c r="AQ483" i="2"/>
  <c r="AQ500" i="2"/>
  <c r="AQ623" i="2"/>
  <c r="AQ69" i="2"/>
  <c r="AQ564" i="2"/>
  <c r="AQ203" i="2"/>
  <c r="AQ419" i="2"/>
  <c r="AQ428" i="2"/>
  <c r="AQ503" i="2"/>
  <c r="AQ136" i="2"/>
  <c r="AQ252" i="2"/>
  <c r="AQ47" i="2"/>
  <c r="AQ78" i="2"/>
  <c r="AQ587" i="2"/>
  <c r="AQ167" i="2"/>
  <c r="AQ15" i="2"/>
  <c r="AQ207" i="2"/>
  <c r="AQ385" i="2"/>
  <c r="AQ450" i="2"/>
  <c r="AQ696" i="2"/>
  <c r="AQ585" i="2"/>
  <c r="AQ468" i="2"/>
  <c r="AQ299" i="2"/>
  <c r="AQ491" i="2"/>
  <c r="AQ529" i="2"/>
  <c r="AQ495" i="2"/>
  <c r="AQ72" i="2"/>
  <c r="AQ36" i="2"/>
  <c r="AQ381" i="2"/>
  <c r="AQ686" i="2"/>
  <c r="AQ430" i="2"/>
  <c r="AQ351" i="2"/>
  <c r="AQ373" i="2"/>
  <c r="AQ90" i="2"/>
  <c r="AQ406" i="2"/>
  <c r="AQ257" i="2"/>
  <c r="AQ11" i="2"/>
  <c r="AQ676" i="2"/>
  <c r="AQ333" i="2"/>
  <c r="AQ74" i="2"/>
  <c r="AQ417" i="2"/>
  <c r="AQ140" i="2"/>
  <c r="AQ82" i="2"/>
  <c r="AQ714" i="2"/>
  <c r="AQ345" i="2"/>
  <c r="AQ391" i="2"/>
  <c r="AQ403" i="2"/>
  <c r="AQ478" i="2"/>
  <c r="AQ272" i="2"/>
  <c r="AQ211" i="2"/>
  <c r="AQ464" i="2"/>
  <c r="AQ555" i="2"/>
  <c r="AQ402" i="2"/>
  <c r="AQ18" i="2"/>
  <c r="AQ297" i="2"/>
  <c r="AQ309" i="2"/>
  <c r="AQ596" i="2"/>
  <c r="AQ389" i="2"/>
  <c r="AQ620" i="2"/>
  <c r="AQ396" i="2"/>
  <c r="AQ628" i="2"/>
  <c r="AQ382" i="2"/>
  <c r="AQ339" i="2"/>
  <c r="AQ494" i="2"/>
  <c r="AQ186" i="2"/>
  <c r="AQ455" i="2"/>
  <c r="AQ704" i="2"/>
  <c r="AQ461" i="2"/>
  <c r="AQ3" i="2"/>
  <c r="AQ301" i="2"/>
  <c r="AQ386" i="2"/>
  <c r="AQ465" i="2"/>
  <c r="AQ575" i="2"/>
  <c r="AQ51" i="2"/>
  <c r="AQ445" i="2"/>
  <c r="AQ120" i="2"/>
  <c r="AQ68" i="2"/>
  <c r="AQ269" i="2"/>
  <c r="AQ99" i="2"/>
  <c r="AQ89" i="2"/>
  <c r="AQ268" i="2"/>
  <c r="AQ97" i="2"/>
  <c r="AQ227" i="2"/>
  <c r="AQ244" i="2"/>
  <c r="AQ547" i="2"/>
  <c r="AQ589" i="2"/>
  <c r="AQ54" i="2"/>
  <c r="AQ128" i="2"/>
  <c r="AQ678" i="2"/>
  <c r="AQ526" i="2"/>
  <c r="AQ182" i="2"/>
  <c r="AQ473" i="2"/>
  <c r="AQ387" i="2"/>
  <c r="AQ397" i="2"/>
  <c r="AQ249" i="2"/>
  <c r="AQ568" i="2"/>
  <c r="AQ164" i="2"/>
  <c r="AQ233" i="2"/>
  <c r="AQ75" i="2"/>
  <c r="AQ535" i="2"/>
  <c r="AQ295" i="2"/>
  <c r="AQ340" i="2"/>
  <c r="AQ466" i="2"/>
  <c r="AQ185" i="2"/>
  <c r="AQ277" i="2"/>
  <c r="AQ304" i="2"/>
  <c r="AQ102" i="2"/>
  <c r="AQ532" i="2"/>
  <c r="AQ580" i="2"/>
  <c r="AQ197" i="2"/>
  <c r="AQ667" i="2"/>
  <c r="AQ187" i="2"/>
  <c r="AQ6" i="2"/>
  <c r="AQ195" i="2"/>
  <c r="AQ454" i="2"/>
  <c r="AQ34" i="2"/>
  <c r="AQ541" i="2"/>
  <c r="AQ365" i="2"/>
  <c r="AQ242" i="2"/>
  <c r="AQ369" i="2"/>
  <c r="AQ504" i="2"/>
  <c r="AQ362" i="2"/>
  <c r="AQ7" i="2"/>
  <c r="AQ165" i="2"/>
  <c r="AQ171" i="2"/>
  <c r="AQ570" i="2"/>
  <c r="AQ284" i="2"/>
  <c r="AQ265" i="2"/>
  <c r="AQ716" i="2"/>
  <c r="AQ358" i="2"/>
  <c r="AQ174" i="2"/>
  <c r="AQ235" i="2"/>
  <c r="AQ73" i="2"/>
  <c r="AQ274" i="2"/>
  <c r="AQ443" i="2"/>
  <c r="AQ125" i="2"/>
  <c r="AQ38" i="2"/>
  <c r="AQ94" i="2"/>
  <c r="AQ149" i="2"/>
  <c r="AQ168" i="2"/>
  <c r="AQ146" i="2"/>
  <c r="AQ679" i="2"/>
  <c r="AQ201" i="2"/>
  <c r="AQ80" i="2"/>
  <c r="AQ150" i="2"/>
  <c r="AQ590" i="2"/>
  <c r="AQ35" i="2"/>
  <c r="AQ254" i="2"/>
  <c r="AQ19" i="2"/>
  <c r="AQ53" i="2"/>
  <c r="AQ12" i="2"/>
  <c r="AQ368" i="2"/>
  <c r="AQ326" i="2"/>
  <c r="AQ703" i="2"/>
  <c r="AQ218" i="2"/>
  <c r="AQ169" i="2"/>
  <c r="AQ554" i="2"/>
  <c r="AQ544" i="2"/>
  <c r="AQ437" i="2"/>
  <c r="AQ8" i="2"/>
  <c r="AQ665" i="2"/>
  <c r="AQ208" i="2"/>
  <c r="AQ56" i="2"/>
  <c r="AQ661" i="2"/>
  <c r="AQ50" i="2"/>
  <c r="AQ616" i="2"/>
  <c r="AQ574" i="2"/>
  <c r="AQ267" i="2"/>
  <c r="AQ434" i="2"/>
  <c r="AQ625" i="2"/>
  <c r="AQ2" i="2"/>
  <c r="AQ421" i="2"/>
  <c r="AQ248" i="2"/>
  <c r="AQ608" i="2"/>
  <c r="AQ65" i="2"/>
  <c r="AQ341" i="2"/>
  <c r="AQ316" i="2"/>
  <c r="AQ300" i="2"/>
  <c r="AQ505" i="2"/>
  <c r="AQ569" i="2"/>
  <c r="AQ64" i="2"/>
  <c r="AQ231" i="2"/>
  <c r="AQ611" i="2"/>
  <c r="AQ306" i="2"/>
  <c r="AQ155" i="2"/>
  <c r="AQ516" i="2"/>
  <c r="AQ133" i="2"/>
  <c r="AQ156" i="2"/>
  <c r="AQ170" i="2"/>
  <c r="AQ289" i="2"/>
  <c r="AQ305" i="2"/>
  <c r="AQ24" i="2"/>
  <c r="AQ685" i="2"/>
  <c r="AQ228" i="2"/>
  <c r="AQ513" i="2"/>
  <c r="AQ148" i="2"/>
  <c r="AQ192" i="2"/>
  <c r="AQ253" i="2"/>
  <c r="AQ117" i="2"/>
  <c r="AQ127" i="2"/>
  <c r="AQ173" i="2"/>
  <c r="AQ158" i="2"/>
  <c r="AQ22" i="2"/>
  <c r="AQ263" i="2"/>
  <c r="AQ45" i="2"/>
  <c r="AQ31" i="2"/>
  <c r="AQ360" i="2"/>
  <c r="AQ618" i="2"/>
  <c r="AQ456" i="2"/>
  <c r="AQ603" i="2"/>
  <c r="AQ530" i="2"/>
  <c r="AQ76" i="2"/>
  <c r="AQ293" i="2"/>
  <c r="AQ578" i="2"/>
  <c r="AQ138" i="2"/>
  <c r="AQ190" i="2"/>
  <c r="AQ545" i="2"/>
  <c r="AQ25" i="2"/>
  <c r="AQ278" i="2"/>
  <c r="AQ112" i="2"/>
  <c r="AQ129" i="2"/>
  <c r="AQ247" i="2"/>
  <c r="AQ20" i="2"/>
  <c r="AQ285" i="2"/>
  <c r="AQ59" i="2"/>
  <c r="AQ583" i="2"/>
  <c r="AQ507" i="2"/>
  <c r="AQ264" i="2"/>
  <c r="AQ682" i="2"/>
  <c r="AQ472" i="2"/>
  <c r="AQ639" i="2"/>
  <c r="AQ241" i="2"/>
  <c r="AQ601" i="2"/>
  <c r="AQ732" i="2"/>
  <c r="AQ558" i="2"/>
  <c r="AQ163" i="2"/>
  <c r="AQ124" i="2"/>
  <c r="AQ347" i="2"/>
  <c r="AQ637" i="2"/>
  <c r="AQ604" i="2"/>
  <c r="AQ710" i="2"/>
  <c r="AQ477" i="2"/>
  <c r="AQ66" i="2"/>
  <c r="AQ486" i="2"/>
  <c r="AQ344" i="2"/>
  <c r="AQ52" i="2"/>
  <c r="AQ709" i="2"/>
  <c r="AQ626" i="2"/>
  <c r="AQ432" i="2"/>
  <c r="AQ635" i="2"/>
  <c r="AQ537" i="2"/>
  <c r="AQ446" i="2"/>
  <c r="AQ87" i="2"/>
  <c r="AQ135" i="2"/>
  <c r="AQ161" i="2"/>
  <c r="AQ408" i="2"/>
  <c r="AQ63" i="2"/>
  <c r="AQ317" i="2"/>
  <c r="AQ134" i="2"/>
  <c r="AQ427" i="2"/>
  <c r="AQ43" i="2"/>
  <c r="AQ538" i="2"/>
  <c r="AQ226" i="2"/>
  <c r="AQ416" i="2"/>
  <c r="AQ705" i="2"/>
  <c r="AQ310" i="2"/>
  <c r="AQ605" i="2"/>
  <c r="AQ597" i="2"/>
  <c r="AQ502" i="2"/>
  <c r="AQ132" i="2"/>
  <c r="AQ273" i="2"/>
  <c r="AQ9" i="2"/>
  <c r="AQ104" i="2"/>
  <c r="AQ260" i="2"/>
  <c r="AQ562" i="2"/>
  <c r="AQ715" i="2"/>
  <c r="AQ356" i="2"/>
  <c r="AQ482" i="2"/>
  <c r="AQ440" i="2"/>
  <c r="AQ521" i="2"/>
  <c r="AQ28" i="2"/>
  <c r="AQ565" i="2"/>
  <c r="AQ21" i="2"/>
  <c r="AQ717" i="2"/>
  <c r="AQ160" i="2"/>
  <c r="AQ175" i="2"/>
  <c r="AQ680" i="2"/>
  <c r="AQ57" i="2"/>
  <c r="AQ480" i="2"/>
  <c r="AQ708" i="2"/>
  <c r="AQ343" i="2"/>
  <c r="AQ321" i="2"/>
  <c r="AQ204" i="2"/>
  <c r="AQ27" i="2"/>
  <c r="AQ110" i="2"/>
  <c r="AQ29" i="2"/>
  <c r="AQ181" i="2"/>
  <c r="AQ512" i="2"/>
  <c r="AQ599" i="2"/>
  <c r="AQ542" i="2"/>
  <c r="AQ697" i="2"/>
  <c r="AQ610" i="2"/>
  <c r="AQ183" i="2"/>
  <c r="AQ55" i="2"/>
  <c r="AQ318" i="2"/>
  <c r="AQ474" i="2"/>
  <c r="AQ327" i="2"/>
  <c r="AQ571" i="2"/>
  <c r="AQ409" i="2"/>
  <c r="AQ429" i="2"/>
  <c r="AQ420" i="2"/>
  <c r="AQ548" i="2"/>
  <c r="AQ338" i="2"/>
  <c r="AQ515" i="2"/>
  <c r="AQ621" i="2"/>
  <c r="AQ384" i="2"/>
  <c r="AQ485" i="2"/>
  <c r="AQ399" i="2"/>
  <c r="AQ111" i="2"/>
  <c r="AQ246" i="2"/>
  <c r="AQ131" i="2"/>
  <c r="AQ193" i="2"/>
  <c r="AQ431" i="2"/>
  <c r="AQ328" i="2"/>
  <c r="AQ479" i="2"/>
  <c r="AQ489" i="2"/>
  <c r="AQ313" i="2"/>
  <c r="AQ579" i="2"/>
  <c r="AQ591" i="2"/>
  <c r="AQ157" i="2"/>
  <c r="AQ85" i="2"/>
  <c r="AQ723" i="2"/>
  <c r="AQ721" i="2"/>
  <c r="AQ509" i="2"/>
  <c r="AQ640" i="2"/>
  <c r="AQ194" i="2"/>
  <c r="AQ588" i="2"/>
  <c r="AQ711" i="2"/>
  <c r="AQ107" i="2"/>
  <c r="AQ724" i="2"/>
  <c r="AQ598" i="2"/>
  <c r="AQ418" i="2"/>
  <c r="AQ525" i="2"/>
  <c r="AQ388" i="2"/>
  <c r="AQ119" i="2"/>
  <c r="AQ642" i="2"/>
  <c r="AQ435" i="2"/>
  <c r="AQ641" i="2"/>
  <c r="AQ612" i="2"/>
  <c r="AQ629" i="2"/>
  <c r="AQ441" i="2"/>
  <c r="AQ646" i="2"/>
  <c r="AQ105" i="2"/>
  <c r="AQ332" i="2"/>
  <c r="AQ41" i="2"/>
  <c r="AQ115" i="2"/>
  <c r="AQ342" i="2"/>
  <c r="AQ215" i="2"/>
  <c r="AQ281" i="2"/>
  <c r="AQ33" i="2"/>
  <c r="AQ451" i="2"/>
  <c r="AQ683" i="2"/>
  <c r="AQ294" i="2"/>
  <c r="AQ108" i="2"/>
  <c r="AQ401" i="2"/>
  <c r="AQ209" i="2"/>
  <c r="AQ577" i="2"/>
  <c r="AQ684" i="2"/>
  <c r="AQ471" i="2"/>
  <c r="AQ374" i="2"/>
  <c r="AQ668" i="2"/>
  <c r="AQ177" i="2"/>
  <c r="AQ634" i="2"/>
  <c r="AQ123" i="2"/>
  <c r="AQ151" i="2"/>
  <c r="AQ488" i="2"/>
  <c r="AQ496" i="2"/>
  <c r="AQ613" i="2"/>
  <c r="AQ354" i="2"/>
  <c r="AQ118" i="2"/>
  <c r="AQ718" i="2"/>
  <c r="AQ232" i="2"/>
  <c r="AQ533" i="2"/>
  <c r="AQ581" i="2"/>
  <c r="AQ355" i="2"/>
  <c r="AQ627" i="2"/>
  <c r="AQ229" i="2"/>
  <c r="AQ92" i="2"/>
  <c r="AQ361" i="2"/>
  <c r="AQ701" i="2"/>
  <c r="AQ689" i="2"/>
  <c r="AQ404" i="2"/>
  <c r="AQ553" i="2"/>
  <c r="AQ251" i="2"/>
  <c r="AQ62" i="2"/>
  <c r="AQ93" i="2"/>
  <c r="AQ380" i="2"/>
  <c r="AQ322" i="2"/>
  <c r="AQ147" i="2"/>
  <c r="AQ546" i="2"/>
  <c r="AQ540" i="2"/>
  <c r="AQ652" i="2"/>
  <c r="AQ438" i="2"/>
  <c r="AQ551" i="2"/>
  <c r="AQ70" i="2"/>
  <c r="AQ376" i="2"/>
  <c r="AQ334" i="2"/>
  <c r="AQ184" i="2"/>
  <c r="AQ630" i="2"/>
  <c r="AQ728" i="2"/>
  <c r="AQ145" i="2"/>
  <c r="AQ476" i="2"/>
  <c r="AQ669" i="2"/>
  <c r="AQ60" i="2"/>
  <c r="AQ730" i="2"/>
  <c r="AQ656" i="2"/>
  <c r="AQ283" i="2"/>
  <c r="AQ699" i="2"/>
  <c r="AQ325" i="2"/>
  <c r="AQ220" i="2"/>
  <c r="AQ602" i="2"/>
  <c r="AQ493" i="2"/>
  <c r="AQ166" i="2"/>
  <c r="AQ32" i="2"/>
  <c r="AQ651" i="2"/>
  <c r="AQ308" i="2"/>
  <c r="AQ315" i="2"/>
  <c r="AQ348" i="2"/>
  <c r="AQ312" i="2"/>
  <c r="AQ216" i="2"/>
  <c r="AQ498" i="2"/>
  <c r="AQ205" i="2"/>
  <c r="AQ677" i="2"/>
  <c r="AQ367" i="2"/>
  <c r="AQ725" i="2"/>
  <c r="AQ447" i="2"/>
  <c r="AQ622" i="2"/>
  <c r="AQ674" i="2"/>
  <c r="AQ449" i="2"/>
  <c r="AQ595" i="2"/>
  <c r="AQ520" i="2"/>
  <c r="AQ527" i="2"/>
  <c r="AQ733" i="2"/>
  <c r="AQ255" i="2"/>
  <c r="AQ223" i="2"/>
  <c r="AQ631" i="2"/>
  <c r="AQ707" i="2"/>
  <c r="AQ567" i="2"/>
  <c r="AQ600" i="2"/>
  <c r="AQ212" i="2"/>
  <c r="AQ366" i="2"/>
  <c r="AQ139" i="2"/>
  <c r="AQ490" i="2"/>
  <c r="AQ292" i="2"/>
  <c r="AQ657" i="2"/>
  <c r="AQ433" i="2"/>
  <c r="AQ400" i="2"/>
  <c r="AQ179" i="2"/>
  <c r="AQ375" i="2"/>
  <c r="AQ262" i="2"/>
  <c r="AQ511" i="2"/>
  <c r="AQ258" i="2"/>
  <c r="AQ91" i="2"/>
  <c r="AQ543" i="2"/>
  <c r="AQ130" i="2"/>
  <c r="AQ280" i="2"/>
  <c r="AQ522" i="2"/>
  <c r="AQ331" i="2"/>
  <c r="AQ706" i="2"/>
  <c r="AQ370" i="2"/>
  <c r="AQ549" i="2"/>
  <c r="AQ563" i="2"/>
  <c r="AQ245" i="2"/>
  <c r="AQ517" i="2"/>
  <c r="AQ497" i="2"/>
  <c r="AQ234" i="2"/>
  <c r="AQ448" i="2"/>
  <c r="AQ722" i="2"/>
  <c r="AQ222" i="2"/>
  <c r="AQ422" i="2"/>
  <c r="AQ377" i="2"/>
  <c r="AQ279" i="2"/>
  <c r="AQ336" i="2"/>
  <c r="AQ654" i="2"/>
  <c r="AQ337" i="2"/>
  <c r="AQ694" i="2"/>
  <c r="AQ670" i="2"/>
  <c r="AQ726" i="2"/>
  <c r="AQ659" i="2"/>
  <c r="AQ528" i="2"/>
  <c r="AQ394" i="2"/>
  <c r="AQ636" i="2"/>
  <c r="AQ539" i="2"/>
  <c r="AQ584" i="2"/>
  <c r="AQ609" i="2"/>
  <c r="AQ673" i="2"/>
  <c r="AQ690" i="2"/>
  <c r="AQ423" i="2"/>
  <c r="AQ663" i="2"/>
  <c r="AQ653" i="2"/>
  <c r="AQ470" i="2"/>
  <c r="AQ439" i="2"/>
  <c r="AQ691" i="2"/>
  <c r="AQ666" i="2"/>
  <c r="AQ671" i="2"/>
  <c r="AQ692" i="2"/>
  <c r="AQ559" i="2"/>
  <c r="AQ688" i="2"/>
  <c r="AQ672" i="2"/>
  <c r="AQ727" i="2"/>
  <c r="AQ712" i="2"/>
  <c r="AQ693" i="2"/>
  <c r="AQ638" i="2"/>
  <c r="AQ713" i="2"/>
  <c r="AQ731" i="2"/>
  <c r="AQ729" i="2"/>
  <c r="AQ719" i="2"/>
  <c r="AQ675" i="2"/>
  <c r="AK660" i="2"/>
  <c r="AR660" i="2" s="1"/>
  <c r="AK594" i="2"/>
  <c r="AR594" i="2" s="1"/>
  <c r="AK615" i="2"/>
  <c r="AK84" i="2"/>
  <c r="AK372" i="2"/>
  <c r="AK424" i="2"/>
  <c r="AK426" i="2"/>
  <c r="AR426" i="2" s="1"/>
  <c r="AK534" i="2"/>
  <c r="AK379" i="2"/>
  <c r="AK552" i="2"/>
  <c r="AR552" i="2" s="1"/>
  <c r="AK335" i="2"/>
  <c r="AK457" i="2"/>
  <c r="AR457" i="2" s="1"/>
  <c r="AK176" i="2"/>
  <c r="AK702" i="2"/>
  <c r="AK153" i="2"/>
  <c r="AK514" i="2"/>
  <c r="AK48" i="2"/>
  <c r="AK647" i="2"/>
  <c r="AK519" i="2"/>
  <c r="AR519" i="2" s="1"/>
  <c r="AK405" i="2"/>
  <c r="AR405" i="2" s="1"/>
  <c r="AK469" i="2"/>
  <c r="AK459" i="2"/>
  <c r="AR459" i="2" s="1"/>
  <c r="AK371" i="2"/>
  <c r="AK88" i="2"/>
  <c r="AK586" i="2"/>
  <c r="AK329" i="2"/>
  <c r="AR329" i="2" s="1"/>
  <c r="AK230" i="2"/>
  <c r="AR230" i="2" s="1"/>
  <c r="AK67" i="2"/>
  <c r="AR67" i="2" s="1"/>
  <c r="AK259" i="2"/>
  <c r="AK593" i="2"/>
  <c r="AK643" i="2"/>
  <c r="AK4" i="2"/>
  <c r="AK49" i="2"/>
  <c r="AK392" i="2"/>
  <c r="AR392" i="2" s="1"/>
  <c r="AK556" i="2"/>
  <c r="AK687" i="2"/>
  <c r="AR687" i="2" s="1"/>
  <c r="AK210" i="2"/>
  <c r="AR210" i="2" s="1"/>
  <c r="AK436" i="2"/>
  <c r="AK101" i="2"/>
  <c r="AK633" i="2"/>
  <c r="AK319" i="2"/>
  <c r="AR319" i="2" s="1"/>
  <c r="AK298" i="2"/>
  <c r="AR298" i="2" s="1"/>
  <c r="AK352" i="2"/>
  <c r="AK523" i="2"/>
  <c r="AK95" i="2"/>
  <c r="AR95" i="2" s="1"/>
  <c r="AK189" i="2"/>
  <c r="AK199" i="2"/>
  <c r="AR199" i="2" s="1"/>
  <c r="AK582" i="2"/>
  <c r="AK462" i="2"/>
  <c r="AK217" i="2"/>
  <c r="AK142" i="2"/>
  <c r="C54" i="3" s="1"/>
  <c r="AK353" i="2"/>
  <c r="AK83" i="2"/>
  <c r="AK425" i="2"/>
  <c r="AK390" i="2"/>
  <c r="AK357" i="2"/>
  <c r="AK243" i="2"/>
  <c r="AK487" i="2"/>
  <c r="AK121" i="2"/>
  <c r="AR121" i="2" s="1"/>
  <c r="AK560" i="2"/>
  <c r="AK240" i="2"/>
  <c r="AK275" i="2"/>
  <c r="AK116" i="2"/>
  <c r="AK276" i="2"/>
  <c r="AK350" i="2"/>
  <c r="AK492" i="2"/>
  <c r="AR492" i="2" s="1"/>
  <c r="AK98" i="2"/>
  <c r="AR98" i="2" s="1"/>
  <c r="AK444" i="2"/>
  <c r="AR444" i="2" s="1"/>
  <c r="AK61" i="2"/>
  <c r="AK395" i="2"/>
  <c r="AR395" i="2" s="1"/>
  <c r="AK122" i="2"/>
  <c r="AK37" i="2"/>
  <c r="AK398" i="2"/>
  <c r="AK282" i="2"/>
  <c r="AK458" i="2"/>
  <c r="AR458" i="2" s="1"/>
  <c r="AK378" i="2"/>
  <c r="AR378" i="2" s="1"/>
  <c r="AK359" i="2"/>
  <c r="AK311" i="2"/>
  <c r="AK606" i="2"/>
  <c r="AR606" i="2" s="1"/>
  <c r="AK453" i="2"/>
  <c r="AR453" i="2" s="1"/>
  <c r="AK196" i="2"/>
  <c r="AK113" i="2"/>
  <c r="AK114" i="2"/>
  <c r="AK154" i="2"/>
  <c r="AK250" i="2"/>
  <c r="AK536" i="2"/>
  <c r="AR536" i="2" s="1"/>
  <c r="AK508" i="2"/>
  <c r="AR508" i="2" s="1"/>
  <c r="AK221" i="2"/>
  <c r="AK407" i="2"/>
  <c r="AK214" i="2"/>
  <c r="AK256" i="2"/>
  <c r="AR256" i="2" s="1"/>
  <c r="AK698" i="2"/>
  <c r="AR698" i="2" s="1"/>
  <c r="AK463" i="2"/>
  <c r="AK323" i="2"/>
  <c r="AK79" i="2"/>
  <c r="AK103" i="2"/>
  <c r="AK383" i="2"/>
  <c r="AK71" i="2"/>
  <c r="AK506" i="2"/>
  <c r="AR506" i="2" s="1"/>
  <c r="AK320" i="2"/>
  <c r="AK96" i="2"/>
  <c r="AR96" i="2" s="1"/>
  <c r="AK152" i="2"/>
  <c r="AK607" i="2"/>
  <c r="AR607" i="2" s="1"/>
  <c r="AK17" i="2"/>
  <c r="AK16" i="2"/>
  <c r="AK363" i="2"/>
  <c r="AK286" i="2"/>
  <c r="AK159" i="2"/>
  <c r="AK411" i="2"/>
  <c r="AR411" i="2" s="1"/>
  <c r="AK206" i="2"/>
  <c r="AR206" i="2" s="1"/>
  <c r="AK290" i="2"/>
  <c r="AR290" i="2" s="1"/>
  <c r="AK225" i="2"/>
  <c r="AK81" i="2"/>
  <c r="AK39" i="2"/>
  <c r="AK77" i="2"/>
  <c r="AK287" i="2"/>
  <c r="AR287" i="2" s="1"/>
  <c r="AK137" i="2"/>
  <c r="AK700" i="2"/>
  <c r="AR700" i="2" s="1"/>
  <c r="AK26" i="2"/>
  <c r="AR26" i="2" s="1"/>
  <c r="AK442" i="2"/>
  <c r="AK550" i="2"/>
  <c r="AK314" i="2"/>
  <c r="AK557" i="2"/>
  <c r="AR557" i="2" s="1"/>
  <c r="AK86" i="2"/>
  <c r="AK191" i="2"/>
  <c r="AK238" i="2"/>
  <c r="C17" i="3" s="1"/>
  <c r="AK645" i="2"/>
  <c r="AR645" i="2" s="1"/>
  <c r="AK42" i="2"/>
  <c r="AK412" i="2"/>
  <c r="AK13" i="2"/>
  <c r="AK213" i="2"/>
  <c r="AK239" i="2"/>
  <c r="AK141" i="2"/>
  <c r="AK650" i="2"/>
  <c r="AR650" i="2" s="1"/>
  <c r="AK266" i="2"/>
  <c r="AK695" i="2"/>
  <c r="C125" i="3" s="1"/>
  <c r="AK410" i="2"/>
  <c r="AK681" i="2"/>
  <c r="AR681" i="2" s="1"/>
  <c r="AK188" i="2"/>
  <c r="AK413" i="2"/>
  <c r="AK324" i="2"/>
  <c r="AR324" i="2" s="1"/>
  <c r="AK10" i="2"/>
  <c r="AK415" i="2"/>
  <c r="AK307" i="2"/>
  <c r="AR307" i="2" s="1"/>
  <c r="AK644" i="2"/>
  <c r="AK261" i="2"/>
  <c r="AK566" i="2"/>
  <c r="AR566" i="2" s="1"/>
  <c r="AK364" i="2"/>
  <c r="AK14" i="2"/>
  <c r="AK720" i="2"/>
  <c r="AR720" i="2" s="1"/>
  <c r="AK346" i="2"/>
  <c r="AR346" i="2" s="1"/>
  <c r="AK302" i="2"/>
  <c r="AR302" i="2" s="1"/>
  <c r="AK236" i="2"/>
  <c r="AK475" i="2"/>
  <c r="AK178" i="2"/>
  <c r="AK200" i="2"/>
  <c r="AR200" i="2" s="1"/>
  <c r="AK162" i="2"/>
  <c r="AR162" i="2" s="1"/>
  <c r="AK219" i="2"/>
  <c r="AR219" i="2" s="1"/>
  <c r="AK393" i="2"/>
  <c r="AK460" i="2"/>
  <c r="AR460" i="2" s="1"/>
  <c r="AK224" i="2"/>
  <c r="AK143" i="2"/>
  <c r="AR143" i="2" s="1"/>
  <c r="AK624" i="2"/>
  <c r="AR624" i="2" s="1"/>
  <c r="AK330" i="2"/>
  <c r="AK510" i="2"/>
  <c r="AR510" i="2" s="1"/>
  <c r="AK531" i="2"/>
  <c r="AK30" i="2"/>
  <c r="AK573" i="2"/>
  <c r="AK481" i="2"/>
  <c r="AK576" i="2"/>
  <c r="AR576" i="2" s="1"/>
  <c r="AK572" i="2"/>
  <c r="AR572" i="2" s="1"/>
  <c r="AK518" i="2"/>
  <c r="AR518" i="2" s="1"/>
  <c r="AK592" i="2"/>
  <c r="AK349" i="2"/>
  <c r="AK655" i="2"/>
  <c r="AR655" i="2" s="1"/>
  <c r="AK664" i="2"/>
  <c r="AR664" i="2" s="1"/>
  <c r="AK270" i="2"/>
  <c r="AK614" i="2"/>
  <c r="AK467" i="2"/>
  <c r="AK662" i="2"/>
  <c r="AR662" i="2" s="1"/>
  <c r="AK40" i="2"/>
  <c r="AK198" i="2"/>
  <c r="AK296" i="2"/>
  <c r="AK484" i="2"/>
  <c r="AR484" i="2" s="1"/>
  <c r="AK303" i="2"/>
  <c r="AK180" i="2"/>
  <c r="AK202" i="2"/>
  <c r="AR202" i="2" s="1"/>
  <c r="AK5" i="2"/>
  <c r="AK288" i="2"/>
  <c r="AR288" i="2" s="1"/>
  <c r="AK617" i="2"/>
  <c r="AR617" i="2" s="1"/>
  <c r="AK106" i="2"/>
  <c r="AK619" i="2"/>
  <c r="AK501" i="2"/>
  <c r="AK172" i="2"/>
  <c r="AK126" i="2"/>
  <c r="AR126" i="2" s="1"/>
  <c r="AK237" i="2"/>
  <c r="AK109" i="2"/>
  <c r="AK58" i="2"/>
  <c r="AK524" i="2"/>
  <c r="AR524" i="2" s="1"/>
  <c r="AK44" i="2"/>
  <c r="AK23" i="2"/>
  <c r="AK649" i="2"/>
  <c r="AR649" i="2" s="1"/>
  <c r="AK291" i="2"/>
  <c r="C93" i="3" s="1"/>
  <c r="AK271" i="2"/>
  <c r="AK648" i="2"/>
  <c r="AR648" i="2" s="1"/>
  <c r="AK632" i="2"/>
  <c r="AK561" i="2"/>
  <c r="AR561" i="2" s="1"/>
  <c r="AK658" i="2"/>
  <c r="AR658" i="2" s="1"/>
  <c r="AK144" i="2"/>
  <c r="AK414" i="2"/>
  <c r="AK46" i="2"/>
  <c r="AK452" i="2"/>
  <c r="AR452" i="2" s="1"/>
  <c r="AK499" i="2"/>
  <c r="AR499" i="2" s="1"/>
  <c r="AK100" i="2"/>
  <c r="AK483" i="2"/>
  <c r="AK500" i="2"/>
  <c r="AK623" i="2"/>
  <c r="AR623" i="2" s="1"/>
  <c r="AK69" i="2"/>
  <c r="AK564" i="2"/>
  <c r="AR564" i="2" s="1"/>
  <c r="AK203" i="2"/>
  <c r="AK419" i="2"/>
  <c r="AK428" i="2"/>
  <c r="AR428" i="2" s="1"/>
  <c r="AK503" i="2"/>
  <c r="AK136" i="2"/>
  <c r="AK252" i="2"/>
  <c r="AK47" i="2"/>
  <c r="AK78" i="2"/>
  <c r="AK587" i="2"/>
  <c r="AK167" i="2"/>
  <c r="AK15" i="2"/>
  <c r="AK207" i="2"/>
  <c r="AK385" i="2"/>
  <c r="AR385" i="2" s="1"/>
  <c r="AK450" i="2"/>
  <c r="AK696" i="2"/>
  <c r="AR696" i="2" s="1"/>
  <c r="AK585" i="2"/>
  <c r="AR585" i="2" s="1"/>
  <c r="AK468" i="2"/>
  <c r="AR468" i="2" s="1"/>
  <c r="AK299" i="2"/>
  <c r="AK491" i="2"/>
  <c r="AR491" i="2" s="1"/>
  <c r="AK529" i="2"/>
  <c r="AK495" i="2"/>
  <c r="AR495" i="2" s="1"/>
  <c r="AK72" i="2"/>
  <c r="AK36" i="2"/>
  <c r="AK381" i="2"/>
  <c r="AK686" i="2"/>
  <c r="AR686" i="2" s="1"/>
  <c r="AK430" i="2"/>
  <c r="AK351" i="2"/>
  <c r="AK373" i="2"/>
  <c r="AR373" i="2" s="1"/>
  <c r="AK90" i="2"/>
  <c r="AK406" i="2"/>
  <c r="AK257" i="2"/>
  <c r="AR257" i="2" s="1"/>
  <c r="AK11" i="2"/>
  <c r="AK676" i="2"/>
  <c r="AR676" i="2" s="1"/>
  <c r="AK333" i="2"/>
  <c r="C100" i="3" s="1"/>
  <c r="AK74" i="2"/>
  <c r="AK417" i="2"/>
  <c r="AK140" i="2"/>
  <c r="AK82" i="2"/>
  <c r="AR82" i="2" s="1"/>
  <c r="AK714" i="2"/>
  <c r="AR714" i="2" s="1"/>
  <c r="AK345" i="2"/>
  <c r="AK391" i="2"/>
  <c r="AK403" i="2"/>
  <c r="AR403" i="2" s="1"/>
  <c r="AK478" i="2"/>
  <c r="AR478" i="2" s="1"/>
  <c r="AK272" i="2"/>
  <c r="AK211" i="2"/>
  <c r="AK464" i="2"/>
  <c r="AK555" i="2"/>
  <c r="AR555" i="2" s="1"/>
  <c r="AK402" i="2"/>
  <c r="AR402" i="2" s="1"/>
  <c r="AK18" i="2"/>
  <c r="AK297" i="2"/>
  <c r="AK309" i="2"/>
  <c r="AR309" i="2" s="1"/>
  <c r="AK596" i="2"/>
  <c r="AR596" i="2" s="1"/>
  <c r="AK389" i="2"/>
  <c r="AR389" i="2" s="1"/>
  <c r="AK620" i="2"/>
  <c r="AR620" i="2" s="1"/>
  <c r="AK396" i="2"/>
  <c r="AK628" i="2"/>
  <c r="AK382" i="2"/>
  <c r="AR382" i="2" s="1"/>
  <c r="AK339" i="2"/>
  <c r="AK494" i="2"/>
  <c r="AK186" i="2"/>
  <c r="AK455" i="2"/>
  <c r="AR455" i="2" s="1"/>
  <c r="AK704" i="2"/>
  <c r="AR704" i="2" s="1"/>
  <c r="AK461" i="2"/>
  <c r="AR461" i="2" s="1"/>
  <c r="AK3" i="2"/>
  <c r="AK301" i="2"/>
  <c r="AK386" i="2"/>
  <c r="AK465" i="2"/>
  <c r="AK575" i="2"/>
  <c r="AK51" i="2"/>
  <c r="AK445" i="2"/>
  <c r="AR445" i="2" s="1"/>
  <c r="AK120" i="2"/>
  <c r="AK68" i="2"/>
  <c r="AK269" i="2"/>
  <c r="AK99" i="2"/>
  <c r="AR99" i="2" s="1"/>
  <c r="AK89" i="2"/>
  <c r="AK268" i="2"/>
  <c r="AK97" i="2"/>
  <c r="C15" i="3" s="1"/>
  <c r="AK227" i="2"/>
  <c r="AK244" i="2"/>
  <c r="AK547" i="2"/>
  <c r="AK589" i="2"/>
  <c r="AR589" i="2" s="1"/>
  <c r="AK54" i="2"/>
  <c r="AK128" i="2"/>
  <c r="AK678" i="2"/>
  <c r="AR678" i="2" s="1"/>
  <c r="AK526" i="2"/>
  <c r="AK182" i="2"/>
  <c r="AK473" i="2"/>
  <c r="AK387" i="2"/>
  <c r="AR387" i="2" s="1"/>
  <c r="AK397" i="2"/>
  <c r="AK249" i="2"/>
  <c r="C18" i="3" s="1"/>
  <c r="AK568" i="2"/>
  <c r="AK164" i="2"/>
  <c r="AK233" i="2"/>
  <c r="AK75" i="2"/>
  <c r="AK535" i="2"/>
  <c r="AK295" i="2"/>
  <c r="AK340" i="2"/>
  <c r="AR340" i="2" s="1"/>
  <c r="AK466" i="2"/>
  <c r="AK185" i="2"/>
  <c r="AK277" i="2"/>
  <c r="AR277" i="2" s="1"/>
  <c r="AK304" i="2"/>
  <c r="AR304" i="2" s="1"/>
  <c r="AK102" i="2"/>
  <c r="AK532" i="2"/>
  <c r="AK580" i="2"/>
  <c r="AR580" i="2" s="1"/>
  <c r="AK197" i="2"/>
  <c r="AR197" i="2" s="1"/>
  <c r="AK667" i="2"/>
  <c r="AR667" i="2" s="1"/>
  <c r="AK187" i="2"/>
  <c r="AR187" i="2" s="1"/>
  <c r="AK6" i="2"/>
  <c r="AK195" i="2"/>
  <c r="AR195" i="2" s="1"/>
  <c r="AK454" i="2"/>
  <c r="AR454" i="2" s="1"/>
  <c r="AK34" i="2"/>
  <c r="AR34" i="2" s="1"/>
  <c r="AK541" i="2"/>
  <c r="AR541" i="2" s="1"/>
  <c r="AK365" i="2"/>
  <c r="AK242" i="2"/>
  <c r="AK369" i="2"/>
  <c r="AK504" i="2"/>
  <c r="AK362" i="2"/>
  <c r="AK7" i="2"/>
  <c r="AK165" i="2"/>
  <c r="AK171" i="2"/>
  <c r="AK570" i="2"/>
  <c r="AR570" i="2" s="1"/>
  <c r="AK284" i="2"/>
  <c r="AK265" i="2"/>
  <c r="AK716" i="2"/>
  <c r="AR716" i="2" s="1"/>
  <c r="AK358" i="2"/>
  <c r="AR358" i="2" s="1"/>
  <c r="AK174" i="2"/>
  <c r="AK235" i="2"/>
  <c r="AK73" i="2"/>
  <c r="AK274" i="2"/>
  <c r="AR274" i="2" s="1"/>
  <c r="AK443" i="2"/>
  <c r="AK125" i="2"/>
  <c r="AK38" i="2"/>
  <c r="AK94" i="2"/>
  <c r="AK149" i="2"/>
  <c r="AR149" i="2" s="1"/>
  <c r="AK168" i="2"/>
  <c r="AK146" i="2"/>
  <c r="AK679" i="2"/>
  <c r="AR679" i="2" s="1"/>
  <c r="AK201" i="2"/>
  <c r="AK80" i="2"/>
  <c r="AK150" i="2"/>
  <c r="AR150" i="2" s="1"/>
  <c r="AK590" i="2"/>
  <c r="AK35" i="2"/>
  <c r="AK254" i="2"/>
  <c r="AK19" i="2"/>
  <c r="AK53" i="2"/>
  <c r="AR53" i="2" s="1"/>
  <c r="AK12" i="2"/>
  <c r="AK368" i="2"/>
  <c r="AK326" i="2"/>
  <c r="AR326" i="2" s="1"/>
  <c r="AK703" i="2"/>
  <c r="AR703" i="2" s="1"/>
  <c r="AK218" i="2"/>
  <c r="AK169" i="2"/>
  <c r="AK554" i="2"/>
  <c r="AK544" i="2"/>
  <c r="AR544" i="2" s="1"/>
  <c r="AK437" i="2"/>
  <c r="AK8" i="2"/>
  <c r="C52" i="3" s="1"/>
  <c r="AK665" i="2"/>
  <c r="AR665" i="2" s="1"/>
  <c r="AK208" i="2"/>
  <c r="C16" i="3" s="1"/>
  <c r="AK56" i="2"/>
  <c r="AK661" i="2"/>
  <c r="AR661" i="2" s="1"/>
  <c r="AK50" i="2"/>
  <c r="AK616" i="2"/>
  <c r="AR616" i="2" s="1"/>
  <c r="AK574" i="2"/>
  <c r="AR574" i="2" s="1"/>
  <c r="AK267" i="2"/>
  <c r="AK434" i="2"/>
  <c r="AR434" i="2" s="1"/>
  <c r="AK625" i="2"/>
  <c r="AR625" i="2" s="1"/>
  <c r="AK2" i="2"/>
  <c r="AK421" i="2"/>
  <c r="AR421" i="2" s="1"/>
  <c r="AK248" i="2"/>
  <c r="AK608" i="2"/>
  <c r="C123" i="3" s="1"/>
  <c r="AK65" i="2"/>
  <c r="AK341" i="2"/>
  <c r="AK316" i="2"/>
  <c r="AK300" i="2"/>
  <c r="AR300" i="2" s="1"/>
  <c r="AK505" i="2"/>
  <c r="AK569" i="2"/>
  <c r="AR569" i="2" s="1"/>
  <c r="AK64" i="2"/>
  <c r="AR64" i="2" s="1"/>
  <c r="AK231" i="2"/>
  <c r="AR231" i="2" s="1"/>
  <c r="AK611" i="2"/>
  <c r="AR611" i="2" s="1"/>
  <c r="AK306" i="2"/>
  <c r="AR306" i="2" s="1"/>
  <c r="AK155" i="2"/>
  <c r="AR155" i="2" s="1"/>
  <c r="AK516" i="2"/>
  <c r="AR516" i="2" s="1"/>
  <c r="AK133" i="2"/>
  <c r="AK156" i="2"/>
  <c r="AK170" i="2"/>
  <c r="AK289" i="2"/>
  <c r="AK305" i="2"/>
  <c r="AK24" i="2"/>
  <c r="AK685" i="2"/>
  <c r="AR685" i="2" s="1"/>
  <c r="AK228" i="2"/>
  <c r="AK513" i="2"/>
  <c r="AR513" i="2" s="1"/>
  <c r="AK148" i="2"/>
  <c r="AK192" i="2"/>
  <c r="AK253" i="2"/>
  <c r="AR253" i="2" s="1"/>
  <c r="AK117" i="2"/>
  <c r="AK127" i="2"/>
  <c r="AK173" i="2"/>
  <c r="AR173" i="2" s="1"/>
  <c r="AK158" i="2"/>
  <c r="AK22" i="2"/>
  <c r="AK263" i="2"/>
  <c r="AK45" i="2"/>
  <c r="AK31" i="2"/>
  <c r="AK360" i="2"/>
  <c r="AK618" i="2"/>
  <c r="AR618" i="2" s="1"/>
  <c r="AK456" i="2"/>
  <c r="AR456" i="2" s="1"/>
  <c r="AK603" i="2"/>
  <c r="AK530" i="2"/>
  <c r="AR530" i="2" s="1"/>
  <c r="AK76" i="2"/>
  <c r="AR76" i="2" s="1"/>
  <c r="AK293" i="2"/>
  <c r="AR293" i="2" s="1"/>
  <c r="AK578" i="2"/>
  <c r="AK138" i="2"/>
  <c r="AK190" i="2"/>
  <c r="AK545" i="2"/>
  <c r="AR545" i="2" s="1"/>
  <c r="AK25" i="2"/>
  <c r="AK278" i="2"/>
  <c r="AR278" i="2" s="1"/>
  <c r="AK112" i="2"/>
  <c r="AK129" i="2"/>
  <c r="AK247" i="2"/>
  <c r="AR247" i="2" s="1"/>
  <c r="AK20" i="2"/>
  <c r="AK285" i="2"/>
  <c r="AK59" i="2"/>
  <c r="AK583" i="2"/>
  <c r="AR583" i="2" s="1"/>
  <c r="AK507" i="2"/>
  <c r="AR507" i="2" s="1"/>
  <c r="AK264" i="2"/>
  <c r="AR264" i="2" s="1"/>
  <c r="AK682" i="2"/>
  <c r="AR682" i="2" s="1"/>
  <c r="AK472" i="2"/>
  <c r="AR472" i="2" s="1"/>
  <c r="AK639" i="2"/>
  <c r="AK241" i="2"/>
  <c r="AK601" i="2"/>
  <c r="AK732" i="2"/>
  <c r="AR732" i="2" s="1"/>
  <c r="AK558" i="2"/>
  <c r="AR558" i="2" s="1"/>
  <c r="AK163" i="2"/>
  <c r="AR163" i="2" s="1"/>
  <c r="AK124" i="2"/>
  <c r="AK347" i="2"/>
  <c r="AK637" i="2"/>
  <c r="AK604" i="2"/>
  <c r="AR604" i="2" s="1"/>
  <c r="AK710" i="2"/>
  <c r="AR710" i="2" s="1"/>
  <c r="AK477" i="2"/>
  <c r="AK66" i="2"/>
  <c r="AK486" i="2"/>
  <c r="AR486" i="2" s="1"/>
  <c r="AK344" i="2"/>
  <c r="AK52" i="2"/>
  <c r="AK709" i="2"/>
  <c r="AR709" i="2" s="1"/>
  <c r="AK626" i="2"/>
  <c r="AK432" i="2"/>
  <c r="AK635" i="2"/>
  <c r="AR635" i="2" s="1"/>
  <c r="AK537" i="2"/>
  <c r="AR537" i="2" s="1"/>
  <c r="AK446" i="2"/>
  <c r="AK87" i="2"/>
  <c r="AK135" i="2"/>
  <c r="AK161" i="2"/>
  <c r="AK408" i="2"/>
  <c r="AR408" i="2" s="1"/>
  <c r="AK63" i="2"/>
  <c r="AK317" i="2"/>
  <c r="AK134" i="2"/>
  <c r="AK427" i="2"/>
  <c r="AR427" i="2" s="1"/>
  <c r="AK43" i="2"/>
  <c r="AK538" i="2"/>
  <c r="AR538" i="2" s="1"/>
  <c r="AK226" i="2"/>
  <c r="AK416" i="2"/>
  <c r="AK705" i="2"/>
  <c r="AR705" i="2" s="1"/>
  <c r="AK310" i="2"/>
  <c r="AK605" i="2"/>
  <c r="AK597" i="2"/>
  <c r="AR597" i="2" s="1"/>
  <c r="AK502" i="2"/>
  <c r="AK132" i="2"/>
  <c r="AK273" i="2"/>
  <c r="AK9" i="2"/>
  <c r="C14" i="3" s="1"/>
  <c r="AK104" i="2"/>
  <c r="AK260" i="2"/>
  <c r="AK562" i="2"/>
  <c r="AK715" i="2"/>
  <c r="AR715" i="2" s="1"/>
  <c r="AK356" i="2"/>
  <c r="AR356" i="2" s="1"/>
  <c r="AK482" i="2"/>
  <c r="AR482" i="2" s="1"/>
  <c r="AK440" i="2"/>
  <c r="AR440" i="2" s="1"/>
  <c r="AK521" i="2"/>
  <c r="AR521" i="2" s="1"/>
  <c r="AK28" i="2"/>
  <c r="AK565" i="2"/>
  <c r="AK21" i="2"/>
  <c r="AK717" i="2"/>
  <c r="AK160" i="2"/>
  <c r="AK175" i="2"/>
  <c r="AK680" i="2"/>
  <c r="AR680" i="2" s="1"/>
  <c r="AK57" i="2"/>
  <c r="AK480" i="2"/>
  <c r="AK708" i="2"/>
  <c r="AR708" i="2" s="1"/>
  <c r="AK343" i="2"/>
  <c r="AR343" i="2" s="1"/>
  <c r="AK321" i="2"/>
  <c r="AK204" i="2"/>
  <c r="AR204" i="2" s="1"/>
  <c r="AK27" i="2"/>
  <c r="AK110" i="2"/>
  <c r="AK29" i="2"/>
  <c r="AK181" i="2"/>
  <c r="AR181" i="2" s="1"/>
  <c r="AK512" i="2"/>
  <c r="AK599" i="2"/>
  <c r="AK542" i="2"/>
  <c r="AR542" i="2" s="1"/>
  <c r="AK697" i="2"/>
  <c r="AR697" i="2" s="1"/>
  <c r="AK610" i="2"/>
  <c r="AR610" i="2" s="1"/>
  <c r="AK183" i="2"/>
  <c r="AR183" i="2" s="1"/>
  <c r="AK55" i="2"/>
  <c r="AK318" i="2"/>
  <c r="AR318" i="2" s="1"/>
  <c r="AK474" i="2"/>
  <c r="AR474" i="2" s="1"/>
  <c r="AK327" i="2"/>
  <c r="AK571" i="2"/>
  <c r="AR571" i="2" s="1"/>
  <c r="AK409" i="2"/>
  <c r="AR409" i="2" s="1"/>
  <c r="AK429" i="2"/>
  <c r="AK420" i="2"/>
  <c r="AK548" i="2"/>
  <c r="AR548" i="2" s="1"/>
  <c r="AK338" i="2"/>
  <c r="AK515" i="2"/>
  <c r="AK621" i="2"/>
  <c r="AK384" i="2"/>
  <c r="AR384" i="2" s="1"/>
  <c r="AK485" i="2"/>
  <c r="AR485" i="2" s="1"/>
  <c r="AK399" i="2"/>
  <c r="AR399" i="2" s="1"/>
  <c r="AK111" i="2"/>
  <c r="AK246" i="2"/>
  <c r="AK131" i="2"/>
  <c r="AK193" i="2"/>
  <c r="AK431" i="2"/>
  <c r="AR431" i="2" s="1"/>
  <c r="AK328" i="2"/>
  <c r="AK479" i="2"/>
  <c r="AK489" i="2"/>
  <c r="AR489" i="2" s="1"/>
  <c r="AK313" i="2"/>
  <c r="AR313" i="2" s="1"/>
  <c r="AK579" i="2"/>
  <c r="AR579" i="2" s="1"/>
  <c r="AK591" i="2"/>
  <c r="AK157" i="2"/>
  <c r="AK85" i="2"/>
  <c r="AK723" i="2"/>
  <c r="AR723" i="2" s="1"/>
  <c r="AK721" i="2"/>
  <c r="AR721" i="2" s="1"/>
  <c r="AK509" i="2"/>
  <c r="AR509" i="2" s="1"/>
  <c r="AK640" i="2"/>
  <c r="AR640" i="2" s="1"/>
  <c r="AK194" i="2"/>
  <c r="AR194" i="2" s="1"/>
  <c r="AK588" i="2"/>
  <c r="AR588" i="2" s="1"/>
  <c r="AK711" i="2"/>
  <c r="AR711" i="2" s="1"/>
  <c r="AK107" i="2"/>
  <c r="AK724" i="2"/>
  <c r="AR724" i="2" s="1"/>
  <c r="AK598" i="2"/>
  <c r="AR598" i="2" s="1"/>
  <c r="AK418" i="2"/>
  <c r="AR418" i="2" s="1"/>
  <c r="AK525" i="2"/>
  <c r="AR525" i="2" s="1"/>
  <c r="AK388" i="2"/>
  <c r="AK119" i="2"/>
  <c r="AK642" i="2"/>
  <c r="AR642" i="2" s="1"/>
  <c r="AK435" i="2"/>
  <c r="AR435" i="2" s="1"/>
  <c r="AK641" i="2"/>
  <c r="AK612" i="2"/>
  <c r="AR612" i="2" s="1"/>
  <c r="AK629" i="2"/>
  <c r="AR629" i="2" s="1"/>
  <c r="AK441" i="2"/>
  <c r="AR441" i="2" s="1"/>
  <c r="AK646" i="2"/>
  <c r="AR646" i="2" s="1"/>
  <c r="AK105" i="2"/>
  <c r="AK332" i="2"/>
  <c r="AK41" i="2"/>
  <c r="AR41" i="2" s="1"/>
  <c r="AK115" i="2"/>
  <c r="AR115" i="2" s="1"/>
  <c r="AK342" i="2"/>
  <c r="AR342" i="2" s="1"/>
  <c r="AK215" i="2"/>
  <c r="AR215" i="2" s="1"/>
  <c r="AK281" i="2"/>
  <c r="AR281" i="2" s="1"/>
  <c r="AK33" i="2"/>
  <c r="AR33" i="2" s="1"/>
  <c r="AK451" i="2"/>
  <c r="AR451" i="2" s="1"/>
  <c r="AK683" i="2"/>
  <c r="AR683" i="2" s="1"/>
  <c r="AK294" i="2"/>
  <c r="AR294" i="2" s="1"/>
  <c r="AK108" i="2"/>
  <c r="AR108" i="2" s="1"/>
  <c r="AK401" i="2"/>
  <c r="AR401" i="2" s="1"/>
  <c r="AK209" i="2"/>
  <c r="AR209" i="2" s="1"/>
  <c r="AK577" i="2"/>
  <c r="AK684" i="2"/>
  <c r="AR684" i="2" s="1"/>
  <c r="AK471" i="2"/>
  <c r="AR471" i="2" s="1"/>
  <c r="AK374" i="2"/>
  <c r="AR374" i="2" s="1"/>
  <c r="AK668" i="2"/>
  <c r="AR668" i="2" s="1"/>
  <c r="AK177" i="2"/>
  <c r="AR177" i="2" s="1"/>
  <c r="AK634" i="2"/>
  <c r="AK123" i="2"/>
  <c r="AR123" i="2" s="1"/>
  <c r="AK151" i="2"/>
  <c r="AR151" i="2" s="1"/>
  <c r="AK488" i="2"/>
  <c r="AR488" i="2" s="1"/>
  <c r="AK496" i="2"/>
  <c r="AK613" i="2"/>
  <c r="AR613" i="2" s="1"/>
  <c r="AK354" i="2"/>
  <c r="AR354" i="2" s="1"/>
  <c r="AK118" i="2"/>
  <c r="AR118" i="2" s="1"/>
  <c r="AK718" i="2"/>
  <c r="AR718" i="2" s="1"/>
  <c r="AK232" i="2"/>
  <c r="AR232" i="2" s="1"/>
  <c r="AK533" i="2"/>
  <c r="AR533" i="2" s="1"/>
  <c r="AK581" i="2"/>
  <c r="AK355" i="2"/>
  <c r="AR355" i="2" s="1"/>
  <c r="AK627" i="2"/>
  <c r="AR627" i="2" s="1"/>
  <c r="AK229" i="2"/>
  <c r="AR229" i="2" s="1"/>
  <c r="AK92" i="2"/>
  <c r="AK361" i="2"/>
  <c r="AR361" i="2" s="1"/>
  <c r="AK701" i="2"/>
  <c r="AR701" i="2" s="1"/>
  <c r="AK689" i="2"/>
  <c r="AR689" i="2" s="1"/>
  <c r="AK404" i="2"/>
  <c r="AR404" i="2" s="1"/>
  <c r="AK553" i="2"/>
  <c r="AR553" i="2" s="1"/>
  <c r="AK251" i="2"/>
  <c r="AR251" i="2" s="1"/>
  <c r="AK62" i="2"/>
  <c r="AK93" i="2"/>
  <c r="AR93" i="2" s="1"/>
  <c r="AK380" i="2"/>
  <c r="AR380" i="2" s="1"/>
  <c r="AK322" i="2"/>
  <c r="AR322" i="2" s="1"/>
  <c r="AK147" i="2"/>
  <c r="AR147" i="2" s="1"/>
  <c r="AK546" i="2"/>
  <c r="AR546" i="2" s="1"/>
  <c r="AK540" i="2"/>
  <c r="AR540" i="2" s="1"/>
  <c r="AK652" i="2"/>
  <c r="AR652" i="2" s="1"/>
  <c r="AK438" i="2"/>
  <c r="AR438" i="2" s="1"/>
  <c r="AK551" i="2"/>
  <c r="AR551" i="2" s="1"/>
  <c r="AK70" i="2"/>
  <c r="AK376" i="2"/>
  <c r="AR376" i="2" s="1"/>
  <c r="AK334" i="2"/>
  <c r="AR334" i="2" s="1"/>
  <c r="AK184" i="2"/>
  <c r="AR184" i="2" s="1"/>
  <c r="AK630" i="2"/>
  <c r="AR630" i="2" s="1"/>
  <c r="AK728" i="2"/>
  <c r="AR728" i="2" s="1"/>
  <c r="AK145" i="2"/>
  <c r="AK476" i="2"/>
  <c r="AR476" i="2" s="1"/>
  <c r="AK669" i="2"/>
  <c r="AR669" i="2" s="1"/>
  <c r="AK60" i="2"/>
  <c r="AK730" i="2"/>
  <c r="AR730" i="2" s="1"/>
  <c r="AK656" i="2"/>
  <c r="AR656" i="2" s="1"/>
  <c r="AK283" i="2"/>
  <c r="AR283" i="2" s="1"/>
  <c r="AK699" i="2"/>
  <c r="AR699" i="2" s="1"/>
  <c r="AK325" i="2"/>
  <c r="AR325" i="2" s="1"/>
  <c r="AK220" i="2"/>
  <c r="AR220" i="2" s="1"/>
  <c r="AK602" i="2"/>
  <c r="AR602" i="2" s="1"/>
  <c r="AK493" i="2"/>
  <c r="AR493" i="2" s="1"/>
  <c r="AK166" i="2"/>
  <c r="AR166" i="2" s="1"/>
  <c r="AK32" i="2"/>
  <c r="AR32" i="2" s="1"/>
  <c r="AK651" i="2"/>
  <c r="AR651" i="2" s="1"/>
  <c r="AK308" i="2"/>
  <c r="AR308" i="2" s="1"/>
  <c r="AK315" i="2"/>
  <c r="AR315" i="2" s="1"/>
  <c r="AK348" i="2"/>
  <c r="AR348" i="2" s="1"/>
  <c r="AK312" i="2"/>
  <c r="AR312" i="2" s="1"/>
  <c r="AK216" i="2"/>
  <c r="AK498" i="2"/>
  <c r="AR498" i="2" s="1"/>
  <c r="AK205" i="2"/>
  <c r="AR205" i="2" s="1"/>
  <c r="AK677" i="2"/>
  <c r="AR677" i="2" s="1"/>
  <c r="AK367" i="2"/>
  <c r="AK725" i="2"/>
  <c r="AR725" i="2" s="1"/>
  <c r="AK447" i="2"/>
  <c r="AK622" i="2"/>
  <c r="AR622" i="2" s="1"/>
  <c r="AK674" i="2"/>
  <c r="AR674" i="2" s="1"/>
  <c r="AK449" i="2"/>
  <c r="AR449" i="2" s="1"/>
  <c r="AK595" i="2"/>
  <c r="AR595" i="2" s="1"/>
  <c r="AK520" i="2"/>
  <c r="AR520" i="2" s="1"/>
  <c r="AK527" i="2"/>
  <c r="AR527" i="2" s="1"/>
  <c r="AK733" i="2"/>
  <c r="AR733" i="2" s="1"/>
  <c r="AK255" i="2"/>
  <c r="AR255" i="2" s="1"/>
  <c r="AK223" i="2"/>
  <c r="AR223" i="2" s="1"/>
  <c r="AK631" i="2"/>
  <c r="AR631" i="2" s="1"/>
  <c r="AK707" i="2"/>
  <c r="AR707" i="2" s="1"/>
  <c r="AK567" i="2"/>
  <c r="AR567" i="2" s="1"/>
  <c r="AK600" i="2"/>
  <c r="AR600" i="2" s="1"/>
  <c r="AK212" i="2"/>
  <c r="AR212" i="2" s="1"/>
  <c r="AK366" i="2"/>
  <c r="AR366" i="2" s="1"/>
  <c r="AK139" i="2"/>
  <c r="AK490" i="2"/>
  <c r="AR490" i="2" s="1"/>
  <c r="AK292" i="2"/>
  <c r="AK657" i="2"/>
  <c r="AR657" i="2" s="1"/>
  <c r="AK433" i="2"/>
  <c r="AR433" i="2" s="1"/>
  <c r="AK400" i="2"/>
  <c r="AR400" i="2" s="1"/>
  <c r="AK179" i="2"/>
  <c r="AR179" i="2" s="1"/>
  <c r="AK375" i="2"/>
  <c r="AR375" i="2" s="1"/>
  <c r="AK262" i="2"/>
  <c r="AR262" i="2" s="1"/>
  <c r="AK511" i="2"/>
  <c r="AR511" i="2" s="1"/>
  <c r="AK258" i="2"/>
  <c r="AK91" i="2"/>
  <c r="AR91" i="2" s="1"/>
  <c r="AK543" i="2"/>
  <c r="AR543" i="2" s="1"/>
  <c r="AK130" i="2"/>
  <c r="AR130" i="2" s="1"/>
  <c r="AK280" i="2"/>
  <c r="AR280" i="2" s="1"/>
  <c r="AK522" i="2"/>
  <c r="AR522" i="2" s="1"/>
  <c r="AK331" i="2"/>
  <c r="AR331" i="2" s="1"/>
  <c r="AK706" i="2"/>
  <c r="AR706" i="2" s="1"/>
  <c r="AK370" i="2"/>
  <c r="AR370" i="2" s="1"/>
  <c r="AK549" i="2"/>
  <c r="AK563" i="2"/>
  <c r="AK245" i="2"/>
  <c r="AR245" i="2" s="1"/>
  <c r="AK517" i="2"/>
  <c r="AR517" i="2" s="1"/>
  <c r="AK497" i="2"/>
  <c r="AR497" i="2" s="1"/>
  <c r="AK234" i="2"/>
  <c r="AR234" i="2" s="1"/>
  <c r="AK448" i="2"/>
  <c r="AR448" i="2" s="1"/>
  <c r="AK722" i="2"/>
  <c r="AR722" i="2" s="1"/>
  <c r="AK222" i="2"/>
  <c r="AR222" i="2" s="1"/>
  <c r="AK422" i="2"/>
  <c r="AR422" i="2" s="1"/>
  <c r="AK377" i="2"/>
  <c r="AR377" i="2" s="1"/>
  <c r="AK279" i="2"/>
  <c r="AR279" i="2" s="1"/>
  <c r="AK336" i="2"/>
  <c r="AR336" i="2" s="1"/>
  <c r="AK654" i="2"/>
  <c r="AR654" i="2" s="1"/>
  <c r="AK337" i="2"/>
  <c r="AR337" i="2" s="1"/>
  <c r="AK694" i="2"/>
  <c r="AR694" i="2" s="1"/>
  <c r="AK670" i="2"/>
  <c r="AK726" i="2"/>
  <c r="AR726" i="2" s="1"/>
  <c r="AK659" i="2"/>
  <c r="AR659" i="2" s="1"/>
  <c r="AK528" i="2"/>
  <c r="AR528" i="2" s="1"/>
  <c r="AK394" i="2"/>
  <c r="AR394" i="2" s="1"/>
  <c r="AK636" i="2"/>
  <c r="AR636" i="2" s="1"/>
  <c r="AK539" i="2"/>
  <c r="AK584" i="2"/>
  <c r="AR584" i="2" s="1"/>
  <c r="AK609" i="2"/>
  <c r="AK673" i="2"/>
  <c r="AR673" i="2" s="1"/>
  <c r="AK690" i="2"/>
  <c r="AR690" i="2" s="1"/>
  <c r="AK423" i="2"/>
  <c r="AR423" i="2" s="1"/>
  <c r="AK663" i="2"/>
  <c r="AR663" i="2" s="1"/>
  <c r="AK653" i="2"/>
  <c r="AR653" i="2" s="1"/>
  <c r="AK470" i="2"/>
  <c r="AR470" i="2" s="1"/>
  <c r="AK439" i="2"/>
  <c r="AR439" i="2" s="1"/>
  <c r="AK691" i="2"/>
  <c r="AR691" i="2" s="1"/>
  <c r="AK666" i="2"/>
  <c r="AR666" i="2" s="1"/>
  <c r="AK671" i="2"/>
  <c r="AR671" i="2" s="1"/>
  <c r="AK692" i="2"/>
  <c r="AK559" i="2"/>
  <c r="AK688" i="2"/>
  <c r="AR688" i="2" s="1"/>
  <c r="AK672" i="2"/>
  <c r="AR672" i="2" s="1"/>
  <c r="AK727" i="2"/>
  <c r="AR727" i="2" s="1"/>
  <c r="AK712" i="2"/>
  <c r="AR712" i="2" s="1"/>
  <c r="AK693" i="2"/>
  <c r="AR693" i="2" s="1"/>
  <c r="AK638" i="2"/>
  <c r="AK713" i="2"/>
  <c r="AR713" i="2" s="1"/>
  <c r="AK731" i="2"/>
  <c r="AR731" i="2" s="1"/>
  <c r="AK729" i="2"/>
  <c r="AR729" i="2" s="1"/>
  <c r="AK719" i="2"/>
  <c r="AR719" i="2" s="1"/>
  <c r="AK675" i="2"/>
  <c r="AR675" i="2" s="1"/>
  <c r="AH660" i="2"/>
  <c r="AH594" i="2"/>
  <c r="AH615" i="2"/>
  <c r="AH84" i="2"/>
  <c r="AH372" i="2"/>
  <c r="AH424" i="2"/>
  <c r="AH426" i="2"/>
  <c r="AH534" i="2"/>
  <c r="AH379" i="2"/>
  <c r="AH552" i="2"/>
  <c r="AH335" i="2"/>
  <c r="AH457" i="2"/>
  <c r="AH176" i="2"/>
  <c r="AH702" i="2"/>
  <c r="AH153" i="2"/>
  <c r="AH514" i="2"/>
  <c r="AH48" i="2"/>
  <c r="AH647" i="2"/>
  <c r="AH519" i="2"/>
  <c r="AH405" i="2"/>
  <c r="AH469" i="2"/>
  <c r="AH459" i="2"/>
  <c r="AH371" i="2"/>
  <c r="AH88" i="2"/>
  <c r="AH586" i="2"/>
  <c r="AH329" i="2"/>
  <c r="AH230" i="2"/>
  <c r="AH67" i="2"/>
  <c r="AH259" i="2"/>
  <c r="O97" i="3" s="1"/>
  <c r="AH593" i="2"/>
  <c r="AH643" i="2"/>
  <c r="AH4" i="2"/>
  <c r="AH49" i="2"/>
  <c r="AH392" i="2"/>
  <c r="AH556" i="2"/>
  <c r="AH687" i="2"/>
  <c r="AH210" i="2"/>
  <c r="AH436" i="2"/>
  <c r="AH101" i="2"/>
  <c r="AH633" i="2"/>
  <c r="AH319" i="2"/>
  <c r="AH298" i="2"/>
  <c r="AH352" i="2"/>
  <c r="AH523" i="2"/>
  <c r="AH95" i="2"/>
  <c r="AH189" i="2"/>
  <c r="O59" i="3" s="1"/>
  <c r="AH199" i="2"/>
  <c r="AH582" i="2"/>
  <c r="AH462" i="2"/>
  <c r="AH217" i="2"/>
  <c r="AH142" i="2"/>
  <c r="O54" i="3" s="1"/>
  <c r="AH353" i="2"/>
  <c r="AH83" i="2"/>
  <c r="AH425" i="2"/>
  <c r="AH390" i="2"/>
  <c r="AH357" i="2"/>
  <c r="AH243" i="2"/>
  <c r="AH487" i="2"/>
  <c r="AH121" i="2"/>
  <c r="AH560" i="2"/>
  <c r="AH240" i="2"/>
  <c r="AH275" i="2"/>
  <c r="AH116" i="2"/>
  <c r="AH276" i="2"/>
  <c r="AH350" i="2"/>
  <c r="AH492" i="2"/>
  <c r="AH98" i="2"/>
  <c r="AH444" i="2"/>
  <c r="AH61" i="2"/>
  <c r="AH395" i="2"/>
  <c r="AH122" i="2"/>
  <c r="AH37" i="2"/>
  <c r="AH398" i="2"/>
  <c r="AH282" i="2"/>
  <c r="AH458" i="2"/>
  <c r="AH378" i="2"/>
  <c r="AH359" i="2"/>
  <c r="AH311" i="2"/>
  <c r="AH606" i="2"/>
  <c r="AH453" i="2"/>
  <c r="AH196" i="2"/>
  <c r="AH113" i="2"/>
  <c r="AH114" i="2"/>
  <c r="AH154" i="2"/>
  <c r="AH250" i="2"/>
  <c r="AH536" i="2"/>
  <c r="AH508" i="2"/>
  <c r="AH221" i="2"/>
  <c r="AH407" i="2"/>
  <c r="AH214" i="2"/>
  <c r="AH256" i="2"/>
  <c r="AH698" i="2"/>
  <c r="AH463" i="2"/>
  <c r="AH323" i="2"/>
  <c r="AH79" i="2"/>
  <c r="AH103" i="2"/>
  <c r="AH383" i="2"/>
  <c r="AH71" i="2"/>
  <c r="AH506" i="2"/>
  <c r="AH320" i="2"/>
  <c r="O98" i="3" s="1"/>
  <c r="AH96" i="2"/>
  <c r="AH152" i="2"/>
  <c r="AH607" i="2"/>
  <c r="AH17" i="2"/>
  <c r="AH16" i="2"/>
  <c r="AH363" i="2"/>
  <c r="AH286" i="2"/>
  <c r="AH159" i="2"/>
  <c r="AH411" i="2"/>
  <c r="AH206" i="2"/>
  <c r="AH290" i="2"/>
  <c r="AH225" i="2"/>
  <c r="AH81" i="2"/>
  <c r="AH39" i="2"/>
  <c r="AH77" i="2"/>
  <c r="AH287" i="2"/>
  <c r="AH137" i="2"/>
  <c r="AH700" i="2"/>
  <c r="AH26" i="2"/>
  <c r="AH442" i="2"/>
  <c r="AH550" i="2"/>
  <c r="O118" i="3" s="1"/>
  <c r="AH314" i="2"/>
  <c r="AH557" i="2"/>
  <c r="AH86" i="2"/>
  <c r="AH191" i="2"/>
  <c r="AH238" i="2"/>
  <c r="O17" i="3" s="1"/>
  <c r="AH645" i="2"/>
  <c r="AH42" i="2"/>
  <c r="AH412" i="2"/>
  <c r="AH13" i="2"/>
  <c r="AH213" i="2"/>
  <c r="AH239" i="2"/>
  <c r="AH141" i="2"/>
  <c r="AH650" i="2"/>
  <c r="AH266" i="2"/>
  <c r="AH695" i="2"/>
  <c r="O125" i="3" s="1"/>
  <c r="AH410" i="2"/>
  <c r="AH681" i="2"/>
  <c r="AH188" i="2"/>
  <c r="AH413" i="2"/>
  <c r="AH324" i="2"/>
  <c r="AH10" i="2"/>
  <c r="AH415" i="2"/>
  <c r="AH307" i="2"/>
  <c r="AH644" i="2"/>
  <c r="AH261" i="2"/>
  <c r="AH566" i="2"/>
  <c r="AH364" i="2"/>
  <c r="AH14" i="2"/>
  <c r="AH720" i="2"/>
  <c r="AH346" i="2"/>
  <c r="AH302" i="2"/>
  <c r="AH236" i="2"/>
  <c r="AH475" i="2"/>
  <c r="AH178" i="2"/>
  <c r="AH200" i="2"/>
  <c r="AH162" i="2"/>
  <c r="AH219" i="2"/>
  <c r="AH393" i="2"/>
  <c r="AH460" i="2"/>
  <c r="AH224" i="2"/>
  <c r="AH143" i="2"/>
  <c r="AH624" i="2"/>
  <c r="AH330" i="2"/>
  <c r="AH510" i="2"/>
  <c r="AH531" i="2"/>
  <c r="AH30" i="2"/>
  <c r="AH573" i="2"/>
  <c r="AH481" i="2"/>
  <c r="AH576" i="2"/>
  <c r="AH572" i="2"/>
  <c r="AH518" i="2"/>
  <c r="AH592" i="2"/>
  <c r="O122" i="3" s="1"/>
  <c r="AH349" i="2"/>
  <c r="AH655" i="2"/>
  <c r="AH664" i="2"/>
  <c r="AH270" i="2"/>
  <c r="AH614" i="2"/>
  <c r="AH467" i="2"/>
  <c r="AH662" i="2"/>
  <c r="AH40" i="2"/>
  <c r="AH198" i="2"/>
  <c r="AH296" i="2"/>
  <c r="AH484" i="2"/>
  <c r="AH303" i="2"/>
  <c r="AH180" i="2"/>
  <c r="AH202" i="2"/>
  <c r="AH5" i="2"/>
  <c r="AH288" i="2"/>
  <c r="AH617" i="2"/>
  <c r="AH106" i="2"/>
  <c r="AH619" i="2"/>
  <c r="AH501" i="2"/>
  <c r="AH172" i="2"/>
  <c r="AH126" i="2"/>
  <c r="AH237" i="2"/>
  <c r="AH109" i="2"/>
  <c r="AH58" i="2"/>
  <c r="AH524" i="2"/>
  <c r="AH44" i="2"/>
  <c r="AH23" i="2"/>
  <c r="AH649" i="2"/>
  <c r="AH291" i="2"/>
  <c r="O93" i="3" s="1"/>
  <c r="AH271" i="2"/>
  <c r="AH648" i="2"/>
  <c r="AH632" i="2"/>
  <c r="AH561" i="2"/>
  <c r="AH658" i="2"/>
  <c r="AH144" i="2"/>
  <c r="AH414" i="2"/>
  <c r="O56" i="3" s="1"/>
  <c r="AH46" i="2"/>
  <c r="AH452" i="2"/>
  <c r="AH499" i="2"/>
  <c r="AH100" i="2"/>
  <c r="AH483" i="2"/>
  <c r="AH500" i="2"/>
  <c r="AH623" i="2"/>
  <c r="AH69" i="2"/>
  <c r="AH564" i="2"/>
  <c r="AH203" i="2"/>
  <c r="AH419" i="2"/>
  <c r="AH428" i="2"/>
  <c r="AH503" i="2"/>
  <c r="O116" i="3" s="1"/>
  <c r="AH136" i="2"/>
  <c r="AH252" i="2"/>
  <c r="AH47" i="2"/>
  <c r="AH78" i="2"/>
  <c r="AH587" i="2"/>
  <c r="AH167" i="2"/>
  <c r="AH15" i="2"/>
  <c r="AH207" i="2"/>
  <c r="AH385" i="2"/>
  <c r="AH450" i="2"/>
  <c r="AH696" i="2"/>
  <c r="AH585" i="2"/>
  <c r="AH468" i="2"/>
  <c r="AH299" i="2"/>
  <c r="AH491" i="2"/>
  <c r="AH529" i="2"/>
  <c r="AH495" i="2"/>
  <c r="AH72" i="2"/>
  <c r="AH36" i="2"/>
  <c r="AH381" i="2"/>
  <c r="AH686" i="2"/>
  <c r="AH430" i="2"/>
  <c r="AH351" i="2"/>
  <c r="AH373" i="2"/>
  <c r="AH90" i="2"/>
  <c r="AH406" i="2"/>
  <c r="AH257" i="2"/>
  <c r="AH11" i="2"/>
  <c r="AH676" i="2"/>
  <c r="AH333" i="2"/>
  <c r="O100" i="3" s="1"/>
  <c r="AH74" i="2"/>
  <c r="AH417" i="2"/>
  <c r="AH140" i="2"/>
  <c r="AH82" i="2"/>
  <c r="AH714" i="2"/>
  <c r="AH345" i="2"/>
  <c r="AH391" i="2"/>
  <c r="AH403" i="2"/>
  <c r="AH478" i="2"/>
  <c r="AH272" i="2"/>
  <c r="AH211" i="2"/>
  <c r="AH464" i="2"/>
  <c r="AH555" i="2"/>
  <c r="AH402" i="2"/>
  <c r="AH18" i="2"/>
  <c r="AH297" i="2"/>
  <c r="AH309" i="2"/>
  <c r="AH596" i="2"/>
  <c r="AH389" i="2"/>
  <c r="AH620" i="2"/>
  <c r="AH396" i="2"/>
  <c r="AH628" i="2"/>
  <c r="AH382" i="2"/>
  <c r="AH339" i="2"/>
  <c r="AH494" i="2"/>
  <c r="AH186" i="2"/>
  <c r="AH455" i="2"/>
  <c r="AH704" i="2"/>
  <c r="AH461" i="2"/>
  <c r="AH3" i="2"/>
  <c r="AH301" i="2"/>
  <c r="AH386" i="2"/>
  <c r="AH465" i="2"/>
  <c r="AH575" i="2"/>
  <c r="AH51" i="2"/>
  <c r="AH445" i="2"/>
  <c r="AH120" i="2"/>
  <c r="AH68" i="2"/>
  <c r="AH269" i="2"/>
  <c r="AH99" i="2"/>
  <c r="AH89" i="2"/>
  <c r="AH268" i="2"/>
  <c r="AH97" i="2"/>
  <c r="O15" i="3" s="1"/>
  <c r="AH227" i="2"/>
  <c r="AH244" i="2"/>
  <c r="AH547" i="2"/>
  <c r="AH589" i="2"/>
  <c r="AH54" i="2"/>
  <c r="AH128" i="2"/>
  <c r="AH678" i="2"/>
  <c r="AH526" i="2"/>
  <c r="AH182" i="2"/>
  <c r="AH473" i="2"/>
  <c r="AH387" i="2"/>
  <c r="AH397" i="2"/>
  <c r="AH249" i="2"/>
  <c r="O18" i="3" s="1"/>
  <c r="AH568" i="2"/>
  <c r="AH164" i="2"/>
  <c r="AH233" i="2"/>
  <c r="AH75" i="2"/>
  <c r="AH535" i="2"/>
  <c r="AH295" i="2"/>
  <c r="AH340" i="2"/>
  <c r="AH466" i="2"/>
  <c r="AH185" i="2"/>
  <c r="AH277" i="2"/>
  <c r="AH304" i="2"/>
  <c r="AH102" i="2"/>
  <c r="AH532" i="2"/>
  <c r="AH580" i="2"/>
  <c r="AH197" i="2"/>
  <c r="AH667" i="2"/>
  <c r="AH187" i="2"/>
  <c r="AH6" i="2"/>
  <c r="AH195" i="2"/>
  <c r="AH454" i="2"/>
  <c r="AH34" i="2"/>
  <c r="AH541" i="2"/>
  <c r="AH365" i="2"/>
  <c r="AH242" i="2"/>
  <c r="AH369" i="2"/>
  <c r="AH504" i="2"/>
  <c r="AH362" i="2"/>
  <c r="AH7" i="2"/>
  <c r="AH165" i="2"/>
  <c r="AH171" i="2"/>
  <c r="AH570" i="2"/>
  <c r="AH284" i="2"/>
  <c r="AH265" i="2"/>
  <c r="AH716" i="2"/>
  <c r="AH358" i="2"/>
  <c r="AH174" i="2"/>
  <c r="AH235" i="2"/>
  <c r="AH73" i="2"/>
  <c r="AH274" i="2"/>
  <c r="AH443" i="2"/>
  <c r="AH125" i="2"/>
  <c r="AH38" i="2"/>
  <c r="AH94" i="2"/>
  <c r="AH149" i="2"/>
  <c r="AH168" i="2"/>
  <c r="AH146" i="2"/>
  <c r="AH679" i="2"/>
  <c r="AH201" i="2"/>
  <c r="AH80" i="2"/>
  <c r="AH150" i="2"/>
  <c r="AH590" i="2"/>
  <c r="AH35" i="2"/>
  <c r="AH254" i="2"/>
  <c r="AH19" i="2"/>
  <c r="AH53" i="2"/>
  <c r="AH12" i="2"/>
  <c r="AH368" i="2"/>
  <c r="AH326" i="2"/>
  <c r="AH703" i="2"/>
  <c r="AH218" i="2"/>
  <c r="AH169" i="2"/>
  <c r="AH554" i="2"/>
  <c r="AH544" i="2"/>
  <c r="AH437" i="2"/>
  <c r="AH8" i="2"/>
  <c r="O52" i="3" s="1"/>
  <c r="AH665" i="2"/>
  <c r="AH208" i="2"/>
  <c r="O16" i="3" s="1"/>
  <c r="AH56" i="2"/>
  <c r="AH661" i="2"/>
  <c r="AH50" i="2"/>
  <c r="AH616" i="2"/>
  <c r="AH574" i="2"/>
  <c r="AH267" i="2"/>
  <c r="AH434" i="2"/>
  <c r="AH625" i="2"/>
  <c r="AH2" i="2"/>
  <c r="AH421" i="2"/>
  <c r="AH248" i="2"/>
  <c r="AH608" i="2"/>
  <c r="O123" i="3" s="1"/>
  <c r="AH65" i="2"/>
  <c r="AH341" i="2"/>
  <c r="AH316" i="2"/>
  <c r="AH300" i="2"/>
  <c r="AH505" i="2"/>
  <c r="AH569" i="2"/>
  <c r="AH64" i="2"/>
  <c r="AH231" i="2"/>
  <c r="AH611" i="2"/>
  <c r="AH306" i="2"/>
  <c r="AH155" i="2"/>
  <c r="AH516" i="2"/>
  <c r="AH133" i="2"/>
  <c r="AH156" i="2"/>
  <c r="AH170" i="2"/>
  <c r="AH289" i="2"/>
  <c r="AH305" i="2"/>
  <c r="AH24" i="2"/>
  <c r="AH685" i="2"/>
  <c r="AH228" i="2"/>
  <c r="AH513" i="2"/>
  <c r="AH148" i="2"/>
  <c r="AH192" i="2"/>
  <c r="AH253" i="2"/>
  <c r="AH117" i="2"/>
  <c r="AH127" i="2"/>
  <c r="AH173" i="2"/>
  <c r="AH158" i="2"/>
  <c r="AH22" i="2"/>
  <c r="AH263" i="2"/>
  <c r="AH45" i="2"/>
  <c r="AH31" i="2"/>
  <c r="AH360" i="2"/>
  <c r="AH618" i="2"/>
  <c r="AH456" i="2"/>
  <c r="AH603" i="2"/>
  <c r="AH530" i="2"/>
  <c r="AH76" i="2"/>
  <c r="AH293" i="2"/>
  <c r="AH578" i="2"/>
  <c r="AH138" i="2"/>
  <c r="AH190" i="2"/>
  <c r="AH545" i="2"/>
  <c r="AH25" i="2"/>
  <c r="AH278" i="2"/>
  <c r="AH112" i="2"/>
  <c r="AH129" i="2"/>
  <c r="AH247" i="2"/>
  <c r="AH20" i="2"/>
  <c r="AH285" i="2"/>
  <c r="AH59" i="2"/>
  <c r="AH583" i="2"/>
  <c r="AH507" i="2"/>
  <c r="AH264" i="2"/>
  <c r="AH682" i="2"/>
  <c r="AH472" i="2"/>
  <c r="AH639" i="2"/>
  <c r="AH241" i="2"/>
  <c r="AH601" i="2"/>
  <c r="AH732" i="2"/>
  <c r="AH558" i="2"/>
  <c r="AH163" i="2"/>
  <c r="AH124" i="2"/>
  <c r="AH347" i="2"/>
  <c r="AH637" i="2"/>
  <c r="AH604" i="2"/>
  <c r="AH710" i="2"/>
  <c r="AH477" i="2"/>
  <c r="AH66" i="2"/>
  <c r="AH486" i="2"/>
  <c r="AH344" i="2"/>
  <c r="AH52" i="2"/>
  <c r="AH709" i="2"/>
  <c r="AH626" i="2"/>
  <c r="AH432" i="2"/>
  <c r="AH635" i="2"/>
  <c r="AH537" i="2"/>
  <c r="AH446" i="2"/>
  <c r="AH87" i="2"/>
  <c r="AH135" i="2"/>
  <c r="AH161" i="2"/>
  <c r="AH408" i="2"/>
  <c r="AH63" i="2"/>
  <c r="AH317" i="2"/>
  <c r="AH134" i="2"/>
  <c r="AH427" i="2"/>
  <c r="AH43" i="2"/>
  <c r="AH538" i="2"/>
  <c r="AH226" i="2"/>
  <c r="AH416" i="2"/>
  <c r="AH705" i="2"/>
  <c r="AH310" i="2"/>
  <c r="AH605" i="2"/>
  <c r="O101" i="3" s="1"/>
  <c r="AH597" i="2"/>
  <c r="AH502" i="2"/>
  <c r="O95" i="3" s="1"/>
  <c r="AH132" i="2"/>
  <c r="AH273" i="2"/>
  <c r="AH9" i="2"/>
  <c r="O14" i="3" s="1"/>
  <c r="AH104" i="2"/>
  <c r="AH260" i="2"/>
  <c r="AH562" i="2"/>
  <c r="AH715" i="2"/>
  <c r="AH356" i="2"/>
  <c r="AH482" i="2"/>
  <c r="AH440" i="2"/>
  <c r="AH521" i="2"/>
  <c r="AH28" i="2"/>
  <c r="AH565" i="2"/>
  <c r="AH21" i="2"/>
  <c r="AH717" i="2"/>
  <c r="AH160" i="2"/>
  <c r="AH175" i="2"/>
  <c r="AH680" i="2"/>
  <c r="AH57" i="2"/>
  <c r="AH480" i="2"/>
  <c r="AH708" i="2"/>
  <c r="AH343" i="2"/>
  <c r="AH321" i="2"/>
  <c r="AH204" i="2"/>
  <c r="AH27" i="2"/>
  <c r="AH110" i="2"/>
  <c r="AH29" i="2"/>
  <c r="AH181" i="2"/>
  <c r="AH512" i="2"/>
  <c r="AH599" i="2"/>
  <c r="AH542" i="2"/>
  <c r="AH697" i="2"/>
  <c r="AH610" i="2"/>
  <c r="AH183" i="2"/>
  <c r="AH55" i="2"/>
  <c r="AH318" i="2"/>
  <c r="AH474" i="2"/>
  <c r="AH327" i="2"/>
  <c r="AH571" i="2"/>
  <c r="AH409" i="2"/>
  <c r="AH429" i="2"/>
  <c r="AH420" i="2"/>
  <c r="AH548" i="2"/>
  <c r="AH338" i="2"/>
  <c r="AH515" i="2"/>
  <c r="AH621" i="2"/>
  <c r="AH384" i="2"/>
  <c r="AH485" i="2"/>
  <c r="AH399" i="2"/>
  <c r="AH111" i="2"/>
  <c r="AH246" i="2"/>
  <c r="AH131" i="2"/>
  <c r="AH193" i="2"/>
  <c r="AH431" i="2"/>
  <c r="AH328" i="2"/>
  <c r="AH479" i="2"/>
  <c r="AH489" i="2"/>
  <c r="AH313" i="2"/>
  <c r="AH579" i="2"/>
  <c r="AH591" i="2"/>
  <c r="AH157" i="2"/>
  <c r="AH85" i="2"/>
  <c r="AH723" i="2"/>
  <c r="AH721" i="2"/>
  <c r="AH509" i="2"/>
  <c r="AH640" i="2"/>
  <c r="AH194" i="2"/>
  <c r="AH588" i="2"/>
  <c r="AH711" i="2"/>
  <c r="AH107" i="2"/>
  <c r="AH724" i="2"/>
  <c r="AH598" i="2"/>
  <c r="AH418" i="2"/>
  <c r="AH525" i="2"/>
  <c r="AH388" i="2"/>
  <c r="O115" i="3" s="1"/>
  <c r="AH119" i="2"/>
  <c r="AH642" i="2"/>
  <c r="AH435" i="2"/>
  <c r="AH641" i="2"/>
  <c r="AH612" i="2"/>
  <c r="AH629" i="2"/>
  <c r="AH441" i="2"/>
  <c r="AH646" i="2"/>
  <c r="AH105" i="2"/>
  <c r="AH332" i="2"/>
  <c r="AH41" i="2"/>
  <c r="AH115" i="2"/>
  <c r="AH342" i="2"/>
  <c r="AH215" i="2"/>
  <c r="AH281" i="2"/>
  <c r="AH33" i="2"/>
  <c r="AH451" i="2"/>
  <c r="AH683" i="2"/>
  <c r="AH294" i="2"/>
  <c r="AH108" i="2"/>
  <c r="AH401" i="2"/>
  <c r="AH209" i="2"/>
  <c r="AH577" i="2"/>
  <c r="O120" i="3" s="1"/>
  <c r="AH684" i="2"/>
  <c r="AH471" i="2"/>
  <c r="AH374" i="2"/>
  <c r="AH668" i="2"/>
  <c r="AH177" i="2"/>
  <c r="AH634" i="2"/>
  <c r="AH123" i="2"/>
  <c r="AH151" i="2"/>
  <c r="AH488" i="2"/>
  <c r="AH496" i="2"/>
  <c r="AH613" i="2"/>
  <c r="AH354" i="2"/>
  <c r="AH118" i="2"/>
  <c r="AH718" i="2"/>
  <c r="AH232" i="2"/>
  <c r="AH533" i="2"/>
  <c r="AH581" i="2"/>
  <c r="O121" i="3" s="1"/>
  <c r="AH355" i="2"/>
  <c r="AH627" i="2"/>
  <c r="AH229" i="2"/>
  <c r="AH92" i="2"/>
  <c r="AH361" i="2"/>
  <c r="AH701" i="2"/>
  <c r="AH689" i="2"/>
  <c r="AH404" i="2"/>
  <c r="AH553" i="2"/>
  <c r="AH251" i="2"/>
  <c r="AH62" i="2"/>
  <c r="AH93" i="2"/>
  <c r="AH380" i="2"/>
  <c r="AH322" i="2"/>
  <c r="AH147" i="2"/>
  <c r="AH546" i="2"/>
  <c r="AH540" i="2"/>
  <c r="AH652" i="2"/>
  <c r="AH438" i="2"/>
  <c r="AH551" i="2"/>
  <c r="AH70" i="2"/>
  <c r="AH376" i="2"/>
  <c r="AH334" i="2"/>
  <c r="AH184" i="2"/>
  <c r="AH630" i="2"/>
  <c r="AH728" i="2"/>
  <c r="AH145" i="2"/>
  <c r="AH476" i="2"/>
  <c r="AH669" i="2"/>
  <c r="AH60" i="2"/>
  <c r="AH730" i="2"/>
  <c r="AH656" i="2"/>
  <c r="AH283" i="2"/>
  <c r="AH699" i="2"/>
  <c r="AH325" i="2"/>
  <c r="AH220" i="2"/>
  <c r="AH602" i="2"/>
  <c r="AH493" i="2"/>
  <c r="AH166" i="2"/>
  <c r="AH32" i="2"/>
  <c r="AH651" i="2"/>
  <c r="AH308" i="2"/>
  <c r="AH315" i="2"/>
  <c r="AH348" i="2"/>
  <c r="AH312" i="2"/>
  <c r="AH216" i="2"/>
  <c r="AH498" i="2"/>
  <c r="AH205" i="2"/>
  <c r="AH677" i="2"/>
  <c r="AH367" i="2"/>
  <c r="AH725" i="2"/>
  <c r="AH447" i="2"/>
  <c r="AH622" i="2"/>
  <c r="AH674" i="2"/>
  <c r="AH449" i="2"/>
  <c r="AH595" i="2"/>
  <c r="AH520" i="2"/>
  <c r="AH527" i="2"/>
  <c r="AH733" i="2"/>
  <c r="AH255" i="2"/>
  <c r="AH223" i="2"/>
  <c r="AH631" i="2"/>
  <c r="AH707" i="2"/>
  <c r="AH567" i="2"/>
  <c r="AH600" i="2"/>
  <c r="AH212" i="2"/>
  <c r="AH366" i="2"/>
  <c r="AH139" i="2"/>
  <c r="AH490" i="2"/>
  <c r="AH292" i="2"/>
  <c r="O55" i="3" s="1"/>
  <c r="AH657" i="2"/>
  <c r="AH433" i="2"/>
  <c r="AH400" i="2"/>
  <c r="AH179" i="2"/>
  <c r="AH375" i="2"/>
  <c r="AH262" i="2"/>
  <c r="AH511" i="2"/>
  <c r="AH258" i="2"/>
  <c r="AH91" i="2"/>
  <c r="AH543" i="2"/>
  <c r="AH130" i="2"/>
  <c r="AH280" i="2"/>
  <c r="AH522" i="2"/>
  <c r="AH331" i="2"/>
  <c r="AH706" i="2"/>
  <c r="AH370" i="2"/>
  <c r="AH549" i="2"/>
  <c r="O117" i="3" s="1"/>
  <c r="AH563" i="2"/>
  <c r="AH245" i="2"/>
  <c r="AH517" i="2"/>
  <c r="AH497" i="2"/>
  <c r="AH234" i="2"/>
  <c r="AH448" i="2"/>
  <c r="AH722" i="2"/>
  <c r="AH222" i="2"/>
  <c r="AH422" i="2"/>
  <c r="AH377" i="2"/>
  <c r="AH279" i="2"/>
  <c r="AH336" i="2"/>
  <c r="AH654" i="2"/>
  <c r="AH337" i="2"/>
  <c r="AH694" i="2"/>
  <c r="AH670" i="2"/>
  <c r="O124" i="3" s="1"/>
  <c r="AH726" i="2"/>
  <c r="AH659" i="2"/>
  <c r="AH528" i="2"/>
  <c r="AH394" i="2"/>
  <c r="AH636" i="2"/>
  <c r="AH539" i="2"/>
  <c r="AH584" i="2"/>
  <c r="AH609" i="2"/>
  <c r="AH673" i="2"/>
  <c r="AH690" i="2"/>
  <c r="AH423" i="2"/>
  <c r="AH663" i="2"/>
  <c r="AH653" i="2"/>
  <c r="AH470" i="2"/>
  <c r="AH439" i="2"/>
  <c r="AH691" i="2"/>
  <c r="AH666" i="2"/>
  <c r="AH671" i="2"/>
  <c r="AH692" i="2"/>
  <c r="O102" i="3" s="1"/>
  <c r="AH559" i="2"/>
  <c r="AH688" i="2"/>
  <c r="AH672" i="2"/>
  <c r="AH727" i="2"/>
  <c r="AH712" i="2"/>
  <c r="AH693" i="2"/>
  <c r="AH638" i="2"/>
  <c r="AH713" i="2"/>
  <c r="AH731" i="2"/>
  <c r="AH729" i="2"/>
  <c r="AH719" i="2"/>
  <c r="AH675" i="2"/>
  <c r="AG660" i="2"/>
  <c r="AG594" i="2"/>
  <c r="AG615" i="2"/>
  <c r="AG84" i="2"/>
  <c r="AG372" i="2"/>
  <c r="AG424" i="2"/>
  <c r="AG426" i="2"/>
  <c r="AG534" i="2"/>
  <c r="AG379" i="2"/>
  <c r="AG552" i="2"/>
  <c r="AG335" i="2"/>
  <c r="AG457" i="2"/>
  <c r="AG176" i="2"/>
  <c r="AG702" i="2"/>
  <c r="AG153" i="2"/>
  <c r="AG514" i="2"/>
  <c r="AG48" i="2"/>
  <c r="AG647" i="2"/>
  <c r="AG519" i="2"/>
  <c r="AG405" i="2"/>
  <c r="AG469" i="2"/>
  <c r="AG459" i="2"/>
  <c r="AG371" i="2"/>
  <c r="AG88" i="2"/>
  <c r="AG586" i="2"/>
  <c r="AG329" i="2"/>
  <c r="AG230" i="2"/>
  <c r="AG67" i="2"/>
  <c r="AG259" i="2"/>
  <c r="N97" i="3" s="1"/>
  <c r="AG593" i="2"/>
  <c r="AG643" i="2"/>
  <c r="AG4" i="2"/>
  <c r="AG49" i="2"/>
  <c r="AG392" i="2"/>
  <c r="AG556" i="2"/>
  <c r="AG687" i="2"/>
  <c r="AG210" i="2"/>
  <c r="AG436" i="2"/>
  <c r="AG101" i="2"/>
  <c r="AG633" i="2"/>
  <c r="AG319" i="2"/>
  <c r="AG298" i="2"/>
  <c r="AG352" i="2"/>
  <c r="AG523" i="2"/>
  <c r="AG95" i="2"/>
  <c r="AG189" i="2"/>
  <c r="N59" i="3" s="1"/>
  <c r="AG199" i="2"/>
  <c r="AG582" i="2"/>
  <c r="AG462" i="2"/>
  <c r="AG217" i="2"/>
  <c r="AG142" i="2"/>
  <c r="N54" i="3" s="1"/>
  <c r="AG353" i="2"/>
  <c r="AG83" i="2"/>
  <c r="AG425" i="2"/>
  <c r="AG390" i="2"/>
  <c r="AG357" i="2"/>
  <c r="AG243" i="2"/>
  <c r="AG487" i="2"/>
  <c r="AG121" i="2"/>
  <c r="AG560" i="2"/>
  <c r="AG240" i="2"/>
  <c r="AG275" i="2"/>
  <c r="AG116" i="2"/>
  <c r="AG276" i="2"/>
  <c r="AG350" i="2"/>
  <c r="AG492" i="2"/>
  <c r="AG98" i="2"/>
  <c r="AG444" i="2"/>
  <c r="AG61" i="2"/>
  <c r="AG395" i="2"/>
  <c r="AG122" i="2"/>
  <c r="AG37" i="2"/>
  <c r="AG398" i="2"/>
  <c r="AG282" i="2"/>
  <c r="AG458" i="2"/>
  <c r="AG378" i="2"/>
  <c r="AG359" i="2"/>
  <c r="AG311" i="2"/>
  <c r="AG606" i="2"/>
  <c r="AG453" i="2"/>
  <c r="AG196" i="2"/>
  <c r="AG113" i="2"/>
  <c r="AG114" i="2"/>
  <c r="AG154" i="2"/>
  <c r="AG250" i="2"/>
  <c r="AG536" i="2"/>
  <c r="AG508" i="2"/>
  <c r="AG221" i="2"/>
  <c r="AG407" i="2"/>
  <c r="AG214" i="2"/>
  <c r="AG256" i="2"/>
  <c r="AG698" i="2"/>
  <c r="AG463" i="2"/>
  <c r="AG323" i="2"/>
  <c r="AG79" i="2"/>
  <c r="AG103" i="2"/>
  <c r="AG383" i="2"/>
  <c r="AG71" i="2"/>
  <c r="AG506" i="2"/>
  <c r="AG320" i="2"/>
  <c r="N98" i="3" s="1"/>
  <c r="AG96" i="2"/>
  <c r="AG152" i="2"/>
  <c r="AG607" i="2"/>
  <c r="AG17" i="2"/>
  <c r="AG16" i="2"/>
  <c r="AG363" i="2"/>
  <c r="AG286" i="2"/>
  <c r="AG159" i="2"/>
  <c r="AG411" i="2"/>
  <c r="AG206" i="2"/>
  <c r="AG290" i="2"/>
  <c r="AG225" i="2"/>
  <c r="AG81" i="2"/>
  <c r="AG39" i="2"/>
  <c r="AG77" i="2"/>
  <c r="AG287" i="2"/>
  <c r="AG137" i="2"/>
  <c r="AG700" i="2"/>
  <c r="AG26" i="2"/>
  <c r="AG442" i="2"/>
  <c r="AG550" i="2"/>
  <c r="N118" i="3" s="1"/>
  <c r="AG314" i="2"/>
  <c r="AG557" i="2"/>
  <c r="AG86" i="2"/>
  <c r="AG191" i="2"/>
  <c r="AG238" i="2"/>
  <c r="N17" i="3" s="1"/>
  <c r="AG645" i="2"/>
  <c r="AG42" i="2"/>
  <c r="AG412" i="2"/>
  <c r="AG13" i="2"/>
  <c r="AG213" i="2"/>
  <c r="AG239" i="2"/>
  <c r="AG141" i="2"/>
  <c r="AG650" i="2"/>
  <c r="AG266" i="2"/>
  <c r="AG695" i="2"/>
  <c r="N125" i="3" s="1"/>
  <c r="AG410" i="2"/>
  <c r="AG681" i="2"/>
  <c r="AG188" i="2"/>
  <c r="AG413" i="2"/>
  <c r="AG324" i="2"/>
  <c r="AG10" i="2"/>
  <c r="AG415" i="2"/>
  <c r="AG307" i="2"/>
  <c r="AG644" i="2"/>
  <c r="AG261" i="2"/>
  <c r="AG566" i="2"/>
  <c r="AG364" i="2"/>
  <c r="AG14" i="2"/>
  <c r="AG720" i="2"/>
  <c r="AG346" i="2"/>
  <c r="AG302" i="2"/>
  <c r="AG236" i="2"/>
  <c r="AG475" i="2"/>
  <c r="AG178" i="2"/>
  <c r="AG200" i="2"/>
  <c r="AG162" i="2"/>
  <c r="AG219" i="2"/>
  <c r="AG393" i="2"/>
  <c r="AG460" i="2"/>
  <c r="AG224" i="2"/>
  <c r="AG143" i="2"/>
  <c r="AG624" i="2"/>
  <c r="AG330" i="2"/>
  <c r="AG510" i="2"/>
  <c r="AG531" i="2"/>
  <c r="AG30" i="2"/>
  <c r="AG573" i="2"/>
  <c r="AG481" i="2"/>
  <c r="AG576" i="2"/>
  <c r="AG572" i="2"/>
  <c r="AG518" i="2"/>
  <c r="AG592" i="2"/>
  <c r="N122" i="3" s="1"/>
  <c r="AG349" i="2"/>
  <c r="AG655" i="2"/>
  <c r="AG664" i="2"/>
  <c r="AG270" i="2"/>
  <c r="AG614" i="2"/>
  <c r="AG467" i="2"/>
  <c r="AG662" i="2"/>
  <c r="AG40" i="2"/>
  <c r="AG198" i="2"/>
  <c r="AG296" i="2"/>
  <c r="AG484" i="2"/>
  <c r="AG303" i="2"/>
  <c r="AG180" i="2"/>
  <c r="AG202" i="2"/>
  <c r="AG5" i="2"/>
  <c r="AG288" i="2"/>
  <c r="AG617" i="2"/>
  <c r="AG106" i="2"/>
  <c r="AG619" i="2"/>
  <c r="AG501" i="2"/>
  <c r="AG172" i="2"/>
  <c r="AG126" i="2"/>
  <c r="AG237" i="2"/>
  <c r="AG109" i="2"/>
  <c r="AG58" i="2"/>
  <c r="AG524" i="2"/>
  <c r="AG44" i="2"/>
  <c r="AG23" i="2"/>
  <c r="AG649" i="2"/>
  <c r="AG291" i="2"/>
  <c r="N93" i="3" s="1"/>
  <c r="AG271" i="2"/>
  <c r="AG648" i="2"/>
  <c r="AG632" i="2"/>
  <c r="AG561" i="2"/>
  <c r="AG658" i="2"/>
  <c r="AG144" i="2"/>
  <c r="AG414" i="2"/>
  <c r="N56" i="3" s="1"/>
  <c r="AG46" i="2"/>
  <c r="AG452" i="2"/>
  <c r="AG499" i="2"/>
  <c r="AG100" i="2"/>
  <c r="AG483" i="2"/>
  <c r="AG500" i="2"/>
  <c r="AG623" i="2"/>
  <c r="AG69" i="2"/>
  <c r="AG564" i="2"/>
  <c r="AG203" i="2"/>
  <c r="AG419" i="2"/>
  <c r="AG428" i="2"/>
  <c r="AG503" i="2"/>
  <c r="N116" i="3" s="1"/>
  <c r="AG136" i="2"/>
  <c r="AG252" i="2"/>
  <c r="AG47" i="2"/>
  <c r="AG78" i="2"/>
  <c r="AG587" i="2"/>
  <c r="AG167" i="2"/>
  <c r="AG15" i="2"/>
  <c r="AG207" i="2"/>
  <c r="AG385" i="2"/>
  <c r="AG450" i="2"/>
  <c r="AG696" i="2"/>
  <c r="AG585" i="2"/>
  <c r="AG468" i="2"/>
  <c r="AG299" i="2"/>
  <c r="AG491" i="2"/>
  <c r="AG529" i="2"/>
  <c r="AG495" i="2"/>
  <c r="AG72" i="2"/>
  <c r="AG36" i="2"/>
  <c r="AG381" i="2"/>
  <c r="AG686" i="2"/>
  <c r="AG430" i="2"/>
  <c r="AG351" i="2"/>
  <c r="AG373" i="2"/>
  <c r="AG90" i="2"/>
  <c r="AG406" i="2"/>
  <c r="AG257" i="2"/>
  <c r="AG11" i="2"/>
  <c r="AG676" i="2"/>
  <c r="AG333" i="2"/>
  <c r="N100" i="3" s="1"/>
  <c r="AG74" i="2"/>
  <c r="AG417" i="2"/>
  <c r="AG140" i="2"/>
  <c r="AG82" i="2"/>
  <c r="AG714" i="2"/>
  <c r="AG345" i="2"/>
  <c r="AG391" i="2"/>
  <c r="AG403" i="2"/>
  <c r="AG478" i="2"/>
  <c r="AG272" i="2"/>
  <c r="AG211" i="2"/>
  <c r="AG464" i="2"/>
  <c r="AG555" i="2"/>
  <c r="AG402" i="2"/>
  <c r="AG18" i="2"/>
  <c r="AG297" i="2"/>
  <c r="AG309" i="2"/>
  <c r="AG596" i="2"/>
  <c r="AG389" i="2"/>
  <c r="AG620" i="2"/>
  <c r="AG396" i="2"/>
  <c r="AG628" i="2"/>
  <c r="AG382" i="2"/>
  <c r="AG339" i="2"/>
  <c r="AG494" i="2"/>
  <c r="AG186" i="2"/>
  <c r="AG455" i="2"/>
  <c r="AG704" i="2"/>
  <c r="AG461" i="2"/>
  <c r="AG3" i="2"/>
  <c r="AG301" i="2"/>
  <c r="AG386" i="2"/>
  <c r="AG465" i="2"/>
  <c r="AG575" i="2"/>
  <c r="AG51" i="2"/>
  <c r="AG445" i="2"/>
  <c r="AG120" i="2"/>
  <c r="AG68" i="2"/>
  <c r="AG269" i="2"/>
  <c r="AG99" i="2"/>
  <c r="AG89" i="2"/>
  <c r="AG268" i="2"/>
  <c r="AG97" i="2"/>
  <c r="N15" i="3" s="1"/>
  <c r="AG227" i="2"/>
  <c r="AG244" i="2"/>
  <c r="AG547" i="2"/>
  <c r="AG589" i="2"/>
  <c r="AG54" i="2"/>
  <c r="AG128" i="2"/>
  <c r="AG678" i="2"/>
  <c r="AG526" i="2"/>
  <c r="AG182" i="2"/>
  <c r="AG473" i="2"/>
  <c r="AG387" i="2"/>
  <c r="AG397" i="2"/>
  <c r="AG249" i="2"/>
  <c r="N18" i="3" s="1"/>
  <c r="AG568" i="2"/>
  <c r="AG164" i="2"/>
  <c r="AG233" i="2"/>
  <c r="AG75" i="2"/>
  <c r="AG535" i="2"/>
  <c r="AG295" i="2"/>
  <c r="AG340" i="2"/>
  <c r="AG466" i="2"/>
  <c r="AG185" i="2"/>
  <c r="AG277" i="2"/>
  <c r="AG304" i="2"/>
  <c r="AG102" i="2"/>
  <c r="AG532" i="2"/>
  <c r="AG580" i="2"/>
  <c r="AG197" i="2"/>
  <c r="AG667" i="2"/>
  <c r="AG187" i="2"/>
  <c r="AG6" i="2"/>
  <c r="AG195" i="2"/>
  <c r="AG454" i="2"/>
  <c r="AG34" i="2"/>
  <c r="AG541" i="2"/>
  <c r="AG365" i="2"/>
  <c r="AG242" i="2"/>
  <c r="AG369" i="2"/>
  <c r="AG504" i="2"/>
  <c r="AG362" i="2"/>
  <c r="AG7" i="2"/>
  <c r="AG165" i="2"/>
  <c r="AG171" i="2"/>
  <c r="AG570" i="2"/>
  <c r="AG284" i="2"/>
  <c r="AG265" i="2"/>
  <c r="AG716" i="2"/>
  <c r="AG358" i="2"/>
  <c r="AG174" i="2"/>
  <c r="AG235" i="2"/>
  <c r="AG73" i="2"/>
  <c r="AG274" i="2"/>
  <c r="AG443" i="2"/>
  <c r="AG125" i="2"/>
  <c r="AG38" i="2"/>
  <c r="AG94" i="2"/>
  <c r="AG149" i="2"/>
  <c r="AG168" i="2"/>
  <c r="AG146" i="2"/>
  <c r="AG679" i="2"/>
  <c r="AG201" i="2"/>
  <c r="AG80" i="2"/>
  <c r="AG150" i="2"/>
  <c r="AG590" i="2"/>
  <c r="AG35" i="2"/>
  <c r="AG254" i="2"/>
  <c r="AG19" i="2"/>
  <c r="AG53" i="2"/>
  <c r="AG12" i="2"/>
  <c r="AG368" i="2"/>
  <c r="AG326" i="2"/>
  <c r="AG703" i="2"/>
  <c r="AG218" i="2"/>
  <c r="AG169" i="2"/>
  <c r="AG554" i="2"/>
  <c r="AG544" i="2"/>
  <c r="AG437" i="2"/>
  <c r="AG8" i="2"/>
  <c r="N52" i="3" s="1"/>
  <c r="AG665" i="2"/>
  <c r="AG208" i="2"/>
  <c r="N16" i="3" s="1"/>
  <c r="AG56" i="2"/>
  <c r="AG661" i="2"/>
  <c r="AG50" i="2"/>
  <c r="AG616" i="2"/>
  <c r="AG574" i="2"/>
  <c r="AG267" i="2"/>
  <c r="AG434" i="2"/>
  <c r="AG625" i="2"/>
  <c r="AG2" i="2"/>
  <c r="AG421" i="2"/>
  <c r="AG248" i="2"/>
  <c r="AG608" i="2"/>
  <c r="N123" i="3" s="1"/>
  <c r="AG65" i="2"/>
  <c r="AG341" i="2"/>
  <c r="AG316" i="2"/>
  <c r="AG300" i="2"/>
  <c r="AG505" i="2"/>
  <c r="AG569" i="2"/>
  <c r="AG64" i="2"/>
  <c r="AG231" i="2"/>
  <c r="AG611" i="2"/>
  <c r="AG306" i="2"/>
  <c r="AG155" i="2"/>
  <c r="AG516" i="2"/>
  <c r="AG133" i="2"/>
  <c r="AG156" i="2"/>
  <c r="AG170" i="2"/>
  <c r="AG289" i="2"/>
  <c r="AG305" i="2"/>
  <c r="AG24" i="2"/>
  <c r="AG685" i="2"/>
  <c r="AG228" i="2"/>
  <c r="AG513" i="2"/>
  <c r="AG148" i="2"/>
  <c r="AG192" i="2"/>
  <c r="AG253" i="2"/>
  <c r="AG117" i="2"/>
  <c r="AG127" i="2"/>
  <c r="AG173" i="2"/>
  <c r="AG158" i="2"/>
  <c r="AG22" i="2"/>
  <c r="AG263" i="2"/>
  <c r="AG45" i="2"/>
  <c r="AG31" i="2"/>
  <c r="AG360" i="2"/>
  <c r="AG618" i="2"/>
  <c r="AG456" i="2"/>
  <c r="AG603" i="2"/>
  <c r="AG530" i="2"/>
  <c r="AG76" i="2"/>
  <c r="AG293" i="2"/>
  <c r="AG578" i="2"/>
  <c r="AG138" i="2"/>
  <c r="AG190" i="2"/>
  <c r="AG545" i="2"/>
  <c r="AG25" i="2"/>
  <c r="AG278" i="2"/>
  <c r="AG112" i="2"/>
  <c r="AG129" i="2"/>
  <c r="AG247" i="2"/>
  <c r="AG20" i="2"/>
  <c r="AG285" i="2"/>
  <c r="AG59" i="2"/>
  <c r="AG583" i="2"/>
  <c r="AG507" i="2"/>
  <c r="AG264" i="2"/>
  <c r="AG682" i="2"/>
  <c r="AG472" i="2"/>
  <c r="AG639" i="2"/>
  <c r="AG241" i="2"/>
  <c r="AG601" i="2"/>
  <c r="AG732" i="2"/>
  <c r="AG558" i="2"/>
  <c r="AG163" i="2"/>
  <c r="AG124" i="2"/>
  <c r="AG347" i="2"/>
  <c r="AG637" i="2"/>
  <c r="AG604" i="2"/>
  <c r="AG710" i="2"/>
  <c r="AG477" i="2"/>
  <c r="AG66" i="2"/>
  <c r="AG486" i="2"/>
  <c r="AG344" i="2"/>
  <c r="AG52" i="2"/>
  <c r="AG709" i="2"/>
  <c r="AG626" i="2"/>
  <c r="AG432" i="2"/>
  <c r="AG635" i="2"/>
  <c r="AG537" i="2"/>
  <c r="AG446" i="2"/>
  <c r="AG87" i="2"/>
  <c r="AG135" i="2"/>
  <c r="AG161" i="2"/>
  <c r="AG408" i="2"/>
  <c r="AG63" i="2"/>
  <c r="AG317" i="2"/>
  <c r="AG134" i="2"/>
  <c r="AG427" i="2"/>
  <c r="AG43" i="2"/>
  <c r="AG538" i="2"/>
  <c r="AG226" i="2"/>
  <c r="AG416" i="2"/>
  <c r="AG705" i="2"/>
  <c r="AG310" i="2"/>
  <c r="AG605" i="2"/>
  <c r="N101" i="3" s="1"/>
  <c r="AG597" i="2"/>
  <c r="AG502" i="2"/>
  <c r="N95" i="3" s="1"/>
  <c r="AG132" i="2"/>
  <c r="AG273" i="2"/>
  <c r="AG9" i="2"/>
  <c r="N14" i="3" s="1"/>
  <c r="AG104" i="2"/>
  <c r="AG260" i="2"/>
  <c r="AG562" i="2"/>
  <c r="AG715" i="2"/>
  <c r="AG356" i="2"/>
  <c r="AG482" i="2"/>
  <c r="AG440" i="2"/>
  <c r="AG521" i="2"/>
  <c r="AG28" i="2"/>
  <c r="AG565" i="2"/>
  <c r="AG21" i="2"/>
  <c r="AG717" i="2"/>
  <c r="AG160" i="2"/>
  <c r="AG175" i="2"/>
  <c r="AG680" i="2"/>
  <c r="AG57" i="2"/>
  <c r="AG480" i="2"/>
  <c r="AG708" i="2"/>
  <c r="AG343" i="2"/>
  <c r="AG321" i="2"/>
  <c r="AG204" i="2"/>
  <c r="AG27" i="2"/>
  <c r="AG110" i="2"/>
  <c r="AG29" i="2"/>
  <c r="AG181" i="2"/>
  <c r="AG512" i="2"/>
  <c r="AG599" i="2"/>
  <c r="AG542" i="2"/>
  <c r="AG697" i="2"/>
  <c r="AG610" i="2"/>
  <c r="AG183" i="2"/>
  <c r="AG55" i="2"/>
  <c r="AG318" i="2"/>
  <c r="AG474" i="2"/>
  <c r="AG327" i="2"/>
  <c r="AG571" i="2"/>
  <c r="AG409" i="2"/>
  <c r="AG429" i="2"/>
  <c r="AG420" i="2"/>
  <c r="AG548" i="2"/>
  <c r="AG338" i="2"/>
  <c r="AG515" i="2"/>
  <c r="AG621" i="2"/>
  <c r="AG384" i="2"/>
  <c r="AG485" i="2"/>
  <c r="AG399" i="2"/>
  <c r="AG111" i="2"/>
  <c r="AG246" i="2"/>
  <c r="AG131" i="2"/>
  <c r="AG193" i="2"/>
  <c r="AG431" i="2"/>
  <c r="AG328" i="2"/>
  <c r="AG479" i="2"/>
  <c r="AG489" i="2"/>
  <c r="AG313" i="2"/>
  <c r="AG579" i="2"/>
  <c r="AG591" i="2"/>
  <c r="AG157" i="2"/>
  <c r="AG85" i="2"/>
  <c r="AG723" i="2"/>
  <c r="AG721" i="2"/>
  <c r="AG509" i="2"/>
  <c r="AG640" i="2"/>
  <c r="AG194" i="2"/>
  <c r="AG588" i="2"/>
  <c r="AG711" i="2"/>
  <c r="AG107" i="2"/>
  <c r="AG724" i="2"/>
  <c r="AG598" i="2"/>
  <c r="AG418" i="2"/>
  <c r="AG525" i="2"/>
  <c r="AG388" i="2"/>
  <c r="N115" i="3" s="1"/>
  <c r="AG119" i="2"/>
  <c r="AG642" i="2"/>
  <c r="AG435" i="2"/>
  <c r="AG641" i="2"/>
  <c r="AG612" i="2"/>
  <c r="AG629" i="2"/>
  <c r="AG441" i="2"/>
  <c r="AG646" i="2"/>
  <c r="AG105" i="2"/>
  <c r="AG332" i="2"/>
  <c r="AG41" i="2"/>
  <c r="AG115" i="2"/>
  <c r="AG342" i="2"/>
  <c r="AG215" i="2"/>
  <c r="AG281" i="2"/>
  <c r="AG33" i="2"/>
  <c r="AG451" i="2"/>
  <c r="AG683" i="2"/>
  <c r="AG294" i="2"/>
  <c r="AG108" i="2"/>
  <c r="AG401" i="2"/>
  <c r="AG209" i="2"/>
  <c r="AG577" i="2"/>
  <c r="N120" i="3" s="1"/>
  <c r="AG684" i="2"/>
  <c r="AG471" i="2"/>
  <c r="AG374" i="2"/>
  <c r="AG668" i="2"/>
  <c r="AG177" i="2"/>
  <c r="AG634" i="2"/>
  <c r="AG123" i="2"/>
  <c r="AG151" i="2"/>
  <c r="AG488" i="2"/>
  <c r="AG496" i="2"/>
  <c r="AG613" i="2"/>
  <c r="AG354" i="2"/>
  <c r="AG118" i="2"/>
  <c r="AG718" i="2"/>
  <c r="AG232" i="2"/>
  <c r="AG533" i="2"/>
  <c r="AG581" i="2"/>
  <c r="N121" i="3" s="1"/>
  <c r="AG355" i="2"/>
  <c r="AG627" i="2"/>
  <c r="AG229" i="2"/>
  <c r="AG92" i="2"/>
  <c r="AG361" i="2"/>
  <c r="AG701" i="2"/>
  <c r="AG689" i="2"/>
  <c r="AG404" i="2"/>
  <c r="AG553" i="2"/>
  <c r="AG251" i="2"/>
  <c r="AG62" i="2"/>
  <c r="AG93" i="2"/>
  <c r="AG380" i="2"/>
  <c r="AG322" i="2"/>
  <c r="AG147" i="2"/>
  <c r="AG546" i="2"/>
  <c r="AG540" i="2"/>
  <c r="AG652" i="2"/>
  <c r="AG438" i="2"/>
  <c r="AG551" i="2"/>
  <c r="AG70" i="2"/>
  <c r="AG376" i="2"/>
  <c r="AG334" i="2"/>
  <c r="AG184" i="2"/>
  <c r="AG630" i="2"/>
  <c r="AG728" i="2"/>
  <c r="AG145" i="2"/>
  <c r="AG476" i="2"/>
  <c r="AG669" i="2"/>
  <c r="AG60" i="2"/>
  <c r="AG730" i="2"/>
  <c r="AG656" i="2"/>
  <c r="AG283" i="2"/>
  <c r="AG699" i="2"/>
  <c r="AG325" i="2"/>
  <c r="AG220" i="2"/>
  <c r="AG602" i="2"/>
  <c r="AG493" i="2"/>
  <c r="AG166" i="2"/>
  <c r="AG32" i="2"/>
  <c r="AG651" i="2"/>
  <c r="AG308" i="2"/>
  <c r="AG315" i="2"/>
  <c r="AG348" i="2"/>
  <c r="AG312" i="2"/>
  <c r="AG216" i="2"/>
  <c r="AG498" i="2"/>
  <c r="AG205" i="2"/>
  <c r="AG677" i="2"/>
  <c r="AG367" i="2"/>
  <c r="AG725" i="2"/>
  <c r="AG447" i="2"/>
  <c r="AG622" i="2"/>
  <c r="AG674" i="2"/>
  <c r="AG449" i="2"/>
  <c r="AG595" i="2"/>
  <c r="AG520" i="2"/>
  <c r="AG527" i="2"/>
  <c r="AG733" i="2"/>
  <c r="AG255" i="2"/>
  <c r="AG223" i="2"/>
  <c r="AG631" i="2"/>
  <c r="AG707" i="2"/>
  <c r="AG567" i="2"/>
  <c r="AG600" i="2"/>
  <c r="AG212" i="2"/>
  <c r="AG366" i="2"/>
  <c r="AG139" i="2"/>
  <c r="AG490" i="2"/>
  <c r="AG292" i="2"/>
  <c r="N55" i="3" s="1"/>
  <c r="AG657" i="2"/>
  <c r="AG433" i="2"/>
  <c r="AG400" i="2"/>
  <c r="AG179" i="2"/>
  <c r="AG375" i="2"/>
  <c r="AG262" i="2"/>
  <c r="AG511" i="2"/>
  <c r="AG258" i="2"/>
  <c r="AG91" i="2"/>
  <c r="AG543" i="2"/>
  <c r="AG130" i="2"/>
  <c r="AG280" i="2"/>
  <c r="AG522" i="2"/>
  <c r="AG331" i="2"/>
  <c r="AG706" i="2"/>
  <c r="AG370" i="2"/>
  <c r="AG549" i="2"/>
  <c r="N117" i="3" s="1"/>
  <c r="AG563" i="2"/>
  <c r="AG245" i="2"/>
  <c r="AG517" i="2"/>
  <c r="AG497" i="2"/>
  <c r="AG234" i="2"/>
  <c r="AG448" i="2"/>
  <c r="AG722" i="2"/>
  <c r="AG222" i="2"/>
  <c r="AG422" i="2"/>
  <c r="AG377" i="2"/>
  <c r="AG279" i="2"/>
  <c r="AG336" i="2"/>
  <c r="AG654" i="2"/>
  <c r="AG337" i="2"/>
  <c r="AG694" i="2"/>
  <c r="AG670" i="2"/>
  <c r="N124" i="3" s="1"/>
  <c r="AG726" i="2"/>
  <c r="AG659" i="2"/>
  <c r="AG528" i="2"/>
  <c r="AG394" i="2"/>
  <c r="AG636" i="2"/>
  <c r="AG539" i="2"/>
  <c r="AG584" i="2"/>
  <c r="AG609" i="2"/>
  <c r="AG673" i="2"/>
  <c r="AG690" i="2"/>
  <c r="AG423" i="2"/>
  <c r="AG663" i="2"/>
  <c r="AG653" i="2"/>
  <c r="AG470" i="2"/>
  <c r="AG439" i="2"/>
  <c r="AG691" i="2"/>
  <c r="AG666" i="2"/>
  <c r="AG671" i="2"/>
  <c r="AG692" i="2"/>
  <c r="N102" i="3" s="1"/>
  <c r="AG559" i="2"/>
  <c r="AG688" i="2"/>
  <c r="AG672" i="2"/>
  <c r="AG727" i="2"/>
  <c r="AG712" i="2"/>
  <c r="AG693" i="2"/>
  <c r="AG638" i="2"/>
  <c r="AG713" i="2"/>
  <c r="AG731" i="2"/>
  <c r="AG729" i="2"/>
  <c r="AG719" i="2"/>
  <c r="AG675" i="2"/>
  <c r="AF660" i="2"/>
  <c r="AF594" i="2"/>
  <c r="AF615" i="2"/>
  <c r="AF84" i="2"/>
  <c r="AF372" i="2"/>
  <c r="AF424" i="2"/>
  <c r="AF426" i="2"/>
  <c r="AF534" i="2"/>
  <c r="AF379" i="2"/>
  <c r="AF552" i="2"/>
  <c r="AF335" i="2"/>
  <c r="AF457" i="2"/>
  <c r="AF176" i="2"/>
  <c r="AF702" i="2"/>
  <c r="AF153" i="2"/>
  <c r="AF514" i="2"/>
  <c r="AF48" i="2"/>
  <c r="AF647" i="2"/>
  <c r="AF519" i="2"/>
  <c r="AF405" i="2"/>
  <c r="AF469" i="2"/>
  <c r="AF459" i="2"/>
  <c r="AF371" i="2"/>
  <c r="AF88" i="2"/>
  <c r="AF586" i="2"/>
  <c r="AF329" i="2"/>
  <c r="AF230" i="2"/>
  <c r="AF67" i="2"/>
  <c r="AF259" i="2"/>
  <c r="M97" i="3" s="1"/>
  <c r="AF593" i="2"/>
  <c r="AF643" i="2"/>
  <c r="AF4" i="2"/>
  <c r="AF49" i="2"/>
  <c r="AF392" i="2"/>
  <c r="AF556" i="2"/>
  <c r="AF687" i="2"/>
  <c r="AF210" i="2"/>
  <c r="AF436" i="2"/>
  <c r="AF101" i="2"/>
  <c r="AF633" i="2"/>
  <c r="AF319" i="2"/>
  <c r="AF298" i="2"/>
  <c r="AF352" i="2"/>
  <c r="AF523" i="2"/>
  <c r="AF95" i="2"/>
  <c r="AF189" i="2"/>
  <c r="M59" i="3" s="1"/>
  <c r="AF199" i="2"/>
  <c r="AF582" i="2"/>
  <c r="AF462" i="2"/>
  <c r="AF217" i="2"/>
  <c r="AF142" i="2"/>
  <c r="M54" i="3" s="1"/>
  <c r="AF353" i="2"/>
  <c r="AF83" i="2"/>
  <c r="AF425" i="2"/>
  <c r="AF390" i="2"/>
  <c r="AF357" i="2"/>
  <c r="AF243" i="2"/>
  <c r="AF487" i="2"/>
  <c r="AF121" i="2"/>
  <c r="AF560" i="2"/>
  <c r="AF240" i="2"/>
  <c r="AF275" i="2"/>
  <c r="AF116" i="2"/>
  <c r="AF276" i="2"/>
  <c r="AF350" i="2"/>
  <c r="AF492" i="2"/>
  <c r="AF98" i="2"/>
  <c r="AF444" i="2"/>
  <c r="AF61" i="2"/>
  <c r="AF395" i="2"/>
  <c r="AF122" i="2"/>
  <c r="AF37" i="2"/>
  <c r="AF398" i="2"/>
  <c r="AF282" i="2"/>
  <c r="AF458" i="2"/>
  <c r="AF378" i="2"/>
  <c r="AF359" i="2"/>
  <c r="AF311" i="2"/>
  <c r="AF606" i="2"/>
  <c r="AF453" i="2"/>
  <c r="AF196" i="2"/>
  <c r="AF113" i="2"/>
  <c r="AF114" i="2"/>
  <c r="AF154" i="2"/>
  <c r="AF250" i="2"/>
  <c r="AF536" i="2"/>
  <c r="AF508" i="2"/>
  <c r="AF221" i="2"/>
  <c r="AF407" i="2"/>
  <c r="AF214" i="2"/>
  <c r="AF256" i="2"/>
  <c r="AF698" i="2"/>
  <c r="AF463" i="2"/>
  <c r="AF323" i="2"/>
  <c r="AF79" i="2"/>
  <c r="AF103" i="2"/>
  <c r="AF383" i="2"/>
  <c r="AF71" i="2"/>
  <c r="AF506" i="2"/>
  <c r="AF320" i="2"/>
  <c r="M98" i="3" s="1"/>
  <c r="AF96" i="2"/>
  <c r="AF152" i="2"/>
  <c r="AF607" i="2"/>
  <c r="AF17" i="2"/>
  <c r="AF16" i="2"/>
  <c r="AF363" i="2"/>
  <c r="AF286" i="2"/>
  <c r="AF159" i="2"/>
  <c r="AF411" i="2"/>
  <c r="AF206" i="2"/>
  <c r="AF290" i="2"/>
  <c r="AF225" i="2"/>
  <c r="AF81" i="2"/>
  <c r="AF39" i="2"/>
  <c r="AF77" i="2"/>
  <c r="AF287" i="2"/>
  <c r="AF137" i="2"/>
  <c r="AF700" i="2"/>
  <c r="AF26" i="2"/>
  <c r="AF442" i="2"/>
  <c r="AF550" i="2"/>
  <c r="M118" i="3" s="1"/>
  <c r="AF314" i="2"/>
  <c r="AF557" i="2"/>
  <c r="AF86" i="2"/>
  <c r="AF191" i="2"/>
  <c r="AF238" i="2"/>
  <c r="M17" i="3" s="1"/>
  <c r="AF645" i="2"/>
  <c r="AF42" i="2"/>
  <c r="AF412" i="2"/>
  <c r="AF13" i="2"/>
  <c r="AF213" i="2"/>
  <c r="AF239" i="2"/>
  <c r="AF141" i="2"/>
  <c r="AF650" i="2"/>
  <c r="AF266" i="2"/>
  <c r="AF695" i="2"/>
  <c r="M125" i="3" s="1"/>
  <c r="AF410" i="2"/>
  <c r="AF681" i="2"/>
  <c r="AF188" i="2"/>
  <c r="AF413" i="2"/>
  <c r="AF324" i="2"/>
  <c r="AF10" i="2"/>
  <c r="AF415" i="2"/>
  <c r="AF307" i="2"/>
  <c r="AF644" i="2"/>
  <c r="AF261" i="2"/>
  <c r="AF566" i="2"/>
  <c r="AF364" i="2"/>
  <c r="AF14" i="2"/>
  <c r="AF720" i="2"/>
  <c r="AF346" i="2"/>
  <c r="AF302" i="2"/>
  <c r="AF236" i="2"/>
  <c r="AF475" i="2"/>
  <c r="AF178" i="2"/>
  <c r="AF200" i="2"/>
  <c r="AF162" i="2"/>
  <c r="AF219" i="2"/>
  <c r="AF393" i="2"/>
  <c r="AF460" i="2"/>
  <c r="AF224" i="2"/>
  <c r="AF143" i="2"/>
  <c r="AF624" i="2"/>
  <c r="AF330" i="2"/>
  <c r="AF510" i="2"/>
  <c r="AF531" i="2"/>
  <c r="AF30" i="2"/>
  <c r="AF573" i="2"/>
  <c r="AF481" i="2"/>
  <c r="AF576" i="2"/>
  <c r="AF572" i="2"/>
  <c r="AF518" i="2"/>
  <c r="AF592" i="2"/>
  <c r="M122" i="3" s="1"/>
  <c r="AF349" i="2"/>
  <c r="AF655" i="2"/>
  <c r="AF664" i="2"/>
  <c r="AF270" i="2"/>
  <c r="AF614" i="2"/>
  <c r="AF467" i="2"/>
  <c r="AF662" i="2"/>
  <c r="AF40" i="2"/>
  <c r="AF198" i="2"/>
  <c r="AF296" i="2"/>
  <c r="AF484" i="2"/>
  <c r="AF303" i="2"/>
  <c r="AF180" i="2"/>
  <c r="AF202" i="2"/>
  <c r="AF5" i="2"/>
  <c r="AF288" i="2"/>
  <c r="AF617" i="2"/>
  <c r="AF106" i="2"/>
  <c r="AF619" i="2"/>
  <c r="AF501" i="2"/>
  <c r="AF172" i="2"/>
  <c r="AF126" i="2"/>
  <c r="AF237" i="2"/>
  <c r="AF109" i="2"/>
  <c r="AF58" i="2"/>
  <c r="AF524" i="2"/>
  <c r="AF44" i="2"/>
  <c r="AF23" i="2"/>
  <c r="AF649" i="2"/>
  <c r="AF291" i="2"/>
  <c r="M93" i="3" s="1"/>
  <c r="AF271" i="2"/>
  <c r="AF648" i="2"/>
  <c r="AF632" i="2"/>
  <c r="AF561" i="2"/>
  <c r="AF658" i="2"/>
  <c r="AF144" i="2"/>
  <c r="AF414" i="2"/>
  <c r="M56" i="3" s="1"/>
  <c r="AF46" i="2"/>
  <c r="AF452" i="2"/>
  <c r="AF499" i="2"/>
  <c r="AF100" i="2"/>
  <c r="AF483" i="2"/>
  <c r="AF500" i="2"/>
  <c r="AF623" i="2"/>
  <c r="AF69" i="2"/>
  <c r="AF564" i="2"/>
  <c r="AF203" i="2"/>
  <c r="AF419" i="2"/>
  <c r="AF428" i="2"/>
  <c r="AF503" i="2"/>
  <c r="M116" i="3" s="1"/>
  <c r="AF136" i="2"/>
  <c r="AF252" i="2"/>
  <c r="AF47" i="2"/>
  <c r="AF78" i="2"/>
  <c r="AF587" i="2"/>
  <c r="AF167" i="2"/>
  <c r="AF15" i="2"/>
  <c r="AF207" i="2"/>
  <c r="AF385" i="2"/>
  <c r="AF450" i="2"/>
  <c r="AF696" i="2"/>
  <c r="AF585" i="2"/>
  <c r="AF468" i="2"/>
  <c r="AF299" i="2"/>
  <c r="AF491" i="2"/>
  <c r="AF529" i="2"/>
  <c r="AF495" i="2"/>
  <c r="AF72" i="2"/>
  <c r="AF36" i="2"/>
  <c r="AF381" i="2"/>
  <c r="AF686" i="2"/>
  <c r="AF430" i="2"/>
  <c r="AF351" i="2"/>
  <c r="AF373" i="2"/>
  <c r="AF90" i="2"/>
  <c r="AF406" i="2"/>
  <c r="AF257" i="2"/>
  <c r="AF11" i="2"/>
  <c r="AF676" i="2"/>
  <c r="AF333" i="2"/>
  <c r="M100" i="3" s="1"/>
  <c r="AF74" i="2"/>
  <c r="AF417" i="2"/>
  <c r="AF140" i="2"/>
  <c r="AF82" i="2"/>
  <c r="AF714" i="2"/>
  <c r="AF345" i="2"/>
  <c r="AF391" i="2"/>
  <c r="AF403" i="2"/>
  <c r="AF478" i="2"/>
  <c r="AF272" i="2"/>
  <c r="AF211" i="2"/>
  <c r="AF464" i="2"/>
  <c r="AF555" i="2"/>
  <c r="AF402" i="2"/>
  <c r="AF18" i="2"/>
  <c r="AF297" i="2"/>
  <c r="AF309" i="2"/>
  <c r="AF596" i="2"/>
  <c r="AF389" i="2"/>
  <c r="AF620" i="2"/>
  <c r="AF396" i="2"/>
  <c r="AF628" i="2"/>
  <c r="AF382" i="2"/>
  <c r="AF339" i="2"/>
  <c r="AF494" i="2"/>
  <c r="AF186" i="2"/>
  <c r="AF455" i="2"/>
  <c r="AF704" i="2"/>
  <c r="AF461" i="2"/>
  <c r="AF3" i="2"/>
  <c r="AF301" i="2"/>
  <c r="AF386" i="2"/>
  <c r="AF465" i="2"/>
  <c r="AF575" i="2"/>
  <c r="AF51" i="2"/>
  <c r="AF445" i="2"/>
  <c r="AF120" i="2"/>
  <c r="AF68" i="2"/>
  <c r="AF269" i="2"/>
  <c r="AF99" i="2"/>
  <c r="AF89" i="2"/>
  <c r="AF268" i="2"/>
  <c r="AF97" i="2"/>
  <c r="M15" i="3" s="1"/>
  <c r="AF227" i="2"/>
  <c r="AF244" i="2"/>
  <c r="AF547" i="2"/>
  <c r="AF589" i="2"/>
  <c r="AF54" i="2"/>
  <c r="AF128" i="2"/>
  <c r="AF678" i="2"/>
  <c r="AF526" i="2"/>
  <c r="AF182" i="2"/>
  <c r="AF473" i="2"/>
  <c r="AF387" i="2"/>
  <c r="AF397" i="2"/>
  <c r="AF249" i="2"/>
  <c r="M18" i="3" s="1"/>
  <c r="AF568" i="2"/>
  <c r="AF164" i="2"/>
  <c r="AF233" i="2"/>
  <c r="AF75" i="2"/>
  <c r="AF535" i="2"/>
  <c r="AF295" i="2"/>
  <c r="AF340" i="2"/>
  <c r="AF466" i="2"/>
  <c r="AF185" i="2"/>
  <c r="AF277" i="2"/>
  <c r="AF304" i="2"/>
  <c r="AF102" i="2"/>
  <c r="AF532" i="2"/>
  <c r="AF580" i="2"/>
  <c r="AF197" i="2"/>
  <c r="AF667" i="2"/>
  <c r="AF187" i="2"/>
  <c r="AF6" i="2"/>
  <c r="AF195" i="2"/>
  <c r="AF454" i="2"/>
  <c r="AF34" i="2"/>
  <c r="AF541" i="2"/>
  <c r="AF365" i="2"/>
  <c r="AF242" i="2"/>
  <c r="AF369" i="2"/>
  <c r="AF504" i="2"/>
  <c r="AF362" i="2"/>
  <c r="AF7" i="2"/>
  <c r="AF165" i="2"/>
  <c r="AF171" i="2"/>
  <c r="AF570" i="2"/>
  <c r="AF284" i="2"/>
  <c r="AF265" i="2"/>
  <c r="AF716" i="2"/>
  <c r="AF358" i="2"/>
  <c r="AF174" i="2"/>
  <c r="AF235" i="2"/>
  <c r="AF73" i="2"/>
  <c r="AF274" i="2"/>
  <c r="AF443" i="2"/>
  <c r="AF125" i="2"/>
  <c r="AF38" i="2"/>
  <c r="AF94" i="2"/>
  <c r="AF149" i="2"/>
  <c r="AF168" i="2"/>
  <c r="AF146" i="2"/>
  <c r="AF679" i="2"/>
  <c r="AF201" i="2"/>
  <c r="AF80" i="2"/>
  <c r="AF150" i="2"/>
  <c r="AF590" i="2"/>
  <c r="AF35" i="2"/>
  <c r="AF254" i="2"/>
  <c r="AF19" i="2"/>
  <c r="AF53" i="2"/>
  <c r="AF12" i="2"/>
  <c r="AF368" i="2"/>
  <c r="AF326" i="2"/>
  <c r="AF703" i="2"/>
  <c r="AF218" i="2"/>
  <c r="AF169" i="2"/>
  <c r="AF554" i="2"/>
  <c r="AF544" i="2"/>
  <c r="AF437" i="2"/>
  <c r="AF8" i="2"/>
  <c r="M52" i="3" s="1"/>
  <c r="AF665" i="2"/>
  <c r="AF208" i="2"/>
  <c r="M16" i="3" s="1"/>
  <c r="AF56" i="2"/>
  <c r="AF661" i="2"/>
  <c r="AF50" i="2"/>
  <c r="AF616" i="2"/>
  <c r="AF574" i="2"/>
  <c r="AF267" i="2"/>
  <c r="AF434" i="2"/>
  <c r="AF625" i="2"/>
  <c r="AF2" i="2"/>
  <c r="AF421" i="2"/>
  <c r="AF248" i="2"/>
  <c r="AF608" i="2"/>
  <c r="M123" i="3" s="1"/>
  <c r="AF65" i="2"/>
  <c r="AF341" i="2"/>
  <c r="AF316" i="2"/>
  <c r="AF300" i="2"/>
  <c r="AF505" i="2"/>
  <c r="AF569" i="2"/>
  <c r="AF64" i="2"/>
  <c r="AF231" i="2"/>
  <c r="AF611" i="2"/>
  <c r="AF306" i="2"/>
  <c r="AF155" i="2"/>
  <c r="AF516" i="2"/>
  <c r="AF133" i="2"/>
  <c r="AF156" i="2"/>
  <c r="AF170" i="2"/>
  <c r="AF289" i="2"/>
  <c r="AF305" i="2"/>
  <c r="AF24" i="2"/>
  <c r="AF685" i="2"/>
  <c r="AF228" i="2"/>
  <c r="AF513" i="2"/>
  <c r="AF148" i="2"/>
  <c r="AF192" i="2"/>
  <c r="AF253" i="2"/>
  <c r="AF117" i="2"/>
  <c r="AF127" i="2"/>
  <c r="AF173" i="2"/>
  <c r="AF158" i="2"/>
  <c r="AF22" i="2"/>
  <c r="AF263" i="2"/>
  <c r="AF45" i="2"/>
  <c r="AF31" i="2"/>
  <c r="AF360" i="2"/>
  <c r="AF618" i="2"/>
  <c r="AF456" i="2"/>
  <c r="AF603" i="2"/>
  <c r="AF530" i="2"/>
  <c r="AF76" i="2"/>
  <c r="AF293" i="2"/>
  <c r="AF578" i="2"/>
  <c r="AF138" i="2"/>
  <c r="AF190" i="2"/>
  <c r="AF545" i="2"/>
  <c r="AF25" i="2"/>
  <c r="AF278" i="2"/>
  <c r="AF112" i="2"/>
  <c r="AF129" i="2"/>
  <c r="AF247" i="2"/>
  <c r="AF20" i="2"/>
  <c r="AF285" i="2"/>
  <c r="AF59" i="2"/>
  <c r="AF583" i="2"/>
  <c r="AF507" i="2"/>
  <c r="AF264" i="2"/>
  <c r="AF682" i="2"/>
  <c r="AF472" i="2"/>
  <c r="AF639" i="2"/>
  <c r="AF241" i="2"/>
  <c r="AF601" i="2"/>
  <c r="AF732" i="2"/>
  <c r="AF558" i="2"/>
  <c r="AF163" i="2"/>
  <c r="AF124" i="2"/>
  <c r="AF347" i="2"/>
  <c r="AF637" i="2"/>
  <c r="AF604" i="2"/>
  <c r="AF710" i="2"/>
  <c r="AF477" i="2"/>
  <c r="AF66" i="2"/>
  <c r="AF486" i="2"/>
  <c r="AF344" i="2"/>
  <c r="AF52" i="2"/>
  <c r="AF709" i="2"/>
  <c r="AF626" i="2"/>
  <c r="AF432" i="2"/>
  <c r="AF635" i="2"/>
  <c r="AF537" i="2"/>
  <c r="AF446" i="2"/>
  <c r="AF87" i="2"/>
  <c r="AF135" i="2"/>
  <c r="AF161" i="2"/>
  <c r="AF408" i="2"/>
  <c r="AF63" i="2"/>
  <c r="AF317" i="2"/>
  <c r="AF134" i="2"/>
  <c r="AF427" i="2"/>
  <c r="AF43" i="2"/>
  <c r="AF538" i="2"/>
  <c r="AF226" i="2"/>
  <c r="AF416" i="2"/>
  <c r="AF705" i="2"/>
  <c r="AF310" i="2"/>
  <c r="AF605" i="2"/>
  <c r="M101" i="3" s="1"/>
  <c r="AF597" i="2"/>
  <c r="AF502" i="2"/>
  <c r="M95" i="3" s="1"/>
  <c r="AF132" i="2"/>
  <c r="AF273" i="2"/>
  <c r="AF9" i="2"/>
  <c r="M14" i="3" s="1"/>
  <c r="AF104" i="2"/>
  <c r="AF260" i="2"/>
  <c r="AF562" i="2"/>
  <c r="AF715" i="2"/>
  <c r="AF356" i="2"/>
  <c r="AF482" i="2"/>
  <c r="AF440" i="2"/>
  <c r="AF521" i="2"/>
  <c r="AF28" i="2"/>
  <c r="AF565" i="2"/>
  <c r="AF21" i="2"/>
  <c r="AF717" i="2"/>
  <c r="AF160" i="2"/>
  <c r="AF175" i="2"/>
  <c r="AF680" i="2"/>
  <c r="AF57" i="2"/>
  <c r="AF480" i="2"/>
  <c r="AF708" i="2"/>
  <c r="AF343" i="2"/>
  <c r="AF321" i="2"/>
  <c r="AF204" i="2"/>
  <c r="AF27" i="2"/>
  <c r="AF110" i="2"/>
  <c r="AF29" i="2"/>
  <c r="AF181" i="2"/>
  <c r="AF512" i="2"/>
  <c r="AF599" i="2"/>
  <c r="AF542" i="2"/>
  <c r="AF697" i="2"/>
  <c r="AF610" i="2"/>
  <c r="AF183" i="2"/>
  <c r="AF55" i="2"/>
  <c r="AF318" i="2"/>
  <c r="AF474" i="2"/>
  <c r="AF327" i="2"/>
  <c r="AF571" i="2"/>
  <c r="AF409" i="2"/>
  <c r="AF429" i="2"/>
  <c r="AF420" i="2"/>
  <c r="AF548" i="2"/>
  <c r="AF338" i="2"/>
  <c r="AF515" i="2"/>
  <c r="AF621" i="2"/>
  <c r="AF384" i="2"/>
  <c r="AF485" i="2"/>
  <c r="AF399" i="2"/>
  <c r="AF111" i="2"/>
  <c r="AF246" i="2"/>
  <c r="AF131" i="2"/>
  <c r="AF193" i="2"/>
  <c r="AF431" i="2"/>
  <c r="AF328" i="2"/>
  <c r="AF479" i="2"/>
  <c r="AF489" i="2"/>
  <c r="AF313" i="2"/>
  <c r="AF579" i="2"/>
  <c r="AF591" i="2"/>
  <c r="AF157" i="2"/>
  <c r="AF85" i="2"/>
  <c r="AF723" i="2"/>
  <c r="AF721" i="2"/>
  <c r="AF509" i="2"/>
  <c r="AF640" i="2"/>
  <c r="AF194" i="2"/>
  <c r="AF588" i="2"/>
  <c r="AF711" i="2"/>
  <c r="AF107" i="2"/>
  <c r="AF724" i="2"/>
  <c r="AF598" i="2"/>
  <c r="AF418" i="2"/>
  <c r="AF525" i="2"/>
  <c r="AF388" i="2"/>
  <c r="M115" i="3" s="1"/>
  <c r="AF119" i="2"/>
  <c r="AF642" i="2"/>
  <c r="AF435" i="2"/>
  <c r="AF641" i="2"/>
  <c r="AF612" i="2"/>
  <c r="AF629" i="2"/>
  <c r="AF441" i="2"/>
  <c r="AF646" i="2"/>
  <c r="AF105" i="2"/>
  <c r="AF332" i="2"/>
  <c r="AF41" i="2"/>
  <c r="AF115" i="2"/>
  <c r="AF342" i="2"/>
  <c r="AF215" i="2"/>
  <c r="AF281" i="2"/>
  <c r="AF33" i="2"/>
  <c r="AF451" i="2"/>
  <c r="AF683" i="2"/>
  <c r="AF294" i="2"/>
  <c r="AF108" i="2"/>
  <c r="AF401" i="2"/>
  <c r="AF209" i="2"/>
  <c r="AF577" i="2"/>
  <c r="M120" i="3" s="1"/>
  <c r="AF684" i="2"/>
  <c r="AF471" i="2"/>
  <c r="AF374" i="2"/>
  <c r="AF668" i="2"/>
  <c r="AF177" i="2"/>
  <c r="AF634" i="2"/>
  <c r="AF123" i="2"/>
  <c r="AF151" i="2"/>
  <c r="AF488" i="2"/>
  <c r="AF496" i="2"/>
  <c r="AF613" i="2"/>
  <c r="AF354" i="2"/>
  <c r="AF118" i="2"/>
  <c r="AF718" i="2"/>
  <c r="AF232" i="2"/>
  <c r="AF533" i="2"/>
  <c r="AF581" i="2"/>
  <c r="M121" i="3" s="1"/>
  <c r="AF355" i="2"/>
  <c r="AF627" i="2"/>
  <c r="AF229" i="2"/>
  <c r="AF92" i="2"/>
  <c r="AF361" i="2"/>
  <c r="AF701" i="2"/>
  <c r="AF689" i="2"/>
  <c r="AF404" i="2"/>
  <c r="AF553" i="2"/>
  <c r="AF251" i="2"/>
  <c r="AF62" i="2"/>
  <c r="AF93" i="2"/>
  <c r="AF380" i="2"/>
  <c r="AF322" i="2"/>
  <c r="AF147" i="2"/>
  <c r="AF546" i="2"/>
  <c r="AF540" i="2"/>
  <c r="AF652" i="2"/>
  <c r="AF438" i="2"/>
  <c r="AF551" i="2"/>
  <c r="AF70" i="2"/>
  <c r="AF376" i="2"/>
  <c r="AF334" i="2"/>
  <c r="AF184" i="2"/>
  <c r="AF630" i="2"/>
  <c r="AF728" i="2"/>
  <c r="AF145" i="2"/>
  <c r="AF476" i="2"/>
  <c r="AF669" i="2"/>
  <c r="AF60" i="2"/>
  <c r="AF730" i="2"/>
  <c r="AF656" i="2"/>
  <c r="AF283" i="2"/>
  <c r="AF699" i="2"/>
  <c r="AF325" i="2"/>
  <c r="AF220" i="2"/>
  <c r="AF602" i="2"/>
  <c r="AF493" i="2"/>
  <c r="AF166" i="2"/>
  <c r="AF32" i="2"/>
  <c r="AF651" i="2"/>
  <c r="AF308" i="2"/>
  <c r="AF315" i="2"/>
  <c r="AF348" i="2"/>
  <c r="AF312" i="2"/>
  <c r="AF216" i="2"/>
  <c r="AF498" i="2"/>
  <c r="AF205" i="2"/>
  <c r="AF677" i="2"/>
  <c r="AF367" i="2"/>
  <c r="AF725" i="2"/>
  <c r="AF447" i="2"/>
  <c r="AF622" i="2"/>
  <c r="AF674" i="2"/>
  <c r="AF449" i="2"/>
  <c r="AF595" i="2"/>
  <c r="AF520" i="2"/>
  <c r="AF527" i="2"/>
  <c r="AF733" i="2"/>
  <c r="AF255" i="2"/>
  <c r="AF223" i="2"/>
  <c r="AF631" i="2"/>
  <c r="AF707" i="2"/>
  <c r="AF567" i="2"/>
  <c r="AF600" i="2"/>
  <c r="AF212" i="2"/>
  <c r="AF366" i="2"/>
  <c r="AF139" i="2"/>
  <c r="AF490" i="2"/>
  <c r="AF292" i="2"/>
  <c r="M55" i="3" s="1"/>
  <c r="AF657" i="2"/>
  <c r="AF433" i="2"/>
  <c r="AF400" i="2"/>
  <c r="AF179" i="2"/>
  <c r="AF375" i="2"/>
  <c r="AF262" i="2"/>
  <c r="AF511" i="2"/>
  <c r="AF258" i="2"/>
  <c r="AF91" i="2"/>
  <c r="AF543" i="2"/>
  <c r="AF130" i="2"/>
  <c r="AF280" i="2"/>
  <c r="AF522" i="2"/>
  <c r="AF331" i="2"/>
  <c r="AF706" i="2"/>
  <c r="AF370" i="2"/>
  <c r="AF549" i="2"/>
  <c r="M117" i="3" s="1"/>
  <c r="AF563" i="2"/>
  <c r="AF245" i="2"/>
  <c r="AF517" i="2"/>
  <c r="AF497" i="2"/>
  <c r="AF234" i="2"/>
  <c r="AF448" i="2"/>
  <c r="AF722" i="2"/>
  <c r="AF222" i="2"/>
  <c r="AF422" i="2"/>
  <c r="AF377" i="2"/>
  <c r="AF279" i="2"/>
  <c r="AF336" i="2"/>
  <c r="AF654" i="2"/>
  <c r="AF337" i="2"/>
  <c r="AF694" i="2"/>
  <c r="AF670" i="2"/>
  <c r="M124" i="3" s="1"/>
  <c r="AF726" i="2"/>
  <c r="AF659" i="2"/>
  <c r="AF528" i="2"/>
  <c r="AF394" i="2"/>
  <c r="AF636" i="2"/>
  <c r="AF539" i="2"/>
  <c r="AF584" i="2"/>
  <c r="AF609" i="2"/>
  <c r="AF673" i="2"/>
  <c r="AF690" i="2"/>
  <c r="AF423" i="2"/>
  <c r="AF663" i="2"/>
  <c r="AF653" i="2"/>
  <c r="AF470" i="2"/>
  <c r="AF439" i="2"/>
  <c r="AF691" i="2"/>
  <c r="AF666" i="2"/>
  <c r="AF671" i="2"/>
  <c r="AF692" i="2"/>
  <c r="M102" i="3" s="1"/>
  <c r="AF559" i="2"/>
  <c r="AF688" i="2"/>
  <c r="AF672" i="2"/>
  <c r="AF727" i="2"/>
  <c r="AF712" i="2"/>
  <c r="AF693" i="2"/>
  <c r="AF638" i="2"/>
  <c r="AF713" i="2"/>
  <c r="AF731" i="2"/>
  <c r="AF729" i="2"/>
  <c r="AF719" i="2"/>
  <c r="AF675" i="2"/>
  <c r="AE660" i="2"/>
  <c r="AE594" i="2"/>
  <c r="AE615" i="2"/>
  <c r="AE84" i="2"/>
  <c r="AE372" i="2"/>
  <c r="AE424" i="2"/>
  <c r="AE426" i="2"/>
  <c r="AE534" i="2"/>
  <c r="AE379" i="2"/>
  <c r="AE552" i="2"/>
  <c r="AE335" i="2"/>
  <c r="AE457" i="2"/>
  <c r="AE176" i="2"/>
  <c r="AE702" i="2"/>
  <c r="AE153" i="2"/>
  <c r="AE514" i="2"/>
  <c r="AE48" i="2"/>
  <c r="AE647" i="2"/>
  <c r="AE519" i="2"/>
  <c r="AE405" i="2"/>
  <c r="AE469" i="2"/>
  <c r="AE459" i="2"/>
  <c r="AE371" i="2"/>
  <c r="AE88" i="2"/>
  <c r="AE586" i="2"/>
  <c r="AE329" i="2"/>
  <c r="AE230" i="2"/>
  <c r="AE67" i="2"/>
  <c r="AE259" i="2"/>
  <c r="L97" i="3" s="1"/>
  <c r="AE593" i="2"/>
  <c r="AE643" i="2"/>
  <c r="AE4" i="2"/>
  <c r="AE49" i="2"/>
  <c r="AE392" i="2"/>
  <c r="AE556" i="2"/>
  <c r="AE687" i="2"/>
  <c r="AE210" i="2"/>
  <c r="AE436" i="2"/>
  <c r="AE101" i="2"/>
  <c r="AE633" i="2"/>
  <c r="AE319" i="2"/>
  <c r="AE298" i="2"/>
  <c r="AE352" i="2"/>
  <c r="AE523" i="2"/>
  <c r="AE95" i="2"/>
  <c r="AE189" i="2"/>
  <c r="L59" i="3" s="1"/>
  <c r="AE199" i="2"/>
  <c r="AE582" i="2"/>
  <c r="AE462" i="2"/>
  <c r="AE217" i="2"/>
  <c r="AE142" i="2"/>
  <c r="L54" i="3" s="1"/>
  <c r="AE353" i="2"/>
  <c r="AE83" i="2"/>
  <c r="AE425" i="2"/>
  <c r="AE390" i="2"/>
  <c r="AE357" i="2"/>
  <c r="AE243" i="2"/>
  <c r="AE487" i="2"/>
  <c r="AE121" i="2"/>
  <c r="AE560" i="2"/>
  <c r="AE240" i="2"/>
  <c r="AE275" i="2"/>
  <c r="AE116" i="2"/>
  <c r="AE276" i="2"/>
  <c r="AE350" i="2"/>
  <c r="AE492" i="2"/>
  <c r="AE98" i="2"/>
  <c r="AE444" i="2"/>
  <c r="AE61" i="2"/>
  <c r="AE395" i="2"/>
  <c r="AE122" i="2"/>
  <c r="AE37" i="2"/>
  <c r="AE398" i="2"/>
  <c r="AE282" i="2"/>
  <c r="AE458" i="2"/>
  <c r="AE378" i="2"/>
  <c r="AE359" i="2"/>
  <c r="AE311" i="2"/>
  <c r="AE606" i="2"/>
  <c r="AE453" i="2"/>
  <c r="AE196" i="2"/>
  <c r="AE113" i="2"/>
  <c r="AE114" i="2"/>
  <c r="AE154" i="2"/>
  <c r="AE250" i="2"/>
  <c r="AE536" i="2"/>
  <c r="AE508" i="2"/>
  <c r="AE221" i="2"/>
  <c r="AE407" i="2"/>
  <c r="AE214" i="2"/>
  <c r="AE256" i="2"/>
  <c r="AE698" i="2"/>
  <c r="AE463" i="2"/>
  <c r="AE323" i="2"/>
  <c r="AE79" i="2"/>
  <c r="AE103" i="2"/>
  <c r="AE383" i="2"/>
  <c r="AE71" i="2"/>
  <c r="AE506" i="2"/>
  <c r="AE320" i="2"/>
  <c r="L98" i="3" s="1"/>
  <c r="AE96" i="2"/>
  <c r="AE152" i="2"/>
  <c r="AE607" i="2"/>
  <c r="AE17" i="2"/>
  <c r="AE16" i="2"/>
  <c r="AE363" i="2"/>
  <c r="AE286" i="2"/>
  <c r="AE159" i="2"/>
  <c r="AE411" i="2"/>
  <c r="AE206" i="2"/>
  <c r="AE290" i="2"/>
  <c r="AE225" i="2"/>
  <c r="AE81" i="2"/>
  <c r="AE39" i="2"/>
  <c r="AE77" i="2"/>
  <c r="AE287" i="2"/>
  <c r="AE137" i="2"/>
  <c r="AE700" i="2"/>
  <c r="AE26" i="2"/>
  <c r="AE442" i="2"/>
  <c r="AE550" i="2"/>
  <c r="L118" i="3" s="1"/>
  <c r="AE314" i="2"/>
  <c r="AE557" i="2"/>
  <c r="AE86" i="2"/>
  <c r="AE191" i="2"/>
  <c r="AE238" i="2"/>
  <c r="L17" i="3" s="1"/>
  <c r="AE645" i="2"/>
  <c r="AE42" i="2"/>
  <c r="AE412" i="2"/>
  <c r="AE13" i="2"/>
  <c r="AE213" i="2"/>
  <c r="AE239" i="2"/>
  <c r="AE141" i="2"/>
  <c r="AE650" i="2"/>
  <c r="AE266" i="2"/>
  <c r="AE695" i="2"/>
  <c r="L125" i="3" s="1"/>
  <c r="AE410" i="2"/>
  <c r="AE681" i="2"/>
  <c r="AE188" i="2"/>
  <c r="AE413" i="2"/>
  <c r="AE324" i="2"/>
  <c r="AE10" i="2"/>
  <c r="AE415" i="2"/>
  <c r="AE307" i="2"/>
  <c r="AE644" i="2"/>
  <c r="AE261" i="2"/>
  <c r="AE566" i="2"/>
  <c r="AE364" i="2"/>
  <c r="AE14" i="2"/>
  <c r="AE720" i="2"/>
  <c r="AE346" i="2"/>
  <c r="AE302" i="2"/>
  <c r="AE236" i="2"/>
  <c r="AE475" i="2"/>
  <c r="AE178" i="2"/>
  <c r="AE200" i="2"/>
  <c r="AE162" i="2"/>
  <c r="AE219" i="2"/>
  <c r="AE393" i="2"/>
  <c r="AE460" i="2"/>
  <c r="AE224" i="2"/>
  <c r="AE143" i="2"/>
  <c r="AE624" i="2"/>
  <c r="AE330" i="2"/>
  <c r="AE510" i="2"/>
  <c r="AE531" i="2"/>
  <c r="AE30" i="2"/>
  <c r="AE573" i="2"/>
  <c r="AE481" i="2"/>
  <c r="AE576" i="2"/>
  <c r="AE572" i="2"/>
  <c r="AE518" i="2"/>
  <c r="AE592" i="2"/>
  <c r="L122" i="3" s="1"/>
  <c r="AE349" i="2"/>
  <c r="AE655" i="2"/>
  <c r="AE664" i="2"/>
  <c r="AE270" i="2"/>
  <c r="AE614" i="2"/>
  <c r="AE467" i="2"/>
  <c r="AE662" i="2"/>
  <c r="AE40" i="2"/>
  <c r="AE198" i="2"/>
  <c r="AE296" i="2"/>
  <c r="AE484" i="2"/>
  <c r="AE303" i="2"/>
  <c r="AE180" i="2"/>
  <c r="AE202" i="2"/>
  <c r="AE5" i="2"/>
  <c r="AE288" i="2"/>
  <c r="AE617" i="2"/>
  <c r="AE106" i="2"/>
  <c r="AE619" i="2"/>
  <c r="AE501" i="2"/>
  <c r="AE172" i="2"/>
  <c r="AE126" i="2"/>
  <c r="AE237" i="2"/>
  <c r="AE109" i="2"/>
  <c r="AE58" i="2"/>
  <c r="AE524" i="2"/>
  <c r="AE44" i="2"/>
  <c r="AE23" i="2"/>
  <c r="AE649" i="2"/>
  <c r="AE291" i="2"/>
  <c r="L93" i="3" s="1"/>
  <c r="AE271" i="2"/>
  <c r="AE648" i="2"/>
  <c r="AE632" i="2"/>
  <c r="AE561" i="2"/>
  <c r="AE658" i="2"/>
  <c r="AE144" i="2"/>
  <c r="AE414" i="2"/>
  <c r="L56" i="3" s="1"/>
  <c r="AE46" i="2"/>
  <c r="AE452" i="2"/>
  <c r="AE499" i="2"/>
  <c r="AE100" i="2"/>
  <c r="AE483" i="2"/>
  <c r="AE500" i="2"/>
  <c r="AE623" i="2"/>
  <c r="AE69" i="2"/>
  <c r="AE564" i="2"/>
  <c r="AE203" i="2"/>
  <c r="AE419" i="2"/>
  <c r="AE428" i="2"/>
  <c r="AE503" i="2"/>
  <c r="L116" i="3" s="1"/>
  <c r="AE136" i="2"/>
  <c r="AE252" i="2"/>
  <c r="AE47" i="2"/>
  <c r="AE78" i="2"/>
  <c r="AE587" i="2"/>
  <c r="AE167" i="2"/>
  <c r="AE15" i="2"/>
  <c r="AE207" i="2"/>
  <c r="AE385" i="2"/>
  <c r="AE450" i="2"/>
  <c r="AE696" i="2"/>
  <c r="AE585" i="2"/>
  <c r="AE468" i="2"/>
  <c r="AE299" i="2"/>
  <c r="AE491" i="2"/>
  <c r="AE529" i="2"/>
  <c r="AE495" i="2"/>
  <c r="AE72" i="2"/>
  <c r="AE36" i="2"/>
  <c r="AE381" i="2"/>
  <c r="AE686" i="2"/>
  <c r="AE430" i="2"/>
  <c r="AE351" i="2"/>
  <c r="AE373" i="2"/>
  <c r="AE90" i="2"/>
  <c r="AE406" i="2"/>
  <c r="AE257" i="2"/>
  <c r="AE11" i="2"/>
  <c r="AE676" i="2"/>
  <c r="AE333" i="2"/>
  <c r="L100" i="3" s="1"/>
  <c r="AE74" i="2"/>
  <c r="AE417" i="2"/>
  <c r="AE140" i="2"/>
  <c r="AE82" i="2"/>
  <c r="AE714" i="2"/>
  <c r="AE345" i="2"/>
  <c r="AE391" i="2"/>
  <c r="AE403" i="2"/>
  <c r="AE478" i="2"/>
  <c r="AE272" i="2"/>
  <c r="AE211" i="2"/>
  <c r="AE464" i="2"/>
  <c r="AE555" i="2"/>
  <c r="AE402" i="2"/>
  <c r="AE18" i="2"/>
  <c r="AE297" i="2"/>
  <c r="AE309" i="2"/>
  <c r="AE596" i="2"/>
  <c r="AE389" i="2"/>
  <c r="AE620" i="2"/>
  <c r="AE396" i="2"/>
  <c r="AE628" i="2"/>
  <c r="AE382" i="2"/>
  <c r="AE339" i="2"/>
  <c r="AE494" i="2"/>
  <c r="AE186" i="2"/>
  <c r="AE455" i="2"/>
  <c r="AE704" i="2"/>
  <c r="AE461" i="2"/>
  <c r="AE3" i="2"/>
  <c r="AE301" i="2"/>
  <c r="AE386" i="2"/>
  <c r="AE465" i="2"/>
  <c r="AE575" i="2"/>
  <c r="AE51" i="2"/>
  <c r="AE445" i="2"/>
  <c r="AE120" i="2"/>
  <c r="AE68" i="2"/>
  <c r="AE269" i="2"/>
  <c r="AE99" i="2"/>
  <c r="AE89" i="2"/>
  <c r="AE268" i="2"/>
  <c r="AE97" i="2"/>
  <c r="L15" i="3" s="1"/>
  <c r="AE227" i="2"/>
  <c r="AE244" i="2"/>
  <c r="AE547" i="2"/>
  <c r="AE589" i="2"/>
  <c r="AE54" i="2"/>
  <c r="AE128" i="2"/>
  <c r="AE678" i="2"/>
  <c r="AE526" i="2"/>
  <c r="AE182" i="2"/>
  <c r="AE473" i="2"/>
  <c r="AE387" i="2"/>
  <c r="AE397" i="2"/>
  <c r="AE249" i="2"/>
  <c r="L18" i="3" s="1"/>
  <c r="AE568" i="2"/>
  <c r="AE164" i="2"/>
  <c r="AE233" i="2"/>
  <c r="AE75" i="2"/>
  <c r="AE535" i="2"/>
  <c r="AE295" i="2"/>
  <c r="AE340" i="2"/>
  <c r="AE466" i="2"/>
  <c r="AE185" i="2"/>
  <c r="AE277" i="2"/>
  <c r="AE304" i="2"/>
  <c r="AE102" i="2"/>
  <c r="AE532" i="2"/>
  <c r="AE580" i="2"/>
  <c r="AE197" i="2"/>
  <c r="AE667" i="2"/>
  <c r="AE187" i="2"/>
  <c r="AE6" i="2"/>
  <c r="AE195" i="2"/>
  <c r="AE454" i="2"/>
  <c r="AE34" i="2"/>
  <c r="AE541" i="2"/>
  <c r="AE365" i="2"/>
  <c r="AE242" i="2"/>
  <c r="AE369" i="2"/>
  <c r="AE504" i="2"/>
  <c r="AE362" i="2"/>
  <c r="AE7" i="2"/>
  <c r="AE165" i="2"/>
  <c r="AE171" i="2"/>
  <c r="AE570" i="2"/>
  <c r="AE284" i="2"/>
  <c r="AE265" i="2"/>
  <c r="AE716" i="2"/>
  <c r="AE358" i="2"/>
  <c r="AE174" i="2"/>
  <c r="AE235" i="2"/>
  <c r="AE73" i="2"/>
  <c r="AE274" i="2"/>
  <c r="AE443" i="2"/>
  <c r="AE125" i="2"/>
  <c r="AE38" i="2"/>
  <c r="AE94" i="2"/>
  <c r="AE149" i="2"/>
  <c r="AE168" i="2"/>
  <c r="AE146" i="2"/>
  <c r="AE679" i="2"/>
  <c r="AE201" i="2"/>
  <c r="AE80" i="2"/>
  <c r="AE150" i="2"/>
  <c r="AE590" i="2"/>
  <c r="AE35" i="2"/>
  <c r="AE254" i="2"/>
  <c r="AE19" i="2"/>
  <c r="AE53" i="2"/>
  <c r="AE12" i="2"/>
  <c r="AE368" i="2"/>
  <c r="AE326" i="2"/>
  <c r="AE703" i="2"/>
  <c r="AE218" i="2"/>
  <c r="AE169" i="2"/>
  <c r="AE554" i="2"/>
  <c r="AE544" i="2"/>
  <c r="AE437" i="2"/>
  <c r="AE8" i="2"/>
  <c r="L52" i="3" s="1"/>
  <c r="AE665" i="2"/>
  <c r="AE208" i="2"/>
  <c r="L16" i="3" s="1"/>
  <c r="AE56" i="2"/>
  <c r="AE661" i="2"/>
  <c r="AE50" i="2"/>
  <c r="AE616" i="2"/>
  <c r="AE574" i="2"/>
  <c r="AE267" i="2"/>
  <c r="AE434" i="2"/>
  <c r="AE625" i="2"/>
  <c r="AE2" i="2"/>
  <c r="AE421" i="2"/>
  <c r="AE248" i="2"/>
  <c r="AE608" i="2"/>
  <c r="L123" i="3" s="1"/>
  <c r="AE65" i="2"/>
  <c r="AE341" i="2"/>
  <c r="AE316" i="2"/>
  <c r="AE300" i="2"/>
  <c r="AE505" i="2"/>
  <c r="AE569" i="2"/>
  <c r="AE64" i="2"/>
  <c r="AE231" i="2"/>
  <c r="AE611" i="2"/>
  <c r="AE306" i="2"/>
  <c r="AE155" i="2"/>
  <c r="AE516" i="2"/>
  <c r="AE133" i="2"/>
  <c r="AE156" i="2"/>
  <c r="AE170" i="2"/>
  <c r="AE289" i="2"/>
  <c r="AE305" i="2"/>
  <c r="AE24" i="2"/>
  <c r="AE685" i="2"/>
  <c r="AE228" i="2"/>
  <c r="AE513" i="2"/>
  <c r="AE148" i="2"/>
  <c r="AE192" i="2"/>
  <c r="AE253" i="2"/>
  <c r="AE117" i="2"/>
  <c r="AE127" i="2"/>
  <c r="AE173" i="2"/>
  <c r="AE158" i="2"/>
  <c r="AE22" i="2"/>
  <c r="AE263" i="2"/>
  <c r="AE45" i="2"/>
  <c r="AE31" i="2"/>
  <c r="AE360" i="2"/>
  <c r="AE618" i="2"/>
  <c r="AE456" i="2"/>
  <c r="AE603" i="2"/>
  <c r="AE530" i="2"/>
  <c r="AE76" i="2"/>
  <c r="AE293" i="2"/>
  <c r="AE578" i="2"/>
  <c r="AE138" i="2"/>
  <c r="AE190" i="2"/>
  <c r="AE545" i="2"/>
  <c r="AE25" i="2"/>
  <c r="AE278" i="2"/>
  <c r="AE112" i="2"/>
  <c r="AE129" i="2"/>
  <c r="AE247" i="2"/>
  <c r="AE20" i="2"/>
  <c r="AE285" i="2"/>
  <c r="AE59" i="2"/>
  <c r="AE583" i="2"/>
  <c r="AE507" i="2"/>
  <c r="AE264" i="2"/>
  <c r="AE682" i="2"/>
  <c r="AE472" i="2"/>
  <c r="AE639" i="2"/>
  <c r="AE241" i="2"/>
  <c r="AE601" i="2"/>
  <c r="AE732" i="2"/>
  <c r="AE558" i="2"/>
  <c r="AE163" i="2"/>
  <c r="AE124" i="2"/>
  <c r="AE347" i="2"/>
  <c r="AE637" i="2"/>
  <c r="AE604" i="2"/>
  <c r="AE710" i="2"/>
  <c r="AE477" i="2"/>
  <c r="AE66" i="2"/>
  <c r="AE486" i="2"/>
  <c r="AE344" i="2"/>
  <c r="AE52" i="2"/>
  <c r="AE709" i="2"/>
  <c r="AE626" i="2"/>
  <c r="AE432" i="2"/>
  <c r="AE635" i="2"/>
  <c r="AE537" i="2"/>
  <c r="AE446" i="2"/>
  <c r="AE87" i="2"/>
  <c r="AE135" i="2"/>
  <c r="AE161" i="2"/>
  <c r="AE408" i="2"/>
  <c r="AE63" i="2"/>
  <c r="AE317" i="2"/>
  <c r="AE134" i="2"/>
  <c r="AE427" i="2"/>
  <c r="AE43" i="2"/>
  <c r="AE538" i="2"/>
  <c r="AE226" i="2"/>
  <c r="AE416" i="2"/>
  <c r="AE705" i="2"/>
  <c r="AE310" i="2"/>
  <c r="AE605" i="2"/>
  <c r="L101" i="3" s="1"/>
  <c r="AE597" i="2"/>
  <c r="AE502" i="2"/>
  <c r="L95" i="3" s="1"/>
  <c r="AE132" i="2"/>
  <c r="AE273" i="2"/>
  <c r="AE9" i="2"/>
  <c r="L14" i="3" s="1"/>
  <c r="AE104" i="2"/>
  <c r="AE260" i="2"/>
  <c r="AE562" i="2"/>
  <c r="AE715" i="2"/>
  <c r="AE356" i="2"/>
  <c r="AE482" i="2"/>
  <c r="AE440" i="2"/>
  <c r="AE521" i="2"/>
  <c r="AE28" i="2"/>
  <c r="AE565" i="2"/>
  <c r="AE21" i="2"/>
  <c r="AE717" i="2"/>
  <c r="AE160" i="2"/>
  <c r="AE175" i="2"/>
  <c r="AE680" i="2"/>
  <c r="AE57" i="2"/>
  <c r="AE480" i="2"/>
  <c r="AE708" i="2"/>
  <c r="AE343" i="2"/>
  <c r="AE321" i="2"/>
  <c r="AE204" i="2"/>
  <c r="AE27" i="2"/>
  <c r="AE110" i="2"/>
  <c r="AE29" i="2"/>
  <c r="AE181" i="2"/>
  <c r="AE512" i="2"/>
  <c r="AE599" i="2"/>
  <c r="AE542" i="2"/>
  <c r="AE697" i="2"/>
  <c r="AE610" i="2"/>
  <c r="AE183" i="2"/>
  <c r="AE55" i="2"/>
  <c r="AE318" i="2"/>
  <c r="AE474" i="2"/>
  <c r="AE327" i="2"/>
  <c r="AE571" i="2"/>
  <c r="AE409" i="2"/>
  <c r="AE429" i="2"/>
  <c r="AE420" i="2"/>
  <c r="AE548" i="2"/>
  <c r="AE338" i="2"/>
  <c r="AE515" i="2"/>
  <c r="AE621" i="2"/>
  <c r="AE384" i="2"/>
  <c r="AE485" i="2"/>
  <c r="AE399" i="2"/>
  <c r="AE111" i="2"/>
  <c r="AE246" i="2"/>
  <c r="AE131" i="2"/>
  <c r="AE193" i="2"/>
  <c r="AE431" i="2"/>
  <c r="AE328" i="2"/>
  <c r="AE479" i="2"/>
  <c r="AE489" i="2"/>
  <c r="AE313" i="2"/>
  <c r="AE579" i="2"/>
  <c r="AE591" i="2"/>
  <c r="AE157" i="2"/>
  <c r="AE85" i="2"/>
  <c r="AE723" i="2"/>
  <c r="AE721" i="2"/>
  <c r="AE509" i="2"/>
  <c r="AE640" i="2"/>
  <c r="AE194" i="2"/>
  <c r="AE588" i="2"/>
  <c r="AE711" i="2"/>
  <c r="AE107" i="2"/>
  <c r="AE724" i="2"/>
  <c r="AE598" i="2"/>
  <c r="AE418" i="2"/>
  <c r="AE525" i="2"/>
  <c r="AE388" i="2"/>
  <c r="L115" i="3" s="1"/>
  <c r="AE119" i="2"/>
  <c r="AE642" i="2"/>
  <c r="AE435" i="2"/>
  <c r="AE641" i="2"/>
  <c r="AE612" i="2"/>
  <c r="AE629" i="2"/>
  <c r="AE441" i="2"/>
  <c r="AE646" i="2"/>
  <c r="AE105" i="2"/>
  <c r="AE332" i="2"/>
  <c r="AE41" i="2"/>
  <c r="AE115" i="2"/>
  <c r="AE342" i="2"/>
  <c r="AE215" i="2"/>
  <c r="AE281" i="2"/>
  <c r="AE33" i="2"/>
  <c r="AE451" i="2"/>
  <c r="AE683" i="2"/>
  <c r="AE294" i="2"/>
  <c r="AE108" i="2"/>
  <c r="AE401" i="2"/>
  <c r="AE209" i="2"/>
  <c r="AE577" i="2"/>
  <c r="L120" i="3" s="1"/>
  <c r="AE684" i="2"/>
  <c r="AE471" i="2"/>
  <c r="AE374" i="2"/>
  <c r="AE668" i="2"/>
  <c r="AE177" i="2"/>
  <c r="AE634" i="2"/>
  <c r="AE123" i="2"/>
  <c r="AE151" i="2"/>
  <c r="AE488" i="2"/>
  <c r="AE496" i="2"/>
  <c r="AE613" i="2"/>
  <c r="AE354" i="2"/>
  <c r="AE118" i="2"/>
  <c r="AE718" i="2"/>
  <c r="AE232" i="2"/>
  <c r="AE533" i="2"/>
  <c r="AE581" i="2"/>
  <c r="L121" i="3" s="1"/>
  <c r="AE355" i="2"/>
  <c r="AE627" i="2"/>
  <c r="AE229" i="2"/>
  <c r="AE92" i="2"/>
  <c r="AE361" i="2"/>
  <c r="AE701" i="2"/>
  <c r="AE689" i="2"/>
  <c r="AE404" i="2"/>
  <c r="AE553" i="2"/>
  <c r="AE251" i="2"/>
  <c r="AE62" i="2"/>
  <c r="AE93" i="2"/>
  <c r="AE380" i="2"/>
  <c r="AE322" i="2"/>
  <c r="AE147" i="2"/>
  <c r="AE546" i="2"/>
  <c r="AE540" i="2"/>
  <c r="AE652" i="2"/>
  <c r="AE438" i="2"/>
  <c r="AE551" i="2"/>
  <c r="AE70" i="2"/>
  <c r="AE376" i="2"/>
  <c r="AE334" i="2"/>
  <c r="AE184" i="2"/>
  <c r="AE630" i="2"/>
  <c r="AE728" i="2"/>
  <c r="AE145" i="2"/>
  <c r="AE476" i="2"/>
  <c r="AE669" i="2"/>
  <c r="AE60" i="2"/>
  <c r="AE730" i="2"/>
  <c r="AE656" i="2"/>
  <c r="AE283" i="2"/>
  <c r="AE699" i="2"/>
  <c r="AE325" i="2"/>
  <c r="AE220" i="2"/>
  <c r="AE602" i="2"/>
  <c r="AE493" i="2"/>
  <c r="AE166" i="2"/>
  <c r="AE32" i="2"/>
  <c r="AE651" i="2"/>
  <c r="AE308" i="2"/>
  <c r="AE315" i="2"/>
  <c r="AE348" i="2"/>
  <c r="AE312" i="2"/>
  <c r="AE216" i="2"/>
  <c r="AE498" i="2"/>
  <c r="AE205" i="2"/>
  <c r="AE677" i="2"/>
  <c r="AE367" i="2"/>
  <c r="AE725" i="2"/>
  <c r="AE447" i="2"/>
  <c r="AE622" i="2"/>
  <c r="AE674" i="2"/>
  <c r="AE449" i="2"/>
  <c r="AE595" i="2"/>
  <c r="AE520" i="2"/>
  <c r="AE527" i="2"/>
  <c r="AE733" i="2"/>
  <c r="AE255" i="2"/>
  <c r="AE223" i="2"/>
  <c r="AE631" i="2"/>
  <c r="AE707" i="2"/>
  <c r="AE567" i="2"/>
  <c r="AE600" i="2"/>
  <c r="AE212" i="2"/>
  <c r="AE366" i="2"/>
  <c r="AE139" i="2"/>
  <c r="AE490" i="2"/>
  <c r="AE292" i="2"/>
  <c r="L55" i="3" s="1"/>
  <c r="AE657" i="2"/>
  <c r="AE433" i="2"/>
  <c r="AE400" i="2"/>
  <c r="AE179" i="2"/>
  <c r="AE375" i="2"/>
  <c r="AE262" i="2"/>
  <c r="AE511" i="2"/>
  <c r="AE258" i="2"/>
  <c r="AE91" i="2"/>
  <c r="AE543" i="2"/>
  <c r="AE130" i="2"/>
  <c r="AE280" i="2"/>
  <c r="AE522" i="2"/>
  <c r="AE331" i="2"/>
  <c r="AE706" i="2"/>
  <c r="AE370" i="2"/>
  <c r="AE549" i="2"/>
  <c r="L117" i="3" s="1"/>
  <c r="AE563" i="2"/>
  <c r="AE245" i="2"/>
  <c r="AE517" i="2"/>
  <c r="AE497" i="2"/>
  <c r="AE234" i="2"/>
  <c r="AE448" i="2"/>
  <c r="AE722" i="2"/>
  <c r="AE222" i="2"/>
  <c r="AE422" i="2"/>
  <c r="AE377" i="2"/>
  <c r="AE279" i="2"/>
  <c r="AE336" i="2"/>
  <c r="AE654" i="2"/>
  <c r="AE337" i="2"/>
  <c r="AE694" i="2"/>
  <c r="AE670" i="2"/>
  <c r="L124" i="3" s="1"/>
  <c r="AE726" i="2"/>
  <c r="AE659" i="2"/>
  <c r="AE528" i="2"/>
  <c r="AE394" i="2"/>
  <c r="AE636" i="2"/>
  <c r="AE539" i="2"/>
  <c r="AE584" i="2"/>
  <c r="AE609" i="2"/>
  <c r="AE673" i="2"/>
  <c r="AE690" i="2"/>
  <c r="AE423" i="2"/>
  <c r="AE663" i="2"/>
  <c r="AE653" i="2"/>
  <c r="AE470" i="2"/>
  <c r="AE439" i="2"/>
  <c r="AE691" i="2"/>
  <c r="AE666" i="2"/>
  <c r="AE671" i="2"/>
  <c r="AE692" i="2"/>
  <c r="L102" i="3" s="1"/>
  <c r="AE559" i="2"/>
  <c r="AE688" i="2"/>
  <c r="AE672" i="2"/>
  <c r="AE727" i="2"/>
  <c r="AE712" i="2"/>
  <c r="AE693" i="2"/>
  <c r="AE638" i="2"/>
  <c r="AE713" i="2"/>
  <c r="AE731" i="2"/>
  <c r="AE729" i="2"/>
  <c r="AE719" i="2"/>
  <c r="AE675" i="2"/>
  <c r="AD660" i="2"/>
  <c r="AD594" i="2"/>
  <c r="AD615" i="2"/>
  <c r="AD84" i="2"/>
  <c r="AD372" i="2"/>
  <c r="AD424" i="2"/>
  <c r="AD426" i="2"/>
  <c r="AD534" i="2"/>
  <c r="AD379" i="2"/>
  <c r="AD552" i="2"/>
  <c r="AD335" i="2"/>
  <c r="AD457" i="2"/>
  <c r="AD176" i="2"/>
  <c r="AD702" i="2"/>
  <c r="AD153" i="2"/>
  <c r="AD514" i="2"/>
  <c r="AD48" i="2"/>
  <c r="AD647" i="2"/>
  <c r="AD519" i="2"/>
  <c r="AD405" i="2"/>
  <c r="AD469" i="2"/>
  <c r="AD459" i="2"/>
  <c r="AD371" i="2"/>
  <c r="AD88" i="2"/>
  <c r="AD586" i="2"/>
  <c r="AD329" i="2"/>
  <c r="AD230" i="2"/>
  <c r="AD67" i="2"/>
  <c r="AD259" i="2"/>
  <c r="K97" i="3" s="1"/>
  <c r="AD593" i="2"/>
  <c r="AD643" i="2"/>
  <c r="AD4" i="2"/>
  <c r="AD49" i="2"/>
  <c r="AD392" i="2"/>
  <c r="AD556" i="2"/>
  <c r="AD687" i="2"/>
  <c r="AD210" i="2"/>
  <c r="AD436" i="2"/>
  <c r="AD101" i="2"/>
  <c r="AD633" i="2"/>
  <c r="AD319" i="2"/>
  <c r="AD298" i="2"/>
  <c r="AD352" i="2"/>
  <c r="AD523" i="2"/>
  <c r="AD95" i="2"/>
  <c r="AD189" i="2"/>
  <c r="K59" i="3" s="1"/>
  <c r="AD199" i="2"/>
  <c r="AD582" i="2"/>
  <c r="AD462" i="2"/>
  <c r="AD217" i="2"/>
  <c r="AD142" i="2"/>
  <c r="K54" i="3" s="1"/>
  <c r="AD353" i="2"/>
  <c r="AD83" i="2"/>
  <c r="AD425" i="2"/>
  <c r="AD390" i="2"/>
  <c r="AD357" i="2"/>
  <c r="AD243" i="2"/>
  <c r="AD487" i="2"/>
  <c r="AD121" i="2"/>
  <c r="AD560" i="2"/>
  <c r="AD240" i="2"/>
  <c r="AD275" i="2"/>
  <c r="AD116" i="2"/>
  <c r="AD276" i="2"/>
  <c r="AD350" i="2"/>
  <c r="AD492" i="2"/>
  <c r="AD98" i="2"/>
  <c r="AD444" i="2"/>
  <c r="AD61" i="2"/>
  <c r="AD395" i="2"/>
  <c r="AD122" i="2"/>
  <c r="AD37" i="2"/>
  <c r="AD398" i="2"/>
  <c r="AD282" i="2"/>
  <c r="AD458" i="2"/>
  <c r="AD378" i="2"/>
  <c r="AD359" i="2"/>
  <c r="AD311" i="2"/>
  <c r="AD606" i="2"/>
  <c r="AD453" i="2"/>
  <c r="AD196" i="2"/>
  <c r="AD113" i="2"/>
  <c r="AD114" i="2"/>
  <c r="AD154" i="2"/>
  <c r="AD250" i="2"/>
  <c r="AD536" i="2"/>
  <c r="AD508" i="2"/>
  <c r="AD221" i="2"/>
  <c r="AD407" i="2"/>
  <c r="AD214" i="2"/>
  <c r="AD256" i="2"/>
  <c r="AD698" i="2"/>
  <c r="AD463" i="2"/>
  <c r="AD323" i="2"/>
  <c r="AD79" i="2"/>
  <c r="AD103" i="2"/>
  <c r="AD383" i="2"/>
  <c r="AD71" i="2"/>
  <c r="AD506" i="2"/>
  <c r="AD320" i="2"/>
  <c r="K98" i="3" s="1"/>
  <c r="AD96" i="2"/>
  <c r="AD152" i="2"/>
  <c r="AD607" i="2"/>
  <c r="AD17" i="2"/>
  <c r="AD16" i="2"/>
  <c r="AD363" i="2"/>
  <c r="AD286" i="2"/>
  <c r="AD159" i="2"/>
  <c r="AD411" i="2"/>
  <c r="AD206" i="2"/>
  <c r="AD290" i="2"/>
  <c r="AD225" i="2"/>
  <c r="AD81" i="2"/>
  <c r="AD39" i="2"/>
  <c r="AD77" i="2"/>
  <c r="AD287" i="2"/>
  <c r="AD137" i="2"/>
  <c r="AD700" i="2"/>
  <c r="AD26" i="2"/>
  <c r="AD442" i="2"/>
  <c r="AD550" i="2"/>
  <c r="K118" i="3" s="1"/>
  <c r="AD314" i="2"/>
  <c r="AD557" i="2"/>
  <c r="AD86" i="2"/>
  <c r="AD191" i="2"/>
  <c r="AD238" i="2"/>
  <c r="K17" i="3" s="1"/>
  <c r="AD645" i="2"/>
  <c r="AD42" i="2"/>
  <c r="AD412" i="2"/>
  <c r="AD13" i="2"/>
  <c r="AD213" i="2"/>
  <c r="AD239" i="2"/>
  <c r="AD141" i="2"/>
  <c r="AD650" i="2"/>
  <c r="AD266" i="2"/>
  <c r="AD695" i="2"/>
  <c r="K125" i="3" s="1"/>
  <c r="AD410" i="2"/>
  <c r="AD681" i="2"/>
  <c r="AD188" i="2"/>
  <c r="AD413" i="2"/>
  <c r="AD324" i="2"/>
  <c r="AD10" i="2"/>
  <c r="AD415" i="2"/>
  <c r="AD307" i="2"/>
  <c r="AD644" i="2"/>
  <c r="AD261" i="2"/>
  <c r="AD566" i="2"/>
  <c r="AD364" i="2"/>
  <c r="AD14" i="2"/>
  <c r="AD720" i="2"/>
  <c r="AD346" i="2"/>
  <c r="AD302" i="2"/>
  <c r="AD236" i="2"/>
  <c r="AD475" i="2"/>
  <c r="AD178" i="2"/>
  <c r="AD200" i="2"/>
  <c r="AD162" i="2"/>
  <c r="AD219" i="2"/>
  <c r="AD393" i="2"/>
  <c r="AD460" i="2"/>
  <c r="AD224" i="2"/>
  <c r="AD143" i="2"/>
  <c r="AD624" i="2"/>
  <c r="AD330" i="2"/>
  <c r="AD510" i="2"/>
  <c r="AD531" i="2"/>
  <c r="AD30" i="2"/>
  <c r="AD573" i="2"/>
  <c r="AD481" i="2"/>
  <c r="AD576" i="2"/>
  <c r="AD572" i="2"/>
  <c r="AD518" i="2"/>
  <c r="AD592" i="2"/>
  <c r="K122" i="3" s="1"/>
  <c r="AD349" i="2"/>
  <c r="AD655" i="2"/>
  <c r="AD664" i="2"/>
  <c r="AD270" i="2"/>
  <c r="AD614" i="2"/>
  <c r="AD467" i="2"/>
  <c r="AD662" i="2"/>
  <c r="AD40" i="2"/>
  <c r="AD198" i="2"/>
  <c r="AD296" i="2"/>
  <c r="AD484" i="2"/>
  <c r="AD303" i="2"/>
  <c r="AD180" i="2"/>
  <c r="AD202" i="2"/>
  <c r="AD5" i="2"/>
  <c r="AD288" i="2"/>
  <c r="AD617" i="2"/>
  <c r="AD106" i="2"/>
  <c r="AD619" i="2"/>
  <c r="AD501" i="2"/>
  <c r="AD172" i="2"/>
  <c r="AD126" i="2"/>
  <c r="AD237" i="2"/>
  <c r="AD109" i="2"/>
  <c r="AD58" i="2"/>
  <c r="AD524" i="2"/>
  <c r="AD44" i="2"/>
  <c r="AD23" i="2"/>
  <c r="AD649" i="2"/>
  <c r="AD291" i="2"/>
  <c r="K93" i="3" s="1"/>
  <c r="AD271" i="2"/>
  <c r="AD648" i="2"/>
  <c r="AD632" i="2"/>
  <c r="AD561" i="2"/>
  <c r="AD658" i="2"/>
  <c r="AD144" i="2"/>
  <c r="AD414" i="2"/>
  <c r="K56" i="3" s="1"/>
  <c r="AD46" i="2"/>
  <c r="AD452" i="2"/>
  <c r="AD499" i="2"/>
  <c r="AD100" i="2"/>
  <c r="AD483" i="2"/>
  <c r="AD500" i="2"/>
  <c r="AD623" i="2"/>
  <c r="AD69" i="2"/>
  <c r="AD564" i="2"/>
  <c r="AD203" i="2"/>
  <c r="AD419" i="2"/>
  <c r="AD428" i="2"/>
  <c r="AD503" i="2"/>
  <c r="K116" i="3" s="1"/>
  <c r="AD136" i="2"/>
  <c r="AD252" i="2"/>
  <c r="AD47" i="2"/>
  <c r="AD78" i="2"/>
  <c r="AD587" i="2"/>
  <c r="AD167" i="2"/>
  <c r="AD15" i="2"/>
  <c r="AD207" i="2"/>
  <c r="AD385" i="2"/>
  <c r="AD450" i="2"/>
  <c r="AD696" i="2"/>
  <c r="AD585" i="2"/>
  <c r="AD468" i="2"/>
  <c r="AD299" i="2"/>
  <c r="AD491" i="2"/>
  <c r="AD529" i="2"/>
  <c r="AD495" i="2"/>
  <c r="AD72" i="2"/>
  <c r="AD36" i="2"/>
  <c r="AD381" i="2"/>
  <c r="AD686" i="2"/>
  <c r="AD430" i="2"/>
  <c r="AD351" i="2"/>
  <c r="AD373" i="2"/>
  <c r="AD90" i="2"/>
  <c r="AD406" i="2"/>
  <c r="AD257" i="2"/>
  <c r="AD11" i="2"/>
  <c r="AD676" i="2"/>
  <c r="AD333" i="2"/>
  <c r="K100" i="3" s="1"/>
  <c r="AD74" i="2"/>
  <c r="AD417" i="2"/>
  <c r="AD140" i="2"/>
  <c r="AD82" i="2"/>
  <c r="AD714" i="2"/>
  <c r="AD345" i="2"/>
  <c r="AD391" i="2"/>
  <c r="AD403" i="2"/>
  <c r="AD478" i="2"/>
  <c r="AD272" i="2"/>
  <c r="AD211" i="2"/>
  <c r="AD464" i="2"/>
  <c r="AD555" i="2"/>
  <c r="AD402" i="2"/>
  <c r="AD18" i="2"/>
  <c r="AD297" i="2"/>
  <c r="AD309" i="2"/>
  <c r="AD596" i="2"/>
  <c r="AD389" i="2"/>
  <c r="AD620" i="2"/>
  <c r="AD396" i="2"/>
  <c r="AD628" i="2"/>
  <c r="AD382" i="2"/>
  <c r="AD339" i="2"/>
  <c r="AD494" i="2"/>
  <c r="AD186" i="2"/>
  <c r="AD455" i="2"/>
  <c r="AD704" i="2"/>
  <c r="AD461" i="2"/>
  <c r="AD3" i="2"/>
  <c r="AD301" i="2"/>
  <c r="AD386" i="2"/>
  <c r="AD465" i="2"/>
  <c r="AD575" i="2"/>
  <c r="AD51" i="2"/>
  <c r="AD445" i="2"/>
  <c r="AD120" i="2"/>
  <c r="AD68" i="2"/>
  <c r="AD269" i="2"/>
  <c r="AD99" i="2"/>
  <c r="AD89" i="2"/>
  <c r="AD268" i="2"/>
  <c r="AD97" i="2"/>
  <c r="K15" i="3" s="1"/>
  <c r="AD227" i="2"/>
  <c r="AD244" i="2"/>
  <c r="AD547" i="2"/>
  <c r="AD589" i="2"/>
  <c r="AD54" i="2"/>
  <c r="AD128" i="2"/>
  <c r="AD678" i="2"/>
  <c r="AD526" i="2"/>
  <c r="AD182" i="2"/>
  <c r="AD473" i="2"/>
  <c r="AD387" i="2"/>
  <c r="AD397" i="2"/>
  <c r="AD249" i="2"/>
  <c r="K18" i="3" s="1"/>
  <c r="AD568" i="2"/>
  <c r="AD164" i="2"/>
  <c r="AD233" i="2"/>
  <c r="AD75" i="2"/>
  <c r="AD535" i="2"/>
  <c r="AD295" i="2"/>
  <c r="AD340" i="2"/>
  <c r="AD466" i="2"/>
  <c r="AD185" i="2"/>
  <c r="AD277" i="2"/>
  <c r="AD304" i="2"/>
  <c r="AD102" i="2"/>
  <c r="AD532" i="2"/>
  <c r="AD580" i="2"/>
  <c r="AD197" i="2"/>
  <c r="AD667" i="2"/>
  <c r="AD187" i="2"/>
  <c r="AD6" i="2"/>
  <c r="AD195" i="2"/>
  <c r="AD454" i="2"/>
  <c r="AD34" i="2"/>
  <c r="AD541" i="2"/>
  <c r="AD365" i="2"/>
  <c r="AD242" i="2"/>
  <c r="AD369" i="2"/>
  <c r="AD504" i="2"/>
  <c r="AD362" i="2"/>
  <c r="AD7" i="2"/>
  <c r="AD165" i="2"/>
  <c r="AD171" i="2"/>
  <c r="AD570" i="2"/>
  <c r="AD284" i="2"/>
  <c r="AD265" i="2"/>
  <c r="AD716" i="2"/>
  <c r="AD358" i="2"/>
  <c r="AD174" i="2"/>
  <c r="AD235" i="2"/>
  <c r="AD73" i="2"/>
  <c r="AD274" i="2"/>
  <c r="AD443" i="2"/>
  <c r="AD125" i="2"/>
  <c r="AD38" i="2"/>
  <c r="AD94" i="2"/>
  <c r="AD149" i="2"/>
  <c r="AD168" i="2"/>
  <c r="AD146" i="2"/>
  <c r="AD679" i="2"/>
  <c r="AD201" i="2"/>
  <c r="AD80" i="2"/>
  <c r="AD150" i="2"/>
  <c r="AD590" i="2"/>
  <c r="AD35" i="2"/>
  <c r="AD254" i="2"/>
  <c r="AD19" i="2"/>
  <c r="AD53" i="2"/>
  <c r="AD12" i="2"/>
  <c r="AD368" i="2"/>
  <c r="AD326" i="2"/>
  <c r="AD703" i="2"/>
  <c r="AD218" i="2"/>
  <c r="AD169" i="2"/>
  <c r="AD554" i="2"/>
  <c r="AD544" i="2"/>
  <c r="AD437" i="2"/>
  <c r="AD8" i="2"/>
  <c r="K52" i="3" s="1"/>
  <c r="AD665" i="2"/>
  <c r="AD208" i="2"/>
  <c r="K16" i="3" s="1"/>
  <c r="AD56" i="2"/>
  <c r="AD661" i="2"/>
  <c r="AD50" i="2"/>
  <c r="AD616" i="2"/>
  <c r="AD574" i="2"/>
  <c r="AD267" i="2"/>
  <c r="AD434" i="2"/>
  <c r="AD625" i="2"/>
  <c r="AD2" i="2"/>
  <c r="AD421" i="2"/>
  <c r="AD248" i="2"/>
  <c r="AD608" i="2"/>
  <c r="K123" i="3" s="1"/>
  <c r="AD65" i="2"/>
  <c r="AD341" i="2"/>
  <c r="AD316" i="2"/>
  <c r="AD300" i="2"/>
  <c r="AD505" i="2"/>
  <c r="AD569" i="2"/>
  <c r="AD64" i="2"/>
  <c r="AD231" i="2"/>
  <c r="AD611" i="2"/>
  <c r="AD306" i="2"/>
  <c r="AD155" i="2"/>
  <c r="AD516" i="2"/>
  <c r="AD133" i="2"/>
  <c r="AD156" i="2"/>
  <c r="AD170" i="2"/>
  <c r="AD289" i="2"/>
  <c r="AD305" i="2"/>
  <c r="AD24" i="2"/>
  <c r="AD685" i="2"/>
  <c r="AD228" i="2"/>
  <c r="AD513" i="2"/>
  <c r="AD148" i="2"/>
  <c r="AD192" i="2"/>
  <c r="AD253" i="2"/>
  <c r="AD117" i="2"/>
  <c r="AD127" i="2"/>
  <c r="AD173" i="2"/>
  <c r="AD158" i="2"/>
  <c r="AD22" i="2"/>
  <c r="AD263" i="2"/>
  <c r="AD45" i="2"/>
  <c r="AD31" i="2"/>
  <c r="AD360" i="2"/>
  <c r="AD618" i="2"/>
  <c r="AD456" i="2"/>
  <c r="AD603" i="2"/>
  <c r="AD530" i="2"/>
  <c r="AD76" i="2"/>
  <c r="AD293" i="2"/>
  <c r="AD578" i="2"/>
  <c r="AD138" i="2"/>
  <c r="AD190" i="2"/>
  <c r="AD545" i="2"/>
  <c r="AD25" i="2"/>
  <c r="AD278" i="2"/>
  <c r="AD112" i="2"/>
  <c r="AD129" i="2"/>
  <c r="AD247" i="2"/>
  <c r="AD20" i="2"/>
  <c r="AD285" i="2"/>
  <c r="AD59" i="2"/>
  <c r="AD583" i="2"/>
  <c r="AD507" i="2"/>
  <c r="AD264" i="2"/>
  <c r="AD682" i="2"/>
  <c r="AD472" i="2"/>
  <c r="AD639" i="2"/>
  <c r="AD241" i="2"/>
  <c r="AD601" i="2"/>
  <c r="AD732" i="2"/>
  <c r="AD558" i="2"/>
  <c r="AD163" i="2"/>
  <c r="AD124" i="2"/>
  <c r="AD347" i="2"/>
  <c r="AD637" i="2"/>
  <c r="AD604" i="2"/>
  <c r="AD710" i="2"/>
  <c r="AD477" i="2"/>
  <c r="AD66" i="2"/>
  <c r="AD486" i="2"/>
  <c r="AD344" i="2"/>
  <c r="AD52" i="2"/>
  <c r="AD709" i="2"/>
  <c r="AD626" i="2"/>
  <c r="AD432" i="2"/>
  <c r="AD635" i="2"/>
  <c r="AD537" i="2"/>
  <c r="AD446" i="2"/>
  <c r="AD87" i="2"/>
  <c r="AD135" i="2"/>
  <c r="AD161" i="2"/>
  <c r="AD408" i="2"/>
  <c r="AD63" i="2"/>
  <c r="AD317" i="2"/>
  <c r="AD134" i="2"/>
  <c r="AD427" i="2"/>
  <c r="AD43" i="2"/>
  <c r="AD538" i="2"/>
  <c r="AD226" i="2"/>
  <c r="AD416" i="2"/>
  <c r="AD705" i="2"/>
  <c r="AD310" i="2"/>
  <c r="AD605" i="2"/>
  <c r="K101" i="3" s="1"/>
  <c r="AD597" i="2"/>
  <c r="AD502" i="2"/>
  <c r="K95" i="3" s="1"/>
  <c r="AD132" i="2"/>
  <c r="AD273" i="2"/>
  <c r="AD9" i="2"/>
  <c r="K14" i="3" s="1"/>
  <c r="AD104" i="2"/>
  <c r="AD260" i="2"/>
  <c r="AD562" i="2"/>
  <c r="AD715" i="2"/>
  <c r="AD356" i="2"/>
  <c r="AD482" i="2"/>
  <c r="AD440" i="2"/>
  <c r="AD521" i="2"/>
  <c r="AD28" i="2"/>
  <c r="AD565" i="2"/>
  <c r="AD21" i="2"/>
  <c r="AD717" i="2"/>
  <c r="AD160" i="2"/>
  <c r="AD175" i="2"/>
  <c r="AD680" i="2"/>
  <c r="AD57" i="2"/>
  <c r="AD480" i="2"/>
  <c r="AD708" i="2"/>
  <c r="AD343" i="2"/>
  <c r="AD321" i="2"/>
  <c r="AD204" i="2"/>
  <c r="AD27" i="2"/>
  <c r="AD110" i="2"/>
  <c r="AD29" i="2"/>
  <c r="AD181" i="2"/>
  <c r="AD512" i="2"/>
  <c r="AD599" i="2"/>
  <c r="AD542" i="2"/>
  <c r="AD697" i="2"/>
  <c r="AD610" i="2"/>
  <c r="AD183" i="2"/>
  <c r="AD55" i="2"/>
  <c r="AD318" i="2"/>
  <c r="AD474" i="2"/>
  <c r="AD327" i="2"/>
  <c r="AD571" i="2"/>
  <c r="AD409" i="2"/>
  <c r="AD429" i="2"/>
  <c r="AD420" i="2"/>
  <c r="AD548" i="2"/>
  <c r="AD338" i="2"/>
  <c r="AD515" i="2"/>
  <c r="AD621" i="2"/>
  <c r="AD384" i="2"/>
  <c r="AD485" i="2"/>
  <c r="AD399" i="2"/>
  <c r="AD111" i="2"/>
  <c r="AD246" i="2"/>
  <c r="AD131" i="2"/>
  <c r="AD193" i="2"/>
  <c r="AD431" i="2"/>
  <c r="AD328" i="2"/>
  <c r="AD479" i="2"/>
  <c r="AD489" i="2"/>
  <c r="AD313" i="2"/>
  <c r="AD579" i="2"/>
  <c r="AD591" i="2"/>
  <c r="AD157" i="2"/>
  <c r="AD85" i="2"/>
  <c r="AD723" i="2"/>
  <c r="AD721" i="2"/>
  <c r="AD509" i="2"/>
  <c r="AD640" i="2"/>
  <c r="AD194" i="2"/>
  <c r="AD588" i="2"/>
  <c r="AD711" i="2"/>
  <c r="AD107" i="2"/>
  <c r="AD724" i="2"/>
  <c r="AD598" i="2"/>
  <c r="AD418" i="2"/>
  <c r="AD525" i="2"/>
  <c r="AD388" i="2"/>
  <c r="K115" i="3" s="1"/>
  <c r="AD119" i="2"/>
  <c r="AD642" i="2"/>
  <c r="AD435" i="2"/>
  <c r="AD641" i="2"/>
  <c r="AD612" i="2"/>
  <c r="AD629" i="2"/>
  <c r="AD441" i="2"/>
  <c r="AD646" i="2"/>
  <c r="AD105" i="2"/>
  <c r="AD332" i="2"/>
  <c r="AD41" i="2"/>
  <c r="AD115" i="2"/>
  <c r="AD342" i="2"/>
  <c r="AD215" i="2"/>
  <c r="AD281" i="2"/>
  <c r="AD33" i="2"/>
  <c r="AD451" i="2"/>
  <c r="AD683" i="2"/>
  <c r="AD294" i="2"/>
  <c r="AD108" i="2"/>
  <c r="AD401" i="2"/>
  <c r="AD209" i="2"/>
  <c r="AD577" i="2"/>
  <c r="K120" i="3" s="1"/>
  <c r="AD684" i="2"/>
  <c r="AD471" i="2"/>
  <c r="AD374" i="2"/>
  <c r="AD668" i="2"/>
  <c r="AD177" i="2"/>
  <c r="AD634" i="2"/>
  <c r="AD123" i="2"/>
  <c r="AD151" i="2"/>
  <c r="AD488" i="2"/>
  <c r="AD496" i="2"/>
  <c r="AD613" i="2"/>
  <c r="AD354" i="2"/>
  <c r="AD118" i="2"/>
  <c r="AD718" i="2"/>
  <c r="AD232" i="2"/>
  <c r="AD533" i="2"/>
  <c r="AD581" i="2"/>
  <c r="K121" i="3" s="1"/>
  <c r="AD355" i="2"/>
  <c r="AD627" i="2"/>
  <c r="AD229" i="2"/>
  <c r="AD92" i="2"/>
  <c r="AD361" i="2"/>
  <c r="AD701" i="2"/>
  <c r="AD689" i="2"/>
  <c r="AD404" i="2"/>
  <c r="AD553" i="2"/>
  <c r="AD251" i="2"/>
  <c r="AD62" i="2"/>
  <c r="AD93" i="2"/>
  <c r="AD380" i="2"/>
  <c r="AD322" i="2"/>
  <c r="AD147" i="2"/>
  <c r="AD546" i="2"/>
  <c r="AD540" i="2"/>
  <c r="AD652" i="2"/>
  <c r="AD438" i="2"/>
  <c r="AD551" i="2"/>
  <c r="AD70" i="2"/>
  <c r="AD376" i="2"/>
  <c r="AD334" i="2"/>
  <c r="AD184" i="2"/>
  <c r="AD630" i="2"/>
  <c r="AD728" i="2"/>
  <c r="AD145" i="2"/>
  <c r="AD476" i="2"/>
  <c r="AD669" i="2"/>
  <c r="AD60" i="2"/>
  <c r="AD730" i="2"/>
  <c r="AD656" i="2"/>
  <c r="AD283" i="2"/>
  <c r="AD699" i="2"/>
  <c r="AD325" i="2"/>
  <c r="AD220" i="2"/>
  <c r="AD602" i="2"/>
  <c r="AD493" i="2"/>
  <c r="AD166" i="2"/>
  <c r="AD32" i="2"/>
  <c r="AD651" i="2"/>
  <c r="AD308" i="2"/>
  <c r="AD315" i="2"/>
  <c r="AD348" i="2"/>
  <c r="AD312" i="2"/>
  <c r="AD216" i="2"/>
  <c r="AD498" i="2"/>
  <c r="AD205" i="2"/>
  <c r="AD677" i="2"/>
  <c r="AD367" i="2"/>
  <c r="AD725" i="2"/>
  <c r="AD447" i="2"/>
  <c r="AD622" i="2"/>
  <c r="AD674" i="2"/>
  <c r="AD449" i="2"/>
  <c r="AD595" i="2"/>
  <c r="AD520" i="2"/>
  <c r="AD527" i="2"/>
  <c r="AD733" i="2"/>
  <c r="AD255" i="2"/>
  <c r="AD223" i="2"/>
  <c r="AD631" i="2"/>
  <c r="AD707" i="2"/>
  <c r="AD567" i="2"/>
  <c r="AD600" i="2"/>
  <c r="AD212" i="2"/>
  <c r="AD366" i="2"/>
  <c r="AD139" i="2"/>
  <c r="AD490" i="2"/>
  <c r="AD292" i="2"/>
  <c r="K55" i="3" s="1"/>
  <c r="AD657" i="2"/>
  <c r="AD433" i="2"/>
  <c r="AD400" i="2"/>
  <c r="AD179" i="2"/>
  <c r="AD375" i="2"/>
  <c r="AD262" i="2"/>
  <c r="AD511" i="2"/>
  <c r="AD258" i="2"/>
  <c r="AD91" i="2"/>
  <c r="AD543" i="2"/>
  <c r="AD130" i="2"/>
  <c r="AD280" i="2"/>
  <c r="AD522" i="2"/>
  <c r="AD331" i="2"/>
  <c r="AD706" i="2"/>
  <c r="AD370" i="2"/>
  <c r="AD549" i="2"/>
  <c r="K117" i="3" s="1"/>
  <c r="AD563" i="2"/>
  <c r="AD245" i="2"/>
  <c r="AD517" i="2"/>
  <c r="AD497" i="2"/>
  <c r="AD234" i="2"/>
  <c r="AD448" i="2"/>
  <c r="AD722" i="2"/>
  <c r="AD222" i="2"/>
  <c r="AD422" i="2"/>
  <c r="AD377" i="2"/>
  <c r="AD279" i="2"/>
  <c r="AD336" i="2"/>
  <c r="AD654" i="2"/>
  <c r="AD337" i="2"/>
  <c r="AD694" i="2"/>
  <c r="AD670" i="2"/>
  <c r="K124" i="3" s="1"/>
  <c r="AD726" i="2"/>
  <c r="AD659" i="2"/>
  <c r="AD528" i="2"/>
  <c r="AD394" i="2"/>
  <c r="AD636" i="2"/>
  <c r="AD539" i="2"/>
  <c r="AD584" i="2"/>
  <c r="AD609" i="2"/>
  <c r="AD673" i="2"/>
  <c r="AD690" i="2"/>
  <c r="AD423" i="2"/>
  <c r="AD663" i="2"/>
  <c r="AD653" i="2"/>
  <c r="AD470" i="2"/>
  <c r="AD439" i="2"/>
  <c r="AD691" i="2"/>
  <c r="AD666" i="2"/>
  <c r="AD671" i="2"/>
  <c r="AD692" i="2"/>
  <c r="K102" i="3" s="1"/>
  <c r="AD559" i="2"/>
  <c r="AD688" i="2"/>
  <c r="AD672" i="2"/>
  <c r="AD727" i="2"/>
  <c r="AD712" i="2"/>
  <c r="AD693" i="2"/>
  <c r="AD638" i="2"/>
  <c r="AD713" i="2"/>
  <c r="AD731" i="2"/>
  <c r="AD729" i="2"/>
  <c r="AD719" i="2"/>
  <c r="AD675" i="2"/>
  <c r="AC660" i="2"/>
  <c r="AC594" i="2"/>
  <c r="AC615" i="2"/>
  <c r="AC84" i="2"/>
  <c r="AC372" i="2"/>
  <c r="AC424" i="2"/>
  <c r="AC426" i="2"/>
  <c r="AC534" i="2"/>
  <c r="AC379" i="2"/>
  <c r="AC552" i="2"/>
  <c r="AC335" i="2"/>
  <c r="AC457" i="2"/>
  <c r="AC176" i="2"/>
  <c r="AC702" i="2"/>
  <c r="AC153" i="2"/>
  <c r="AC514" i="2"/>
  <c r="AC48" i="2"/>
  <c r="AC647" i="2"/>
  <c r="AC519" i="2"/>
  <c r="AC405" i="2"/>
  <c r="AC469" i="2"/>
  <c r="AC459" i="2"/>
  <c r="AC371" i="2"/>
  <c r="AC88" i="2"/>
  <c r="AC586" i="2"/>
  <c r="AC329" i="2"/>
  <c r="AC230" i="2"/>
  <c r="AC67" i="2"/>
  <c r="AC259" i="2"/>
  <c r="J97" i="3" s="1"/>
  <c r="AC593" i="2"/>
  <c r="AC643" i="2"/>
  <c r="AC4" i="2"/>
  <c r="AC49" i="2"/>
  <c r="AC392" i="2"/>
  <c r="AC556" i="2"/>
  <c r="AC687" i="2"/>
  <c r="AC210" i="2"/>
  <c r="AC436" i="2"/>
  <c r="AC101" i="2"/>
  <c r="AC633" i="2"/>
  <c r="AC319" i="2"/>
  <c r="AC298" i="2"/>
  <c r="AC352" i="2"/>
  <c r="AC523" i="2"/>
  <c r="AC95" i="2"/>
  <c r="AC189" i="2"/>
  <c r="J59" i="3" s="1"/>
  <c r="AC199" i="2"/>
  <c r="AC582" i="2"/>
  <c r="AC462" i="2"/>
  <c r="AC217" i="2"/>
  <c r="AC142" i="2"/>
  <c r="J54" i="3" s="1"/>
  <c r="AC353" i="2"/>
  <c r="AC83" i="2"/>
  <c r="AC425" i="2"/>
  <c r="AC390" i="2"/>
  <c r="AC357" i="2"/>
  <c r="AC243" i="2"/>
  <c r="AC487" i="2"/>
  <c r="AC121" i="2"/>
  <c r="AC560" i="2"/>
  <c r="AC240" i="2"/>
  <c r="AC275" i="2"/>
  <c r="AC116" i="2"/>
  <c r="AC276" i="2"/>
  <c r="AC350" i="2"/>
  <c r="AC492" i="2"/>
  <c r="AC98" i="2"/>
  <c r="AC444" i="2"/>
  <c r="AC61" i="2"/>
  <c r="AC395" i="2"/>
  <c r="AC122" i="2"/>
  <c r="AC37" i="2"/>
  <c r="AC398" i="2"/>
  <c r="AC282" i="2"/>
  <c r="AC458" i="2"/>
  <c r="AC378" i="2"/>
  <c r="AC359" i="2"/>
  <c r="AC311" i="2"/>
  <c r="AC606" i="2"/>
  <c r="AC453" i="2"/>
  <c r="AC196" i="2"/>
  <c r="AC113" i="2"/>
  <c r="AC114" i="2"/>
  <c r="AC154" i="2"/>
  <c r="AC250" i="2"/>
  <c r="AC536" i="2"/>
  <c r="AC508" i="2"/>
  <c r="AC221" i="2"/>
  <c r="AC407" i="2"/>
  <c r="AC214" i="2"/>
  <c r="AC256" i="2"/>
  <c r="AC698" i="2"/>
  <c r="AC463" i="2"/>
  <c r="AC323" i="2"/>
  <c r="AC79" i="2"/>
  <c r="AC103" i="2"/>
  <c r="AC383" i="2"/>
  <c r="AC71" i="2"/>
  <c r="AC506" i="2"/>
  <c r="AC320" i="2"/>
  <c r="J98" i="3" s="1"/>
  <c r="AC96" i="2"/>
  <c r="AC152" i="2"/>
  <c r="AC607" i="2"/>
  <c r="AC17" i="2"/>
  <c r="AC16" i="2"/>
  <c r="AC363" i="2"/>
  <c r="AC286" i="2"/>
  <c r="AC159" i="2"/>
  <c r="AC411" i="2"/>
  <c r="AC206" i="2"/>
  <c r="AC290" i="2"/>
  <c r="AC225" i="2"/>
  <c r="AC81" i="2"/>
  <c r="AC39" i="2"/>
  <c r="AC77" i="2"/>
  <c r="AC287" i="2"/>
  <c r="AC137" i="2"/>
  <c r="AC700" i="2"/>
  <c r="AC26" i="2"/>
  <c r="AC442" i="2"/>
  <c r="AC550" i="2"/>
  <c r="J118" i="3" s="1"/>
  <c r="AC314" i="2"/>
  <c r="AC557" i="2"/>
  <c r="AC86" i="2"/>
  <c r="AC191" i="2"/>
  <c r="AC238" i="2"/>
  <c r="J17" i="3" s="1"/>
  <c r="AC645" i="2"/>
  <c r="AC42" i="2"/>
  <c r="AC412" i="2"/>
  <c r="AC13" i="2"/>
  <c r="AC213" i="2"/>
  <c r="AC239" i="2"/>
  <c r="AC141" i="2"/>
  <c r="AC650" i="2"/>
  <c r="AC266" i="2"/>
  <c r="AC695" i="2"/>
  <c r="J125" i="3" s="1"/>
  <c r="AC410" i="2"/>
  <c r="AC681" i="2"/>
  <c r="AC188" i="2"/>
  <c r="AC413" i="2"/>
  <c r="AC324" i="2"/>
  <c r="AC10" i="2"/>
  <c r="AC415" i="2"/>
  <c r="AC307" i="2"/>
  <c r="AC644" i="2"/>
  <c r="AC261" i="2"/>
  <c r="AC566" i="2"/>
  <c r="AC364" i="2"/>
  <c r="AC14" i="2"/>
  <c r="AC720" i="2"/>
  <c r="AC346" i="2"/>
  <c r="AC302" i="2"/>
  <c r="AC236" i="2"/>
  <c r="AC475" i="2"/>
  <c r="AC178" i="2"/>
  <c r="AC200" i="2"/>
  <c r="AC162" i="2"/>
  <c r="AC219" i="2"/>
  <c r="AC393" i="2"/>
  <c r="AC460" i="2"/>
  <c r="AC224" i="2"/>
  <c r="AC143" i="2"/>
  <c r="AC624" i="2"/>
  <c r="AC330" i="2"/>
  <c r="AC510" i="2"/>
  <c r="AC531" i="2"/>
  <c r="AC30" i="2"/>
  <c r="AC573" i="2"/>
  <c r="AC481" i="2"/>
  <c r="AC576" i="2"/>
  <c r="AC572" i="2"/>
  <c r="AC518" i="2"/>
  <c r="AC592" i="2"/>
  <c r="J122" i="3" s="1"/>
  <c r="AC349" i="2"/>
  <c r="AC655" i="2"/>
  <c r="AC664" i="2"/>
  <c r="AC270" i="2"/>
  <c r="AC614" i="2"/>
  <c r="AC467" i="2"/>
  <c r="AC662" i="2"/>
  <c r="AC40" i="2"/>
  <c r="AC198" i="2"/>
  <c r="AC296" i="2"/>
  <c r="AC484" i="2"/>
  <c r="AC303" i="2"/>
  <c r="AC180" i="2"/>
  <c r="AC202" i="2"/>
  <c r="AC5" i="2"/>
  <c r="AC288" i="2"/>
  <c r="AC617" i="2"/>
  <c r="AC106" i="2"/>
  <c r="AC619" i="2"/>
  <c r="AC501" i="2"/>
  <c r="AC172" i="2"/>
  <c r="AC126" i="2"/>
  <c r="AC237" i="2"/>
  <c r="AC109" i="2"/>
  <c r="AC58" i="2"/>
  <c r="AC524" i="2"/>
  <c r="AC44" i="2"/>
  <c r="AC23" i="2"/>
  <c r="AC649" i="2"/>
  <c r="AC291" i="2"/>
  <c r="J93" i="3" s="1"/>
  <c r="AC271" i="2"/>
  <c r="AC648" i="2"/>
  <c r="AC632" i="2"/>
  <c r="AC561" i="2"/>
  <c r="AC658" i="2"/>
  <c r="AC144" i="2"/>
  <c r="AC414" i="2"/>
  <c r="J56" i="3" s="1"/>
  <c r="AC46" i="2"/>
  <c r="AC452" i="2"/>
  <c r="AC499" i="2"/>
  <c r="AC100" i="2"/>
  <c r="AC483" i="2"/>
  <c r="AC500" i="2"/>
  <c r="AC623" i="2"/>
  <c r="AC69" i="2"/>
  <c r="AC564" i="2"/>
  <c r="AC203" i="2"/>
  <c r="AC419" i="2"/>
  <c r="AC428" i="2"/>
  <c r="AC503" i="2"/>
  <c r="J116" i="3" s="1"/>
  <c r="AC136" i="2"/>
  <c r="AC252" i="2"/>
  <c r="AC47" i="2"/>
  <c r="AC78" i="2"/>
  <c r="AC587" i="2"/>
  <c r="AC167" i="2"/>
  <c r="AC15" i="2"/>
  <c r="AC207" i="2"/>
  <c r="AC385" i="2"/>
  <c r="AC450" i="2"/>
  <c r="AC696" i="2"/>
  <c r="AC585" i="2"/>
  <c r="AC468" i="2"/>
  <c r="AC299" i="2"/>
  <c r="AC491" i="2"/>
  <c r="AC529" i="2"/>
  <c r="AC495" i="2"/>
  <c r="AC72" i="2"/>
  <c r="AC36" i="2"/>
  <c r="AC381" i="2"/>
  <c r="AC686" i="2"/>
  <c r="AC430" i="2"/>
  <c r="AC351" i="2"/>
  <c r="AC373" i="2"/>
  <c r="AC90" i="2"/>
  <c r="AC406" i="2"/>
  <c r="AC257" i="2"/>
  <c r="AC11" i="2"/>
  <c r="AC676" i="2"/>
  <c r="AC333" i="2"/>
  <c r="J100" i="3" s="1"/>
  <c r="AC74" i="2"/>
  <c r="AC417" i="2"/>
  <c r="AC140" i="2"/>
  <c r="AC82" i="2"/>
  <c r="AC714" i="2"/>
  <c r="AC345" i="2"/>
  <c r="AC391" i="2"/>
  <c r="AC403" i="2"/>
  <c r="AC478" i="2"/>
  <c r="AC272" i="2"/>
  <c r="AC211" i="2"/>
  <c r="AC464" i="2"/>
  <c r="AC555" i="2"/>
  <c r="AC402" i="2"/>
  <c r="AC18" i="2"/>
  <c r="AC297" i="2"/>
  <c r="AC309" i="2"/>
  <c r="AC596" i="2"/>
  <c r="AC389" i="2"/>
  <c r="AC620" i="2"/>
  <c r="AC396" i="2"/>
  <c r="AC628" i="2"/>
  <c r="AC382" i="2"/>
  <c r="AC339" i="2"/>
  <c r="AC494" i="2"/>
  <c r="AC186" i="2"/>
  <c r="AC455" i="2"/>
  <c r="AC704" i="2"/>
  <c r="AC461" i="2"/>
  <c r="AC3" i="2"/>
  <c r="AC301" i="2"/>
  <c r="AC386" i="2"/>
  <c r="AC465" i="2"/>
  <c r="AC575" i="2"/>
  <c r="AC51" i="2"/>
  <c r="AC445" i="2"/>
  <c r="AC120" i="2"/>
  <c r="AC68" i="2"/>
  <c r="AC269" i="2"/>
  <c r="AC99" i="2"/>
  <c r="AC89" i="2"/>
  <c r="AC268" i="2"/>
  <c r="AC97" i="2"/>
  <c r="J15" i="3" s="1"/>
  <c r="AC227" i="2"/>
  <c r="AC244" i="2"/>
  <c r="AC547" i="2"/>
  <c r="AC589" i="2"/>
  <c r="AC54" i="2"/>
  <c r="AC128" i="2"/>
  <c r="AC678" i="2"/>
  <c r="AC526" i="2"/>
  <c r="AC182" i="2"/>
  <c r="AC473" i="2"/>
  <c r="AC387" i="2"/>
  <c r="AC397" i="2"/>
  <c r="AC249" i="2"/>
  <c r="J18" i="3" s="1"/>
  <c r="AC568" i="2"/>
  <c r="AC164" i="2"/>
  <c r="AC233" i="2"/>
  <c r="AC75" i="2"/>
  <c r="AC535" i="2"/>
  <c r="AC295" i="2"/>
  <c r="AC340" i="2"/>
  <c r="AC466" i="2"/>
  <c r="AC185" i="2"/>
  <c r="AC277" i="2"/>
  <c r="AC304" i="2"/>
  <c r="AC102" i="2"/>
  <c r="AC532" i="2"/>
  <c r="AC580" i="2"/>
  <c r="AC197" i="2"/>
  <c r="AC667" i="2"/>
  <c r="AC187" i="2"/>
  <c r="AC6" i="2"/>
  <c r="AC195" i="2"/>
  <c r="AC454" i="2"/>
  <c r="AC34" i="2"/>
  <c r="AC541" i="2"/>
  <c r="AC365" i="2"/>
  <c r="AC242" i="2"/>
  <c r="AC369" i="2"/>
  <c r="AC504" i="2"/>
  <c r="AC362" i="2"/>
  <c r="AC7" i="2"/>
  <c r="AC165" i="2"/>
  <c r="AC171" i="2"/>
  <c r="AC570" i="2"/>
  <c r="AC284" i="2"/>
  <c r="AC265" i="2"/>
  <c r="AC716" i="2"/>
  <c r="AC358" i="2"/>
  <c r="AC174" i="2"/>
  <c r="AC235" i="2"/>
  <c r="AC73" i="2"/>
  <c r="AC274" i="2"/>
  <c r="AC443" i="2"/>
  <c r="AC125" i="2"/>
  <c r="AC38" i="2"/>
  <c r="AC94" i="2"/>
  <c r="AC149" i="2"/>
  <c r="AC168" i="2"/>
  <c r="AC146" i="2"/>
  <c r="AC679" i="2"/>
  <c r="AC201" i="2"/>
  <c r="AC80" i="2"/>
  <c r="AC150" i="2"/>
  <c r="AC590" i="2"/>
  <c r="AC35" i="2"/>
  <c r="AC254" i="2"/>
  <c r="AC19" i="2"/>
  <c r="AC53" i="2"/>
  <c r="AC12" i="2"/>
  <c r="AC368" i="2"/>
  <c r="AC326" i="2"/>
  <c r="AC703" i="2"/>
  <c r="AC218" i="2"/>
  <c r="AC169" i="2"/>
  <c r="AC554" i="2"/>
  <c r="AC544" i="2"/>
  <c r="AC437" i="2"/>
  <c r="AC8" i="2"/>
  <c r="J52" i="3" s="1"/>
  <c r="AC665" i="2"/>
  <c r="AC208" i="2"/>
  <c r="J16" i="3" s="1"/>
  <c r="AC56" i="2"/>
  <c r="AC661" i="2"/>
  <c r="AC50" i="2"/>
  <c r="AC616" i="2"/>
  <c r="AC574" i="2"/>
  <c r="AC267" i="2"/>
  <c r="AC434" i="2"/>
  <c r="AC625" i="2"/>
  <c r="AC2" i="2"/>
  <c r="AC421" i="2"/>
  <c r="AC248" i="2"/>
  <c r="AC608" i="2"/>
  <c r="J123" i="3" s="1"/>
  <c r="AC65" i="2"/>
  <c r="AC341" i="2"/>
  <c r="AC316" i="2"/>
  <c r="AC300" i="2"/>
  <c r="AC505" i="2"/>
  <c r="AC569" i="2"/>
  <c r="AC64" i="2"/>
  <c r="AC231" i="2"/>
  <c r="AC611" i="2"/>
  <c r="AC306" i="2"/>
  <c r="AC155" i="2"/>
  <c r="AC516" i="2"/>
  <c r="AC133" i="2"/>
  <c r="AC156" i="2"/>
  <c r="AC170" i="2"/>
  <c r="AC289" i="2"/>
  <c r="AC305" i="2"/>
  <c r="AC24" i="2"/>
  <c r="AC685" i="2"/>
  <c r="AC228" i="2"/>
  <c r="AC513" i="2"/>
  <c r="AC148" i="2"/>
  <c r="AC192" i="2"/>
  <c r="AC253" i="2"/>
  <c r="AC117" i="2"/>
  <c r="AC127" i="2"/>
  <c r="AC173" i="2"/>
  <c r="AC158" i="2"/>
  <c r="AC22" i="2"/>
  <c r="AC263" i="2"/>
  <c r="AC45" i="2"/>
  <c r="AC31" i="2"/>
  <c r="AC360" i="2"/>
  <c r="AC618" i="2"/>
  <c r="AC456" i="2"/>
  <c r="AC603" i="2"/>
  <c r="AC530" i="2"/>
  <c r="AC76" i="2"/>
  <c r="AC293" i="2"/>
  <c r="AC578" i="2"/>
  <c r="AC138" i="2"/>
  <c r="AC190" i="2"/>
  <c r="AC545" i="2"/>
  <c r="AC25" i="2"/>
  <c r="AC278" i="2"/>
  <c r="AC112" i="2"/>
  <c r="AC129" i="2"/>
  <c r="AC247" i="2"/>
  <c r="AC20" i="2"/>
  <c r="AC285" i="2"/>
  <c r="AC59" i="2"/>
  <c r="AC583" i="2"/>
  <c r="AC507" i="2"/>
  <c r="AC264" i="2"/>
  <c r="AC682" i="2"/>
  <c r="AC472" i="2"/>
  <c r="AC639" i="2"/>
  <c r="AC241" i="2"/>
  <c r="AC601" i="2"/>
  <c r="AC732" i="2"/>
  <c r="AC558" i="2"/>
  <c r="AC163" i="2"/>
  <c r="AC124" i="2"/>
  <c r="AC347" i="2"/>
  <c r="AC637" i="2"/>
  <c r="AC604" i="2"/>
  <c r="AC710" i="2"/>
  <c r="AC477" i="2"/>
  <c r="AC66" i="2"/>
  <c r="AC486" i="2"/>
  <c r="AC344" i="2"/>
  <c r="AC52" i="2"/>
  <c r="AC709" i="2"/>
  <c r="AC626" i="2"/>
  <c r="AC432" i="2"/>
  <c r="AC635" i="2"/>
  <c r="AC537" i="2"/>
  <c r="AC446" i="2"/>
  <c r="AC87" i="2"/>
  <c r="AC135" i="2"/>
  <c r="AC161" i="2"/>
  <c r="AC408" i="2"/>
  <c r="AC63" i="2"/>
  <c r="AC317" i="2"/>
  <c r="AC134" i="2"/>
  <c r="AC427" i="2"/>
  <c r="AC43" i="2"/>
  <c r="AC538" i="2"/>
  <c r="AC226" i="2"/>
  <c r="AC416" i="2"/>
  <c r="AC705" i="2"/>
  <c r="AC310" i="2"/>
  <c r="AC605" i="2"/>
  <c r="J101" i="3" s="1"/>
  <c r="AC597" i="2"/>
  <c r="AC502" i="2"/>
  <c r="J95" i="3" s="1"/>
  <c r="AC132" i="2"/>
  <c r="AC273" i="2"/>
  <c r="AC9" i="2"/>
  <c r="J14" i="3" s="1"/>
  <c r="AC104" i="2"/>
  <c r="AC260" i="2"/>
  <c r="AC562" i="2"/>
  <c r="AC715" i="2"/>
  <c r="AC356" i="2"/>
  <c r="AC482" i="2"/>
  <c r="AC440" i="2"/>
  <c r="AC521" i="2"/>
  <c r="AC28" i="2"/>
  <c r="AC565" i="2"/>
  <c r="AC21" i="2"/>
  <c r="AC717" i="2"/>
  <c r="AC160" i="2"/>
  <c r="AC175" i="2"/>
  <c r="AC680" i="2"/>
  <c r="AC57" i="2"/>
  <c r="AC480" i="2"/>
  <c r="AC708" i="2"/>
  <c r="AC343" i="2"/>
  <c r="AC321" i="2"/>
  <c r="AC204" i="2"/>
  <c r="AC27" i="2"/>
  <c r="AC110" i="2"/>
  <c r="AC29" i="2"/>
  <c r="AC181" i="2"/>
  <c r="AC512" i="2"/>
  <c r="AC599" i="2"/>
  <c r="AC542" i="2"/>
  <c r="AC697" i="2"/>
  <c r="AC610" i="2"/>
  <c r="AC183" i="2"/>
  <c r="AC55" i="2"/>
  <c r="AC318" i="2"/>
  <c r="AC474" i="2"/>
  <c r="AC327" i="2"/>
  <c r="AC571" i="2"/>
  <c r="AC409" i="2"/>
  <c r="AC429" i="2"/>
  <c r="AC420" i="2"/>
  <c r="AC548" i="2"/>
  <c r="AC338" i="2"/>
  <c r="AC515" i="2"/>
  <c r="AC621" i="2"/>
  <c r="AC384" i="2"/>
  <c r="AC485" i="2"/>
  <c r="AC399" i="2"/>
  <c r="AC111" i="2"/>
  <c r="AC246" i="2"/>
  <c r="AC131" i="2"/>
  <c r="AC193" i="2"/>
  <c r="AC431" i="2"/>
  <c r="AC328" i="2"/>
  <c r="AC479" i="2"/>
  <c r="AC489" i="2"/>
  <c r="AC313" i="2"/>
  <c r="AC579" i="2"/>
  <c r="AC591" i="2"/>
  <c r="AC157" i="2"/>
  <c r="AC85" i="2"/>
  <c r="AC723" i="2"/>
  <c r="AC721" i="2"/>
  <c r="AC509" i="2"/>
  <c r="AC640" i="2"/>
  <c r="AC194" i="2"/>
  <c r="AC588" i="2"/>
  <c r="AC711" i="2"/>
  <c r="AC107" i="2"/>
  <c r="AC724" i="2"/>
  <c r="AC598" i="2"/>
  <c r="AC418" i="2"/>
  <c r="AC525" i="2"/>
  <c r="AC388" i="2"/>
  <c r="J115" i="3" s="1"/>
  <c r="AC119" i="2"/>
  <c r="AC642" i="2"/>
  <c r="AC435" i="2"/>
  <c r="AC641" i="2"/>
  <c r="AC612" i="2"/>
  <c r="AC629" i="2"/>
  <c r="AC441" i="2"/>
  <c r="AC646" i="2"/>
  <c r="AC105" i="2"/>
  <c r="AC332" i="2"/>
  <c r="AC41" i="2"/>
  <c r="AC115" i="2"/>
  <c r="AC342" i="2"/>
  <c r="AC215" i="2"/>
  <c r="AC281" i="2"/>
  <c r="AC33" i="2"/>
  <c r="AC451" i="2"/>
  <c r="AC683" i="2"/>
  <c r="AC294" i="2"/>
  <c r="AC108" i="2"/>
  <c r="AC401" i="2"/>
  <c r="AC209" i="2"/>
  <c r="AC577" i="2"/>
  <c r="J120" i="3" s="1"/>
  <c r="AC684" i="2"/>
  <c r="AC471" i="2"/>
  <c r="AC374" i="2"/>
  <c r="AC668" i="2"/>
  <c r="AC177" i="2"/>
  <c r="AC634" i="2"/>
  <c r="AC123" i="2"/>
  <c r="AC151" i="2"/>
  <c r="AC488" i="2"/>
  <c r="AC496" i="2"/>
  <c r="AC613" i="2"/>
  <c r="AC354" i="2"/>
  <c r="AC118" i="2"/>
  <c r="AC718" i="2"/>
  <c r="AC232" i="2"/>
  <c r="AC533" i="2"/>
  <c r="AC581" i="2"/>
  <c r="J121" i="3" s="1"/>
  <c r="AC355" i="2"/>
  <c r="AC627" i="2"/>
  <c r="AC229" i="2"/>
  <c r="AC92" i="2"/>
  <c r="AC361" i="2"/>
  <c r="AC701" i="2"/>
  <c r="AC689" i="2"/>
  <c r="AC404" i="2"/>
  <c r="AC553" i="2"/>
  <c r="AC251" i="2"/>
  <c r="AC62" i="2"/>
  <c r="AC93" i="2"/>
  <c r="AC380" i="2"/>
  <c r="AC322" i="2"/>
  <c r="AC147" i="2"/>
  <c r="AC546" i="2"/>
  <c r="AC540" i="2"/>
  <c r="AC652" i="2"/>
  <c r="AC438" i="2"/>
  <c r="AC551" i="2"/>
  <c r="AC70" i="2"/>
  <c r="AC376" i="2"/>
  <c r="AC334" i="2"/>
  <c r="AC184" i="2"/>
  <c r="AC630" i="2"/>
  <c r="AC728" i="2"/>
  <c r="AC145" i="2"/>
  <c r="AC476" i="2"/>
  <c r="AC669" i="2"/>
  <c r="AC60" i="2"/>
  <c r="AC730" i="2"/>
  <c r="AC656" i="2"/>
  <c r="AC283" i="2"/>
  <c r="AC699" i="2"/>
  <c r="AC325" i="2"/>
  <c r="AC220" i="2"/>
  <c r="AC602" i="2"/>
  <c r="AC493" i="2"/>
  <c r="AC166" i="2"/>
  <c r="AC32" i="2"/>
  <c r="AC651" i="2"/>
  <c r="AC308" i="2"/>
  <c r="AC315" i="2"/>
  <c r="AC348" i="2"/>
  <c r="AC312" i="2"/>
  <c r="AC216" i="2"/>
  <c r="AC498" i="2"/>
  <c r="AC205" i="2"/>
  <c r="AC677" i="2"/>
  <c r="AC367" i="2"/>
  <c r="AC725" i="2"/>
  <c r="AC447" i="2"/>
  <c r="AC622" i="2"/>
  <c r="AC674" i="2"/>
  <c r="AC449" i="2"/>
  <c r="AC595" i="2"/>
  <c r="AC520" i="2"/>
  <c r="AC527" i="2"/>
  <c r="AC733" i="2"/>
  <c r="AC255" i="2"/>
  <c r="AC223" i="2"/>
  <c r="AC631" i="2"/>
  <c r="AC707" i="2"/>
  <c r="AC567" i="2"/>
  <c r="AC600" i="2"/>
  <c r="AC212" i="2"/>
  <c r="AC366" i="2"/>
  <c r="AC139" i="2"/>
  <c r="AC490" i="2"/>
  <c r="AC292" i="2"/>
  <c r="J55" i="3" s="1"/>
  <c r="AC657" i="2"/>
  <c r="AC433" i="2"/>
  <c r="AC400" i="2"/>
  <c r="AC179" i="2"/>
  <c r="AC375" i="2"/>
  <c r="AC262" i="2"/>
  <c r="AC511" i="2"/>
  <c r="AC258" i="2"/>
  <c r="AC91" i="2"/>
  <c r="AC543" i="2"/>
  <c r="AC130" i="2"/>
  <c r="AC280" i="2"/>
  <c r="AC522" i="2"/>
  <c r="AC331" i="2"/>
  <c r="AC706" i="2"/>
  <c r="AC370" i="2"/>
  <c r="AC549" i="2"/>
  <c r="J117" i="3" s="1"/>
  <c r="AC563" i="2"/>
  <c r="AC245" i="2"/>
  <c r="AC517" i="2"/>
  <c r="AC497" i="2"/>
  <c r="AC234" i="2"/>
  <c r="AC448" i="2"/>
  <c r="AC722" i="2"/>
  <c r="AC222" i="2"/>
  <c r="AC422" i="2"/>
  <c r="AC377" i="2"/>
  <c r="AC279" i="2"/>
  <c r="AC336" i="2"/>
  <c r="AC654" i="2"/>
  <c r="AC337" i="2"/>
  <c r="AC694" i="2"/>
  <c r="AC670" i="2"/>
  <c r="J124" i="3" s="1"/>
  <c r="AC726" i="2"/>
  <c r="AC659" i="2"/>
  <c r="AC528" i="2"/>
  <c r="AC394" i="2"/>
  <c r="AC636" i="2"/>
  <c r="AC539" i="2"/>
  <c r="AC584" i="2"/>
  <c r="AC609" i="2"/>
  <c r="AC673" i="2"/>
  <c r="AC690" i="2"/>
  <c r="AC423" i="2"/>
  <c r="AC663" i="2"/>
  <c r="AC653" i="2"/>
  <c r="AC470" i="2"/>
  <c r="AC439" i="2"/>
  <c r="AC691" i="2"/>
  <c r="AC666" i="2"/>
  <c r="AC671" i="2"/>
  <c r="AC692" i="2"/>
  <c r="J102" i="3" s="1"/>
  <c r="AC559" i="2"/>
  <c r="AC688" i="2"/>
  <c r="AC672" i="2"/>
  <c r="AC727" i="2"/>
  <c r="AC712" i="2"/>
  <c r="AC693" i="2"/>
  <c r="AC638" i="2"/>
  <c r="AC713" i="2"/>
  <c r="AC731" i="2"/>
  <c r="AC729" i="2"/>
  <c r="AC719" i="2"/>
  <c r="AC675" i="2"/>
  <c r="U660" i="2"/>
  <c r="U594" i="2"/>
  <c r="U615" i="2"/>
  <c r="U84" i="2"/>
  <c r="U372" i="2"/>
  <c r="U424" i="2"/>
  <c r="U426" i="2"/>
  <c r="U534" i="2"/>
  <c r="U379" i="2"/>
  <c r="U552" i="2"/>
  <c r="U335" i="2"/>
  <c r="U457" i="2"/>
  <c r="U176" i="2"/>
  <c r="U702" i="2"/>
  <c r="U153" i="2"/>
  <c r="U514" i="2"/>
  <c r="U48" i="2"/>
  <c r="U647" i="2"/>
  <c r="U519" i="2"/>
  <c r="U405" i="2"/>
  <c r="U469" i="2"/>
  <c r="U459" i="2"/>
  <c r="U371" i="2"/>
  <c r="U88" i="2"/>
  <c r="U586" i="2"/>
  <c r="U329" i="2"/>
  <c r="U230" i="2"/>
  <c r="U67" i="2"/>
  <c r="U259" i="2"/>
  <c r="T97" i="3" s="1"/>
  <c r="U593" i="2"/>
  <c r="U643" i="2"/>
  <c r="U4" i="2"/>
  <c r="U49" i="2"/>
  <c r="U392" i="2"/>
  <c r="U556" i="2"/>
  <c r="U687" i="2"/>
  <c r="U210" i="2"/>
  <c r="U436" i="2"/>
  <c r="U101" i="2"/>
  <c r="U633" i="2"/>
  <c r="U319" i="2"/>
  <c r="U298" i="2"/>
  <c r="U352" i="2"/>
  <c r="U523" i="2"/>
  <c r="U95" i="2"/>
  <c r="U189" i="2"/>
  <c r="T59" i="3" s="1"/>
  <c r="U199" i="2"/>
  <c r="U582" i="2"/>
  <c r="U462" i="2"/>
  <c r="U217" i="2"/>
  <c r="U142" i="2"/>
  <c r="T54" i="3" s="1"/>
  <c r="U353" i="2"/>
  <c r="U83" i="2"/>
  <c r="U425" i="2"/>
  <c r="U390" i="2"/>
  <c r="U357" i="2"/>
  <c r="U243" i="2"/>
  <c r="U487" i="2"/>
  <c r="U121" i="2"/>
  <c r="U560" i="2"/>
  <c r="U240" i="2"/>
  <c r="U275" i="2"/>
  <c r="U116" i="2"/>
  <c r="U276" i="2"/>
  <c r="U350" i="2"/>
  <c r="U492" i="2"/>
  <c r="U98" i="2"/>
  <c r="U444" i="2"/>
  <c r="U61" i="2"/>
  <c r="U395" i="2"/>
  <c r="U122" i="2"/>
  <c r="U37" i="2"/>
  <c r="U398" i="2"/>
  <c r="U282" i="2"/>
  <c r="U458" i="2"/>
  <c r="U378" i="2"/>
  <c r="U359" i="2"/>
  <c r="U311" i="2"/>
  <c r="U606" i="2"/>
  <c r="U453" i="2"/>
  <c r="U196" i="2"/>
  <c r="U113" i="2"/>
  <c r="U114" i="2"/>
  <c r="U154" i="2"/>
  <c r="U250" i="2"/>
  <c r="U536" i="2"/>
  <c r="U508" i="2"/>
  <c r="U221" i="2"/>
  <c r="U407" i="2"/>
  <c r="U214" i="2"/>
  <c r="U256" i="2"/>
  <c r="U698" i="2"/>
  <c r="U463" i="2"/>
  <c r="U323" i="2"/>
  <c r="U79" i="2"/>
  <c r="U103" i="2"/>
  <c r="U383" i="2"/>
  <c r="U71" i="2"/>
  <c r="U506" i="2"/>
  <c r="U320" i="2"/>
  <c r="T98" i="3" s="1"/>
  <c r="U96" i="2"/>
  <c r="U152" i="2"/>
  <c r="U607" i="2"/>
  <c r="U17" i="2"/>
  <c r="U16" i="2"/>
  <c r="U363" i="2"/>
  <c r="U286" i="2"/>
  <c r="U159" i="2"/>
  <c r="U411" i="2"/>
  <c r="U206" i="2"/>
  <c r="U290" i="2"/>
  <c r="U225" i="2"/>
  <c r="U81" i="2"/>
  <c r="U39" i="2"/>
  <c r="U77" i="2"/>
  <c r="U287" i="2"/>
  <c r="U137" i="2"/>
  <c r="U700" i="2"/>
  <c r="U26" i="2"/>
  <c r="U442" i="2"/>
  <c r="U550" i="2"/>
  <c r="T118" i="3" s="1"/>
  <c r="U314" i="2"/>
  <c r="U557" i="2"/>
  <c r="U86" i="2"/>
  <c r="U191" i="2"/>
  <c r="U238" i="2"/>
  <c r="T17" i="3" s="1"/>
  <c r="U645" i="2"/>
  <c r="U42" i="2"/>
  <c r="U412" i="2"/>
  <c r="U13" i="2"/>
  <c r="U213" i="2"/>
  <c r="U239" i="2"/>
  <c r="U141" i="2"/>
  <c r="U650" i="2"/>
  <c r="U266" i="2"/>
  <c r="U695" i="2"/>
  <c r="T125" i="3" s="1"/>
  <c r="U410" i="2"/>
  <c r="U681" i="2"/>
  <c r="U188" i="2"/>
  <c r="U413" i="2"/>
  <c r="U324" i="2"/>
  <c r="U10" i="2"/>
  <c r="U415" i="2"/>
  <c r="U307" i="2"/>
  <c r="U644" i="2"/>
  <c r="U261" i="2"/>
  <c r="U566" i="2"/>
  <c r="U364" i="2"/>
  <c r="U14" i="2"/>
  <c r="U720" i="2"/>
  <c r="U346" i="2"/>
  <c r="U302" i="2"/>
  <c r="U236" i="2"/>
  <c r="U475" i="2"/>
  <c r="U178" i="2"/>
  <c r="U200" i="2"/>
  <c r="U162" i="2"/>
  <c r="U219" i="2"/>
  <c r="U393" i="2"/>
  <c r="U460" i="2"/>
  <c r="U224" i="2"/>
  <c r="U143" i="2"/>
  <c r="U624" i="2"/>
  <c r="U330" i="2"/>
  <c r="U510" i="2"/>
  <c r="U531" i="2"/>
  <c r="U30" i="2"/>
  <c r="U573" i="2"/>
  <c r="U481" i="2"/>
  <c r="U576" i="2"/>
  <c r="U572" i="2"/>
  <c r="U518" i="2"/>
  <c r="U592" i="2"/>
  <c r="T122" i="3" s="1"/>
  <c r="U349" i="2"/>
  <c r="U655" i="2"/>
  <c r="U664" i="2"/>
  <c r="U270" i="2"/>
  <c r="U614" i="2"/>
  <c r="U467" i="2"/>
  <c r="U662" i="2"/>
  <c r="U40" i="2"/>
  <c r="U198" i="2"/>
  <c r="U296" i="2"/>
  <c r="U484" i="2"/>
  <c r="U303" i="2"/>
  <c r="U180" i="2"/>
  <c r="U202" i="2"/>
  <c r="U5" i="2"/>
  <c r="U288" i="2"/>
  <c r="U617" i="2"/>
  <c r="U106" i="2"/>
  <c r="U619" i="2"/>
  <c r="U501" i="2"/>
  <c r="U172" i="2"/>
  <c r="U126" i="2"/>
  <c r="U237" i="2"/>
  <c r="U109" i="2"/>
  <c r="U58" i="2"/>
  <c r="U524" i="2"/>
  <c r="U44" i="2"/>
  <c r="U23" i="2"/>
  <c r="U649" i="2"/>
  <c r="U291" i="2"/>
  <c r="T93" i="3" s="1"/>
  <c r="U271" i="2"/>
  <c r="U648" i="2"/>
  <c r="U632" i="2"/>
  <c r="U561" i="2"/>
  <c r="U658" i="2"/>
  <c r="U144" i="2"/>
  <c r="U414" i="2"/>
  <c r="T56" i="3" s="1"/>
  <c r="U46" i="2"/>
  <c r="U452" i="2"/>
  <c r="U499" i="2"/>
  <c r="U100" i="2"/>
  <c r="U483" i="2"/>
  <c r="U500" i="2"/>
  <c r="U623" i="2"/>
  <c r="U69" i="2"/>
  <c r="U564" i="2"/>
  <c r="U203" i="2"/>
  <c r="U419" i="2"/>
  <c r="U428" i="2"/>
  <c r="U503" i="2"/>
  <c r="T116" i="3" s="1"/>
  <c r="U136" i="2"/>
  <c r="U252" i="2"/>
  <c r="U47" i="2"/>
  <c r="U78" i="2"/>
  <c r="U587" i="2"/>
  <c r="U167" i="2"/>
  <c r="U15" i="2"/>
  <c r="U207" i="2"/>
  <c r="U385" i="2"/>
  <c r="U450" i="2"/>
  <c r="U696" i="2"/>
  <c r="U585" i="2"/>
  <c r="U468" i="2"/>
  <c r="U299" i="2"/>
  <c r="U491" i="2"/>
  <c r="U529" i="2"/>
  <c r="U495" i="2"/>
  <c r="U72" i="2"/>
  <c r="U36" i="2"/>
  <c r="U381" i="2"/>
  <c r="U686" i="2"/>
  <c r="U430" i="2"/>
  <c r="U351" i="2"/>
  <c r="U373" i="2"/>
  <c r="U90" i="2"/>
  <c r="U406" i="2"/>
  <c r="U257" i="2"/>
  <c r="U11" i="2"/>
  <c r="U676" i="2"/>
  <c r="U333" i="2"/>
  <c r="T100" i="3" s="1"/>
  <c r="U74" i="2"/>
  <c r="U417" i="2"/>
  <c r="U140" i="2"/>
  <c r="U82" i="2"/>
  <c r="U714" i="2"/>
  <c r="U345" i="2"/>
  <c r="U391" i="2"/>
  <c r="U403" i="2"/>
  <c r="U478" i="2"/>
  <c r="U272" i="2"/>
  <c r="U211" i="2"/>
  <c r="U464" i="2"/>
  <c r="U555" i="2"/>
  <c r="U402" i="2"/>
  <c r="U18" i="2"/>
  <c r="U297" i="2"/>
  <c r="U309" i="2"/>
  <c r="U596" i="2"/>
  <c r="U389" i="2"/>
  <c r="U620" i="2"/>
  <c r="U396" i="2"/>
  <c r="U628" i="2"/>
  <c r="U382" i="2"/>
  <c r="U339" i="2"/>
  <c r="U494" i="2"/>
  <c r="U186" i="2"/>
  <c r="U455" i="2"/>
  <c r="U704" i="2"/>
  <c r="U461" i="2"/>
  <c r="U3" i="2"/>
  <c r="U301" i="2"/>
  <c r="U386" i="2"/>
  <c r="U465" i="2"/>
  <c r="U575" i="2"/>
  <c r="U51" i="2"/>
  <c r="U445" i="2"/>
  <c r="U120" i="2"/>
  <c r="U68" i="2"/>
  <c r="U269" i="2"/>
  <c r="U99" i="2"/>
  <c r="U89" i="2"/>
  <c r="U268" i="2"/>
  <c r="U97" i="2"/>
  <c r="T15" i="3" s="1"/>
  <c r="U227" i="2"/>
  <c r="U244" i="2"/>
  <c r="U547" i="2"/>
  <c r="U589" i="2"/>
  <c r="U54" i="2"/>
  <c r="U128" i="2"/>
  <c r="U678" i="2"/>
  <c r="U526" i="2"/>
  <c r="U182" i="2"/>
  <c r="U473" i="2"/>
  <c r="U387" i="2"/>
  <c r="U397" i="2"/>
  <c r="U249" i="2"/>
  <c r="T18" i="3" s="1"/>
  <c r="U568" i="2"/>
  <c r="U164" i="2"/>
  <c r="U233" i="2"/>
  <c r="U75" i="2"/>
  <c r="U535" i="2"/>
  <c r="U295" i="2"/>
  <c r="U340" i="2"/>
  <c r="U466" i="2"/>
  <c r="U185" i="2"/>
  <c r="U277" i="2"/>
  <c r="U304" i="2"/>
  <c r="U102" i="2"/>
  <c r="U532" i="2"/>
  <c r="U580" i="2"/>
  <c r="U197" i="2"/>
  <c r="U667" i="2"/>
  <c r="U187" i="2"/>
  <c r="U6" i="2"/>
  <c r="U195" i="2"/>
  <c r="U454" i="2"/>
  <c r="U34" i="2"/>
  <c r="U541" i="2"/>
  <c r="U365" i="2"/>
  <c r="U242" i="2"/>
  <c r="U369" i="2"/>
  <c r="U504" i="2"/>
  <c r="U362" i="2"/>
  <c r="U7" i="2"/>
  <c r="U165" i="2"/>
  <c r="U171" i="2"/>
  <c r="U570" i="2"/>
  <c r="U284" i="2"/>
  <c r="U265" i="2"/>
  <c r="U716" i="2"/>
  <c r="U358" i="2"/>
  <c r="U174" i="2"/>
  <c r="U235" i="2"/>
  <c r="U73" i="2"/>
  <c r="U274" i="2"/>
  <c r="U443" i="2"/>
  <c r="U125" i="2"/>
  <c r="U38" i="2"/>
  <c r="U94" i="2"/>
  <c r="U149" i="2"/>
  <c r="U168" i="2"/>
  <c r="U146" i="2"/>
  <c r="U679" i="2"/>
  <c r="U201" i="2"/>
  <c r="U80" i="2"/>
  <c r="U150" i="2"/>
  <c r="U590" i="2"/>
  <c r="U35" i="2"/>
  <c r="U254" i="2"/>
  <c r="U19" i="2"/>
  <c r="U53" i="2"/>
  <c r="U12" i="2"/>
  <c r="U368" i="2"/>
  <c r="U326" i="2"/>
  <c r="U703" i="2"/>
  <c r="U218" i="2"/>
  <c r="U169" i="2"/>
  <c r="U554" i="2"/>
  <c r="U544" i="2"/>
  <c r="U437" i="2"/>
  <c r="U8" i="2"/>
  <c r="T52" i="3" s="1"/>
  <c r="U665" i="2"/>
  <c r="U208" i="2"/>
  <c r="T16" i="3" s="1"/>
  <c r="U56" i="2"/>
  <c r="U661" i="2"/>
  <c r="U50" i="2"/>
  <c r="U616" i="2"/>
  <c r="U574" i="2"/>
  <c r="U267" i="2"/>
  <c r="U434" i="2"/>
  <c r="U625" i="2"/>
  <c r="U2" i="2"/>
  <c r="U421" i="2"/>
  <c r="U248" i="2"/>
  <c r="U608" i="2"/>
  <c r="T123" i="3" s="1"/>
  <c r="U65" i="2"/>
  <c r="U341" i="2"/>
  <c r="U316" i="2"/>
  <c r="U300" i="2"/>
  <c r="U505" i="2"/>
  <c r="U569" i="2"/>
  <c r="U64" i="2"/>
  <c r="U231" i="2"/>
  <c r="U611" i="2"/>
  <c r="U306" i="2"/>
  <c r="U155" i="2"/>
  <c r="U516" i="2"/>
  <c r="U133" i="2"/>
  <c r="U156" i="2"/>
  <c r="U170" i="2"/>
  <c r="U289" i="2"/>
  <c r="U305" i="2"/>
  <c r="U24" i="2"/>
  <c r="U685" i="2"/>
  <c r="U228" i="2"/>
  <c r="U513" i="2"/>
  <c r="U148" i="2"/>
  <c r="U192" i="2"/>
  <c r="U253" i="2"/>
  <c r="U117" i="2"/>
  <c r="U127" i="2"/>
  <c r="U173" i="2"/>
  <c r="U158" i="2"/>
  <c r="U22" i="2"/>
  <c r="U263" i="2"/>
  <c r="U45" i="2"/>
  <c r="U31" i="2"/>
  <c r="U360" i="2"/>
  <c r="U618" i="2"/>
  <c r="U456" i="2"/>
  <c r="U603" i="2"/>
  <c r="U530" i="2"/>
  <c r="U76" i="2"/>
  <c r="U293" i="2"/>
  <c r="U578" i="2"/>
  <c r="U138" i="2"/>
  <c r="U190" i="2"/>
  <c r="U545" i="2"/>
  <c r="U25" i="2"/>
  <c r="U278" i="2"/>
  <c r="U112" i="2"/>
  <c r="U129" i="2"/>
  <c r="U247" i="2"/>
  <c r="U20" i="2"/>
  <c r="U285" i="2"/>
  <c r="U59" i="2"/>
  <c r="U583" i="2"/>
  <c r="U507" i="2"/>
  <c r="U264" i="2"/>
  <c r="U682" i="2"/>
  <c r="U472" i="2"/>
  <c r="U639" i="2"/>
  <c r="U241" i="2"/>
  <c r="U601" i="2"/>
  <c r="U732" i="2"/>
  <c r="U558" i="2"/>
  <c r="U163" i="2"/>
  <c r="U124" i="2"/>
  <c r="U347" i="2"/>
  <c r="U637" i="2"/>
  <c r="U604" i="2"/>
  <c r="U710" i="2"/>
  <c r="U477" i="2"/>
  <c r="U66" i="2"/>
  <c r="U486" i="2"/>
  <c r="U344" i="2"/>
  <c r="U52" i="2"/>
  <c r="U709" i="2"/>
  <c r="U626" i="2"/>
  <c r="U432" i="2"/>
  <c r="U635" i="2"/>
  <c r="U537" i="2"/>
  <c r="U446" i="2"/>
  <c r="U87" i="2"/>
  <c r="U135" i="2"/>
  <c r="U161" i="2"/>
  <c r="U408" i="2"/>
  <c r="U63" i="2"/>
  <c r="U317" i="2"/>
  <c r="U134" i="2"/>
  <c r="U427" i="2"/>
  <c r="U43" i="2"/>
  <c r="U538" i="2"/>
  <c r="U226" i="2"/>
  <c r="U416" i="2"/>
  <c r="U705" i="2"/>
  <c r="U310" i="2"/>
  <c r="U605" i="2"/>
  <c r="T101" i="3" s="1"/>
  <c r="U597" i="2"/>
  <c r="U502" i="2"/>
  <c r="T95" i="3" s="1"/>
  <c r="U132" i="2"/>
  <c r="U273" i="2"/>
  <c r="U9" i="2"/>
  <c r="T14" i="3" s="1"/>
  <c r="U104" i="2"/>
  <c r="U260" i="2"/>
  <c r="U562" i="2"/>
  <c r="U715" i="2"/>
  <c r="U356" i="2"/>
  <c r="U482" i="2"/>
  <c r="U440" i="2"/>
  <c r="U521" i="2"/>
  <c r="U28" i="2"/>
  <c r="U565" i="2"/>
  <c r="U21" i="2"/>
  <c r="U717" i="2"/>
  <c r="U160" i="2"/>
  <c r="U175" i="2"/>
  <c r="U680" i="2"/>
  <c r="U57" i="2"/>
  <c r="U480" i="2"/>
  <c r="U708" i="2"/>
  <c r="U343" i="2"/>
  <c r="U321" i="2"/>
  <c r="U204" i="2"/>
  <c r="U27" i="2"/>
  <c r="U110" i="2"/>
  <c r="U29" i="2"/>
  <c r="U181" i="2"/>
  <c r="U512" i="2"/>
  <c r="U599" i="2"/>
  <c r="U542" i="2"/>
  <c r="U697" i="2"/>
  <c r="U610" i="2"/>
  <c r="U183" i="2"/>
  <c r="U55" i="2"/>
  <c r="U318" i="2"/>
  <c r="U474" i="2"/>
  <c r="U327" i="2"/>
  <c r="U571" i="2"/>
  <c r="U409" i="2"/>
  <c r="U429" i="2"/>
  <c r="U420" i="2"/>
  <c r="U548" i="2"/>
  <c r="U338" i="2"/>
  <c r="U515" i="2"/>
  <c r="U621" i="2"/>
  <c r="U384" i="2"/>
  <c r="U485" i="2"/>
  <c r="U399" i="2"/>
  <c r="U111" i="2"/>
  <c r="U246" i="2"/>
  <c r="U131" i="2"/>
  <c r="U193" i="2"/>
  <c r="U431" i="2"/>
  <c r="U328" i="2"/>
  <c r="U479" i="2"/>
  <c r="U489" i="2"/>
  <c r="U313" i="2"/>
  <c r="U579" i="2"/>
  <c r="U591" i="2"/>
  <c r="U157" i="2"/>
  <c r="U85" i="2"/>
  <c r="U723" i="2"/>
  <c r="U721" i="2"/>
  <c r="U509" i="2"/>
  <c r="U640" i="2"/>
  <c r="U194" i="2"/>
  <c r="U588" i="2"/>
  <c r="U711" i="2"/>
  <c r="U107" i="2"/>
  <c r="U724" i="2"/>
  <c r="U598" i="2"/>
  <c r="U418" i="2"/>
  <c r="U525" i="2"/>
  <c r="U388" i="2"/>
  <c r="T115" i="3" s="1"/>
  <c r="U119" i="2"/>
  <c r="U642" i="2"/>
  <c r="U435" i="2"/>
  <c r="U641" i="2"/>
  <c r="U612" i="2"/>
  <c r="U629" i="2"/>
  <c r="U441" i="2"/>
  <c r="U646" i="2"/>
  <c r="U105" i="2"/>
  <c r="U332" i="2"/>
  <c r="U41" i="2"/>
  <c r="U115" i="2"/>
  <c r="U342" i="2"/>
  <c r="U215" i="2"/>
  <c r="U281" i="2"/>
  <c r="U33" i="2"/>
  <c r="U451" i="2"/>
  <c r="U683" i="2"/>
  <c r="U294" i="2"/>
  <c r="U108" i="2"/>
  <c r="U401" i="2"/>
  <c r="U209" i="2"/>
  <c r="U577" i="2"/>
  <c r="T120" i="3" s="1"/>
  <c r="U684" i="2"/>
  <c r="U471" i="2"/>
  <c r="U374" i="2"/>
  <c r="U668" i="2"/>
  <c r="U177" i="2"/>
  <c r="U634" i="2"/>
  <c r="U123" i="2"/>
  <c r="U151" i="2"/>
  <c r="U488" i="2"/>
  <c r="U496" i="2"/>
  <c r="U613" i="2"/>
  <c r="U354" i="2"/>
  <c r="U118" i="2"/>
  <c r="U718" i="2"/>
  <c r="U232" i="2"/>
  <c r="U533" i="2"/>
  <c r="U581" i="2"/>
  <c r="T121" i="3" s="1"/>
  <c r="U355" i="2"/>
  <c r="U627" i="2"/>
  <c r="U229" i="2"/>
  <c r="U92" i="2"/>
  <c r="U361" i="2"/>
  <c r="U701" i="2"/>
  <c r="U689" i="2"/>
  <c r="U404" i="2"/>
  <c r="U553" i="2"/>
  <c r="U251" i="2"/>
  <c r="U62" i="2"/>
  <c r="U93" i="2"/>
  <c r="U380" i="2"/>
  <c r="U322" i="2"/>
  <c r="U147" i="2"/>
  <c r="U546" i="2"/>
  <c r="U540" i="2"/>
  <c r="U652" i="2"/>
  <c r="U438" i="2"/>
  <c r="U551" i="2"/>
  <c r="U70" i="2"/>
  <c r="U376" i="2"/>
  <c r="U334" i="2"/>
  <c r="U184" i="2"/>
  <c r="U630" i="2"/>
  <c r="U728" i="2"/>
  <c r="U145" i="2"/>
  <c r="U476" i="2"/>
  <c r="U669" i="2"/>
  <c r="U60" i="2"/>
  <c r="U730" i="2"/>
  <c r="U656" i="2"/>
  <c r="U283" i="2"/>
  <c r="U699" i="2"/>
  <c r="U325" i="2"/>
  <c r="U220" i="2"/>
  <c r="U602" i="2"/>
  <c r="U493" i="2"/>
  <c r="U166" i="2"/>
  <c r="U32" i="2"/>
  <c r="U651" i="2"/>
  <c r="U308" i="2"/>
  <c r="U315" i="2"/>
  <c r="U348" i="2"/>
  <c r="U312" i="2"/>
  <c r="U216" i="2"/>
  <c r="U498" i="2"/>
  <c r="U205" i="2"/>
  <c r="U677" i="2"/>
  <c r="U367" i="2"/>
  <c r="U725" i="2"/>
  <c r="U447" i="2"/>
  <c r="U622" i="2"/>
  <c r="U674" i="2"/>
  <c r="U449" i="2"/>
  <c r="U595" i="2"/>
  <c r="U520" i="2"/>
  <c r="U527" i="2"/>
  <c r="U733" i="2"/>
  <c r="U255" i="2"/>
  <c r="U223" i="2"/>
  <c r="U631" i="2"/>
  <c r="U707" i="2"/>
  <c r="U567" i="2"/>
  <c r="U600" i="2"/>
  <c r="U212" i="2"/>
  <c r="U366" i="2"/>
  <c r="U139" i="2"/>
  <c r="U490" i="2"/>
  <c r="U292" i="2"/>
  <c r="T55" i="3" s="1"/>
  <c r="U657" i="2"/>
  <c r="U433" i="2"/>
  <c r="U400" i="2"/>
  <c r="U179" i="2"/>
  <c r="U375" i="2"/>
  <c r="U262" i="2"/>
  <c r="U511" i="2"/>
  <c r="U258" i="2"/>
  <c r="U91" i="2"/>
  <c r="U543" i="2"/>
  <c r="U130" i="2"/>
  <c r="U280" i="2"/>
  <c r="U522" i="2"/>
  <c r="U331" i="2"/>
  <c r="U706" i="2"/>
  <c r="U370" i="2"/>
  <c r="U549" i="2"/>
  <c r="T117" i="3" s="1"/>
  <c r="U563" i="2"/>
  <c r="U245" i="2"/>
  <c r="U517" i="2"/>
  <c r="U497" i="2"/>
  <c r="U234" i="2"/>
  <c r="U448" i="2"/>
  <c r="U722" i="2"/>
  <c r="U222" i="2"/>
  <c r="U422" i="2"/>
  <c r="U377" i="2"/>
  <c r="U279" i="2"/>
  <c r="U336" i="2"/>
  <c r="U654" i="2"/>
  <c r="U337" i="2"/>
  <c r="U694" i="2"/>
  <c r="U670" i="2"/>
  <c r="T124" i="3" s="1"/>
  <c r="U726" i="2"/>
  <c r="U659" i="2"/>
  <c r="U528" i="2"/>
  <c r="U394" i="2"/>
  <c r="U636" i="2"/>
  <c r="U539" i="2"/>
  <c r="U584" i="2"/>
  <c r="U609" i="2"/>
  <c r="U673" i="2"/>
  <c r="U690" i="2"/>
  <c r="U423" i="2"/>
  <c r="U663" i="2"/>
  <c r="U653" i="2"/>
  <c r="U470" i="2"/>
  <c r="U439" i="2"/>
  <c r="U691" i="2"/>
  <c r="U666" i="2"/>
  <c r="U671" i="2"/>
  <c r="U692" i="2"/>
  <c r="T102" i="3" s="1"/>
  <c r="U559" i="2"/>
  <c r="U688" i="2"/>
  <c r="U672" i="2"/>
  <c r="U727" i="2"/>
  <c r="U712" i="2"/>
  <c r="U693" i="2"/>
  <c r="U638" i="2"/>
  <c r="U713" i="2"/>
  <c r="U731" i="2"/>
  <c r="U729" i="2"/>
  <c r="U719" i="2"/>
  <c r="U675" i="2"/>
  <c r="T660" i="2"/>
  <c r="T594" i="2"/>
  <c r="T615" i="2"/>
  <c r="T84" i="2"/>
  <c r="T372" i="2"/>
  <c r="T424" i="2"/>
  <c r="T426" i="2"/>
  <c r="T534" i="2"/>
  <c r="T379" i="2"/>
  <c r="T552" i="2"/>
  <c r="T335" i="2"/>
  <c r="T457" i="2"/>
  <c r="T176" i="2"/>
  <c r="T702" i="2"/>
  <c r="T153" i="2"/>
  <c r="T514" i="2"/>
  <c r="T48" i="2"/>
  <c r="T647" i="2"/>
  <c r="T519" i="2"/>
  <c r="T405" i="2"/>
  <c r="T469" i="2"/>
  <c r="T459" i="2"/>
  <c r="T371" i="2"/>
  <c r="T88" i="2"/>
  <c r="T586" i="2"/>
  <c r="T329" i="2"/>
  <c r="T230" i="2"/>
  <c r="T67" i="2"/>
  <c r="T259" i="2"/>
  <c r="S97" i="3" s="1"/>
  <c r="T593" i="2"/>
  <c r="T643" i="2"/>
  <c r="T4" i="2"/>
  <c r="T49" i="2"/>
  <c r="T392" i="2"/>
  <c r="T556" i="2"/>
  <c r="T687" i="2"/>
  <c r="T210" i="2"/>
  <c r="T436" i="2"/>
  <c r="T101" i="2"/>
  <c r="T633" i="2"/>
  <c r="T319" i="2"/>
  <c r="T298" i="2"/>
  <c r="T352" i="2"/>
  <c r="T523" i="2"/>
  <c r="T95" i="2"/>
  <c r="T189" i="2"/>
  <c r="S59" i="3" s="1"/>
  <c r="T199" i="2"/>
  <c r="T582" i="2"/>
  <c r="T462" i="2"/>
  <c r="T217" i="2"/>
  <c r="T142" i="2"/>
  <c r="S54" i="3" s="1"/>
  <c r="T353" i="2"/>
  <c r="T83" i="2"/>
  <c r="T425" i="2"/>
  <c r="T390" i="2"/>
  <c r="T357" i="2"/>
  <c r="T243" i="2"/>
  <c r="T487" i="2"/>
  <c r="T121" i="2"/>
  <c r="T560" i="2"/>
  <c r="T240" i="2"/>
  <c r="T275" i="2"/>
  <c r="T116" i="2"/>
  <c r="T276" i="2"/>
  <c r="T350" i="2"/>
  <c r="T492" i="2"/>
  <c r="T98" i="2"/>
  <c r="T444" i="2"/>
  <c r="T61" i="2"/>
  <c r="T395" i="2"/>
  <c r="T122" i="2"/>
  <c r="T37" i="2"/>
  <c r="T398" i="2"/>
  <c r="T282" i="2"/>
  <c r="T458" i="2"/>
  <c r="T378" i="2"/>
  <c r="T359" i="2"/>
  <c r="T311" i="2"/>
  <c r="T606" i="2"/>
  <c r="T453" i="2"/>
  <c r="T196" i="2"/>
  <c r="T113" i="2"/>
  <c r="T114" i="2"/>
  <c r="T154" i="2"/>
  <c r="T250" i="2"/>
  <c r="T536" i="2"/>
  <c r="T508" i="2"/>
  <c r="T221" i="2"/>
  <c r="T407" i="2"/>
  <c r="T214" i="2"/>
  <c r="T256" i="2"/>
  <c r="T698" i="2"/>
  <c r="T463" i="2"/>
  <c r="T323" i="2"/>
  <c r="T79" i="2"/>
  <c r="T103" i="2"/>
  <c r="T383" i="2"/>
  <c r="T71" i="2"/>
  <c r="T506" i="2"/>
  <c r="T320" i="2"/>
  <c r="S98" i="3" s="1"/>
  <c r="T96" i="2"/>
  <c r="T152" i="2"/>
  <c r="T607" i="2"/>
  <c r="T17" i="2"/>
  <c r="T16" i="2"/>
  <c r="T363" i="2"/>
  <c r="T286" i="2"/>
  <c r="T159" i="2"/>
  <c r="T411" i="2"/>
  <c r="T206" i="2"/>
  <c r="T290" i="2"/>
  <c r="T225" i="2"/>
  <c r="T81" i="2"/>
  <c r="T39" i="2"/>
  <c r="T77" i="2"/>
  <c r="T287" i="2"/>
  <c r="T137" i="2"/>
  <c r="T700" i="2"/>
  <c r="T26" i="2"/>
  <c r="T442" i="2"/>
  <c r="T550" i="2"/>
  <c r="S118" i="3" s="1"/>
  <c r="T314" i="2"/>
  <c r="T557" i="2"/>
  <c r="T86" i="2"/>
  <c r="T191" i="2"/>
  <c r="T238" i="2"/>
  <c r="S17" i="3" s="1"/>
  <c r="T645" i="2"/>
  <c r="T42" i="2"/>
  <c r="T412" i="2"/>
  <c r="T13" i="2"/>
  <c r="T213" i="2"/>
  <c r="T239" i="2"/>
  <c r="T141" i="2"/>
  <c r="T650" i="2"/>
  <c r="T266" i="2"/>
  <c r="T695" i="2"/>
  <c r="S125" i="3" s="1"/>
  <c r="T410" i="2"/>
  <c r="T681" i="2"/>
  <c r="T188" i="2"/>
  <c r="T413" i="2"/>
  <c r="T324" i="2"/>
  <c r="T10" i="2"/>
  <c r="T415" i="2"/>
  <c r="T307" i="2"/>
  <c r="T644" i="2"/>
  <c r="T261" i="2"/>
  <c r="T566" i="2"/>
  <c r="T364" i="2"/>
  <c r="T14" i="2"/>
  <c r="T720" i="2"/>
  <c r="T346" i="2"/>
  <c r="T302" i="2"/>
  <c r="T236" i="2"/>
  <c r="T475" i="2"/>
  <c r="T178" i="2"/>
  <c r="T200" i="2"/>
  <c r="T162" i="2"/>
  <c r="T219" i="2"/>
  <c r="T393" i="2"/>
  <c r="T460" i="2"/>
  <c r="T224" i="2"/>
  <c r="T143" i="2"/>
  <c r="T624" i="2"/>
  <c r="T330" i="2"/>
  <c r="T510" i="2"/>
  <c r="T531" i="2"/>
  <c r="T30" i="2"/>
  <c r="T573" i="2"/>
  <c r="T481" i="2"/>
  <c r="T576" i="2"/>
  <c r="T572" i="2"/>
  <c r="T518" i="2"/>
  <c r="T592" i="2"/>
  <c r="S122" i="3" s="1"/>
  <c r="T349" i="2"/>
  <c r="T655" i="2"/>
  <c r="T664" i="2"/>
  <c r="T270" i="2"/>
  <c r="T614" i="2"/>
  <c r="T467" i="2"/>
  <c r="T662" i="2"/>
  <c r="T40" i="2"/>
  <c r="T198" i="2"/>
  <c r="T296" i="2"/>
  <c r="T484" i="2"/>
  <c r="T303" i="2"/>
  <c r="T180" i="2"/>
  <c r="T202" i="2"/>
  <c r="T5" i="2"/>
  <c r="T288" i="2"/>
  <c r="T617" i="2"/>
  <c r="T106" i="2"/>
  <c r="T619" i="2"/>
  <c r="T501" i="2"/>
  <c r="T172" i="2"/>
  <c r="T126" i="2"/>
  <c r="T237" i="2"/>
  <c r="T109" i="2"/>
  <c r="T58" i="2"/>
  <c r="T524" i="2"/>
  <c r="T44" i="2"/>
  <c r="T23" i="2"/>
  <c r="T649" i="2"/>
  <c r="T291" i="2"/>
  <c r="S93" i="3" s="1"/>
  <c r="T271" i="2"/>
  <c r="T648" i="2"/>
  <c r="T632" i="2"/>
  <c r="T561" i="2"/>
  <c r="T658" i="2"/>
  <c r="T144" i="2"/>
  <c r="T414" i="2"/>
  <c r="S56" i="3" s="1"/>
  <c r="T46" i="2"/>
  <c r="T452" i="2"/>
  <c r="T499" i="2"/>
  <c r="T100" i="2"/>
  <c r="T483" i="2"/>
  <c r="T500" i="2"/>
  <c r="T623" i="2"/>
  <c r="T69" i="2"/>
  <c r="T564" i="2"/>
  <c r="T203" i="2"/>
  <c r="T419" i="2"/>
  <c r="T428" i="2"/>
  <c r="T503" i="2"/>
  <c r="S116" i="3" s="1"/>
  <c r="T136" i="2"/>
  <c r="T252" i="2"/>
  <c r="T47" i="2"/>
  <c r="T78" i="2"/>
  <c r="T587" i="2"/>
  <c r="T167" i="2"/>
  <c r="T15" i="2"/>
  <c r="T207" i="2"/>
  <c r="T385" i="2"/>
  <c r="T450" i="2"/>
  <c r="T696" i="2"/>
  <c r="T585" i="2"/>
  <c r="T468" i="2"/>
  <c r="T299" i="2"/>
  <c r="T491" i="2"/>
  <c r="T529" i="2"/>
  <c r="T495" i="2"/>
  <c r="T72" i="2"/>
  <c r="T36" i="2"/>
  <c r="T381" i="2"/>
  <c r="T686" i="2"/>
  <c r="T430" i="2"/>
  <c r="T351" i="2"/>
  <c r="T373" i="2"/>
  <c r="T90" i="2"/>
  <c r="T406" i="2"/>
  <c r="T257" i="2"/>
  <c r="T11" i="2"/>
  <c r="T676" i="2"/>
  <c r="T333" i="2"/>
  <c r="S100" i="3" s="1"/>
  <c r="T74" i="2"/>
  <c r="T417" i="2"/>
  <c r="T140" i="2"/>
  <c r="T82" i="2"/>
  <c r="T714" i="2"/>
  <c r="T345" i="2"/>
  <c r="T391" i="2"/>
  <c r="T403" i="2"/>
  <c r="T478" i="2"/>
  <c r="T272" i="2"/>
  <c r="T211" i="2"/>
  <c r="T464" i="2"/>
  <c r="T555" i="2"/>
  <c r="T402" i="2"/>
  <c r="T18" i="2"/>
  <c r="T297" i="2"/>
  <c r="T309" i="2"/>
  <c r="T596" i="2"/>
  <c r="T389" i="2"/>
  <c r="T620" i="2"/>
  <c r="T396" i="2"/>
  <c r="T628" i="2"/>
  <c r="T382" i="2"/>
  <c r="T339" i="2"/>
  <c r="T494" i="2"/>
  <c r="T186" i="2"/>
  <c r="T455" i="2"/>
  <c r="T704" i="2"/>
  <c r="T461" i="2"/>
  <c r="T3" i="2"/>
  <c r="T301" i="2"/>
  <c r="T386" i="2"/>
  <c r="T465" i="2"/>
  <c r="T575" i="2"/>
  <c r="T51" i="2"/>
  <c r="T445" i="2"/>
  <c r="T120" i="2"/>
  <c r="T68" i="2"/>
  <c r="T269" i="2"/>
  <c r="T99" i="2"/>
  <c r="T89" i="2"/>
  <c r="T268" i="2"/>
  <c r="T97" i="2"/>
  <c r="S15" i="3" s="1"/>
  <c r="T227" i="2"/>
  <c r="T244" i="2"/>
  <c r="T547" i="2"/>
  <c r="T589" i="2"/>
  <c r="T54" i="2"/>
  <c r="T128" i="2"/>
  <c r="T678" i="2"/>
  <c r="T526" i="2"/>
  <c r="T182" i="2"/>
  <c r="T473" i="2"/>
  <c r="T387" i="2"/>
  <c r="T397" i="2"/>
  <c r="T249" i="2"/>
  <c r="S18" i="3" s="1"/>
  <c r="T568" i="2"/>
  <c r="T164" i="2"/>
  <c r="T233" i="2"/>
  <c r="T75" i="2"/>
  <c r="T535" i="2"/>
  <c r="T295" i="2"/>
  <c r="T340" i="2"/>
  <c r="T466" i="2"/>
  <c r="T185" i="2"/>
  <c r="T277" i="2"/>
  <c r="T304" i="2"/>
  <c r="T102" i="2"/>
  <c r="T532" i="2"/>
  <c r="T580" i="2"/>
  <c r="T197" i="2"/>
  <c r="T667" i="2"/>
  <c r="T187" i="2"/>
  <c r="T6" i="2"/>
  <c r="T195" i="2"/>
  <c r="T454" i="2"/>
  <c r="T34" i="2"/>
  <c r="T541" i="2"/>
  <c r="T365" i="2"/>
  <c r="T242" i="2"/>
  <c r="T369" i="2"/>
  <c r="T504" i="2"/>
  <c r="T362" i="2"/>
  <c r="T7" i="2"/>
  <c r="T165" i="2"/>
  <c r="T171" i="2"/>
  <c r="T570" i="2"/>
  <c r="T284" i="2"/>
  <c r="T265" i="2"/>
  <c r="T716" i="2"/>
  <c r="T358" i="2"/>
  <c r="T174" i="2"/>
  <c r="T235" i="2"/>
  <c r="T73" i="2"/>
  <c r="T274" i="2"/>
  <c r="T443" i="2"/>
  <c r="T125" i="2"/>
  <c r="T38" i="2"/>
  <c r="T94" i="2"/>
  <c r="T149" i="2"/>
  <c r="T168" i="2"/>
  <c r="T146" i="2"/>
  <c r="T679" i="2"/>
  <c r="T201" i="2"/>
  <c r="T80" i="2"/>
  <c r="T150" i="2"/>
  <c r="T590" i="2"/>
  <c r="T35" i="2"/>
  <c r="T254" i="2"/>
  <c r="T19" i="2"/>
  <c r="T53" i="2"/>
  <c r="T12" i="2"/>
  <c r="T368" i="2"/>
  <c r="T326" i="2"/>
  <c r="T703" i="2"/>
  <c r="T218" i="2"/>
  <c r="T169" i="2"/>
  <c r="T554" i="2"/>
  <c r="T544" i="2"/>
  <c r="T437" i="2"/>
  <c r="T8" i="2"/>
  <c r="S52" i="3" s="1"/>
  <c r="T665" i="2"/>
  <c r="T208" i="2"/>
  <c r="S16" i="3" s="1"/>
  <c r="T56" i="2"/>
  <c r="T661" i="2"/>
  <c r="T50" i="2"/>
  <c r="T616" i="2"/>
  <c r="T574" i="2"/>
  <c r="T267" i="2"/>
  <c r="T434" i="2"/>
  <c r="T625" i="2"/>
  <c r="T2" i="2"/>
  <c r="T421" i="2"/>
  <c r="T248" i="2"/>
  <c r="T608" i="2"/>
  <c r="S123" i="3" s="1"/>
  <c r="T65" i="2"/>
  <c r="T341" i="2"/>
  <c r="T316" i="2"/>
  <c r="T300" i="2"/>
  <c r="T505" i="2"/>
  <c r="T569" i="2"/>
  <c r="T64" i="2"/>
  <c r="T231" i="2"/>
  <c r="T611" i="2"/>
  <c r="T306" i="2"/>
  <c r="T155" i="2"/>
  <c r="T516" i="2"/>
  <c r="T133" i="2"/>
  <c r="T156" i="2"/>
  <c r="T170" i="2"/>
  <c r="T289" i="2"/>
  <c r="T305" i="2"/>
  <c r="T24" i="2"/>
  <c r="T685" i="2"/>
  <c r="T228" i="2"/>
  <c r="T513" i="2"/>
  <c r="T148" i="2"/>
  <c r="T192" i="2"/>
  <c r="T253" i="2"/>
  <c r="T117" i="2"/>
  <c r="T127" i="2"/>
  <c r="T173" i="2"/>
  <c r="T158" i="2"/>
  <c r="T22" i="2"/>
  <c r="T263" i="2"/>
  <c r="T45" i="2"/>
  <c r="T31" i="2"/>
  <c r="T360" i="2"/>
  <c r="T618" i="2"/>
  <c r="T456" i="2"/>
  <c r="T603" i="2"/>
  <c r="T530" i="2"/>
  <c r="T76" i="2"/>
  <c r="T293" i="2"/>
  <c r="T578" i="2"/>
  <c r="T138" i="2"/>
  <c r="T190" i="2"/>
  <c r="T545" i="2"/>
  <c r="T25" i="2"/>
  <c r="T278" i="2"/>
  <c r="T112" i="2"/>
  <c r="T129" i="2"/>
  <c r="T247" i="2"/>
  <c r="T20" i="2"/>
  <c r="T285" i="2"/>
  <c r="T59" i="2"/>
  <c r="T583" i="2"/>
  <c r="T507" i="2"/>
  <c r="T264" i="2"/>
  <c r="T682" i="2"/>
  <c r="T472" i="2"/>
  <c r="T639" i="2"/>
  <c r="T241" i="2"/>
  <c r="T601" i="2"/>
  <c r="T732" i="2"/>
  <c r="T558" i="2"/>
  <c r="T163" i="2"/>
  <c r="T124" i="2"/>
  <c r="T347" i="2"/>
  <c r="T637" i="2"/>
  <c r="T604" i="2"/>
  <c r="T710" i="2"/>
  <c r="T477" i="2"/>
  <c r="T66" i="2"/>
  <c r="T486" i="2"/>
  <c r="T344" i="2"/>
  <c r="T52" i="2"/>
  <c r="T709" i="2"/>
  <c r="T626" i="2"/>
  <c r="T432" i="2"/>
  <c r="T635" i="2"/>
  <c r="T537" i="2"/>
  <c r="T446" i="2"/>
  <c r="T87" i="2"/>
  <c r="T135" i="2"/>
  <c r="T161" i="2"/>
  <c r="T408" i="2"/>
  <c r="T63" i="2"/>
  <c r="T317" i="2"/>
  <c r="T134" i="2"/>
  <c r="T427" i="2"/>
  <c r="T43" i="2"/>
  <c r="T538" i="2"/>
  <c r="T226" i="2"/>
  <c r="T416" i="2"/>
  <c r="T705" i="2"/>
  <c r="T310" i="2"/>
  <c r="T605" i="2"/>
  <c r="S101" i="3" s="1"/>
  <c r="T597" i="2"/>
  <c r="T502" i="2"/>
  <c r="S95" i="3" s="1"/>
  <c r="T132" i="2"/>
  <c r="T273" i="2"/>
  <c r="T9" i="2"/>
  <c r="S14" i="3" s="1"/>
  <c r="T104" i="2"/>
  <c r="T260" i="2"/>
  <c r="T562" i="2"/>
  <c r="T715" i="2"/>
  <c r="T356" i="2"/>
  <c r="T482" i="2"/>
  <c r="T440" i="2"/>
  <c r="T521" i="2"/>
  <c r="T28" i="2"/>
  <c r="T565" i="2"/>
  <c r="T21" i="2"/>
  <c r="T717" i="2"/>
  <c r="T160" i="2"/>
  <c r="T175" i="2"/>
  <c r="T680" i="2"/>
  <c r="T57" i="2"/>
  <c r="T480" i="2"/>
  <c r="T708" i="2"/>
  <c r="T343" i="2"/>
  <c r="T321" i="2"/>
  <c r="T204" i="2"/>
  <c r="T27" i="2"/>
  <c r="T110" i="2"/>
  <c r="T29" i="2"/>
  <c r="T181" i="2"/>
  <c r="T512" i="2"/>
  <c r="T599" i="2"/>
  <c r="T542" i="2"/>
  <c r="T697" i="2"/>
  <c r="T610" i="2"/>
  <c r="T183" i="2"/>
  <c r="T55" i="2"/>
  <c r="T318" i="2"/>
  <c r="T474" i="2"/>
  <c r="T327" i="2"/>
  <c r="T571" i="2"/>
  <c r="T409" i="2"/>
  <c r="T429" i="2"/>
  <c r="T420" i="2"/>
  <c r="T548" i="2"/>
  <c r="T338" i="2"/>
  <c r="T515" i="2"/>
  <c r="T621" i="2"/>
  <c r="T384" i="2"/>
  <c r="T485" i="2"/>
  <c r="T399" i="2"/>
  <c r="T111" i="2"/>
  <c r="T246" i="2"/>
  <c r="T131" i="2"/>
  <c r="T193" i="2"/>
  <c r="T431" i="2"/>
  <c r="T328" i="2"/>
  <c r="T479" i="2"/>
  <c r="T489" i="2"/>
  <c r="T313" i="2"/>
  <c r="T579" i="2"/>
  <c r="T591" i="2"/>
  <c r="T157" i="2"/>
  <c r="T85" i="2"/>
  <c r="T723" i="2"/>
  <c r="T721" i="2"/>
  <c r="T509" i="2"/>
  <c r="T640" i="2"/>
  <c r="T194" i="2"/>
  <c r="T588" i="2"/>
  <c r="T711" i="2"/>
  <c r="T107" i="2"/>
  <c r="T724" i="2"/>
  <c r="T598" i="2"/>
  <c r="T418" i="2"/>
  <c r="T525" i="2"/>
  <c r="T388" i="2"/>
  <c r="S115" i="3" s="1"/>
  <c r="T119" i="2"/>
  <c r="T642" i="2"/>
  <c r="T435" i="2"/>
  <c r="T641" i="2"/>
  <c r="T612" i="2"/>
  <c r="T629" i="2"/>
  <c r="T441" i="2"/>
  <c r="T646" i="2"/>
  <c r="T105" i="2"/>
  <c r="T332" i="2"/>
  <c r="T41" i="2"/>
  <c r="T115" i="2"/>
  <c r="T342" i="2"/>
  <c r="T215" i="2"/>
  <c r="T281" i="2"/>
  <c r="T33" i="2"/>
  <c r="T451" i="2"/>
  <c r="T683" i="2"/>
  <c r="T294" i="2"/>
  <c r="T108" i="2"/>
  <c r="T401" i="2"/>
  <c r="T209" i="2"/>
  <c r="T577" i="2"/>
  <c r="S120" i="3" s="1"/>
  <c r="T684" i="2"/>
  <c r="T471" i="2"/>
  <c r="T374" i="2"/>
  <c r="T668" i="2"/>
  <c r="T177" i="2"/>
  <c r="T634" i="2"/>
  <c r="T123" i="2"/>
  <c r="T151" i="2"/>
  <c r="T488" i="2"/>
  <c r="T496" i="2"/>
  <c r="T613" i="2"/>
  <c r="T354" i="2"/>
  <c r="T118" i="2"/>
  <c r="T718" i="2"/>
  <c r="T232" i="2"/>
  <c r="T533" i="2"/>
  <c r="T581" i="2"/>
  <c r="S121" i="3" s="1"/>
  <c r="T355" i="2"/>
  <c r="T627" i="2"/>
  <c r="T229" i="2"/>
  <c r="T92" i="2"/>
  <c r="T361" i="2"/>
  <c r="T701" i="2"/>
  <c r="T689" i="2"/>
  <c r="T404" i="2"/>
  <c r="T553" i="2"/>
  <c r="T251" i="2"/>
  <c r="T62" i="2"/>
  <c r="T93" i="2"/>
  <c r="T380" i="2"/>
  <c r="T322" i="2"/>
  <c r="T147" i="2"/>
  <c r="T546" i="2"/>
  <c r="T540" i="2"/>
  <c r="T652" i="2"/>
  <c r="T438" i="2"/>
  <c r="T551" i="2"/>
  <c r="T70" i="2"/>
  <c r="T376" i="2"/>
  <c r="T334" i="2"/>
  <c r="T184" i="2"/>
  <c r="T630" i="2"/>
  <c r="T728" i="2"/>
  <c r="T145" i="2"/>
  <c r="T476" i="2"/>
  <c r="T669" i="2"/>
  <c r="T60" i="2"/>
  <c r="T730" i="2"/>
  <c r="T656" i="2"/>
  <c r="T283" i="2"/>
  <c r="T699" i="2"/>
  <c r="T325" i="2"/>
  <c r="T220" i="2"/>
  <c r="T602" i="2"/>
  <c r="T493" i="2"/>
  <c r="T166" i="2"/>
  <c r="T32" i="2"/>
  <c r="T651" i="2"/>
  <c r="T308" i="2"/>
  <c r="T315" i="2"/>
  <c r="T348" i="2"/>
  <c r="T312" i="2"/>
  <c r="T216" i="2"/>
  <c r="T498" i="2"/>
  <c r="T205" i="2"/>
  <c r="T677" i="2"/>
  <c r="T367" i="2"/>
  <c r="T725" i="2"/>
  <c r="T447" i="2"/>
  <c r="T622" i="2"/>
  <c r="T674" i="2"/>
  <c r="T449" i="2"/>
  <c r="T595" i="2"/>
  <c r="T520" i="2"/>
  <c r="T527" i="2"/>
  <c r="T733" i="2"/>
  <c r="T255" i="2"/>
  <c r="T223" i="2"/>
  <c r="T631" i="2"/>
  <c r="T707" i="2"/>
  <c r="T567" i="2"/>
  <c r="T600" i="2"/>
  <c r="T212" i="2"/>
  <c r="T366" i="2"/>
  <c r="T139" i="2"/>
  <c r="T490" i="2"/>
  <c r="T292" i="2"/>
  <c r="S55" i="3" s="1"/>
  <c r="T657" i="2"/>
  <c r="T433" i="2"/>
  <c r="T400" i="2"/>
  <c r="T179" i="2"/>
  <c r="T375" i="2"/>
  <c r="T262" i="2"/>
  <c r="T511" i="2"/>
  <c r="T258" i="2"/>
  <c r="T91" i="2"/>
  <c r="T543" i="2"/>
  <c r="T130" i="2"/>
  <c r="T280" i="2"/>
  <c r="T522" i="2"/>
  <c r="T331" i="2"/>
  <c r="T706" i="2"/>
  <c r="T370" i="2"/>
  <c r="T549" i="2"/>
  <c r="S117" i="3" s="1"/>
  <c r="T563" i="2"/>
  <c r="T245" i="2"/>
  <c r="T517" i="2"/>
  <c r="T497" i="2"/>
  <c r="T234" i="2"/>
  <c r="T448" i="2"/>
  <c r="T722" i="2"/>
  <c r="T222" i="2"/>
  <c r="T422" i="2"/>
  <c r="T377" i="2"/>
  <c r="T279" i="2"/>
  <c r="T336" i="2"/>
  <c r="T654" i="2"/>
  <c r="T337" i="2"/>
  <c r="T694" i="2"/>
  <c r="T670" i="2"/>
  <c r="S124" i="3" s="1"/>
  <c r="T726" i="2"/>
  <c r="T659" i="2"/>
  <c r="T528" i="2"/>
  <c r="T394" i="2"/>
  <c r="T636" i="2"/>
  <c r="T539" i="2"/>
  <c r="T584" i="2"/>
  <c r="T609" i="2"/>
  <c r="T673" i="2"/>
  <c r="T690" i="2"/>
  <c r="T423" i="2"/>
  <c r="T663" i="2"/>
  <c r="T653" i="2"/>
  <c r="T470" i="2"/>
  <c r="T439" i="2"/>
  <c r="T691" i="2"/>
  <c r="T666" i="2"/>
  <c r="T671" i="2"/>
  <c r="T692" i="2"/>
  <c r="S102" i="3" s="1"/>
  <c r="T559" i="2"/>
  <c r="T688" i="2"/>
  <c r="T672" i="2"/>
  <c r="T727" i="2"/>
  <c r="T712" i="2"/>
  <c r="T693" i="2"/>
  <c r="T638" i="2"/>
  <c r="T713" i="2"/>
  <c r="T731" i="2"/>
  <c r="T729" i="2"/>
  <c r="T719" i="2"/>
  <c r="T675" i="2"/>
  <c r="S660" i="2"/>
  <c r="S594" i="2"/>
  <c r="S615" i="2"/>
  <c r="S84" i="2"/>
  <c r="S372" i="2"/>
  <c r="S424" i="2"/>
  <c r="S426" i="2"/>
  <c r="S534" i="2"/>
  <c r="S379" i="2"/>
  <c r="S552" i="2"/>
  <c r="S335" i="2"/>
  <c r="S457" i="2"/>
  <c r="S176" i="2"/>
  <c r="S702" i="2"/>
  <c r="S153" i="2"/>
  <c r="S514" i="2"/>
  <c r="S48" i="2"/>
  <c r="S647" i="2"/>
  <c r="S519" i="2"/>
  <c r="S405" i="2"/>
  <c r="S469" i="2"/>
  <c r="S459" i="2"/>
  <c r="S371" i="2"/>
  <c r="S88" i="2"/>
  <c r="S586" i="2"/>
  <c r="S329" i="2"/>
  <c r="S230" i="2"/>
  <c r="S67" i="2"/>
  <c r="S259" i="2"/>
  <c r="R97" i="3" s="1"/>
  <c r="S593" i="2"/>
  <c r="S643" i="2"/>
  <c r="S4" i="2"/>
  <c r="S49" i="2"/>
  <c r="S392" i="2"/>
  <c r="S556" i="2"/>
  <c r="S687" i="2"/>
  <c r="S210" i="2"/>
  <c r="S436" i="2"/>
  <c r="S101" i="2"/>
  <c r="S633" i="2"/>
  <c r="S319" i="2"/>
  <c r="S298" i="2"/>
  <c r="S352" i="2"/>
  <c r="S523" i="2"/>
  <c r="S95" i="2"/>
  <c r="S189" i="2"/>
  <c r="R59" i="3" s="1"/>
  <c r="S199" i="2"/>
  <c r="S582" i="2"/>
  <c r="S462" i="2"/>
  <c r="S217" i="2"/>
  <c r="S142" i="2"/>
  <c r="R54" i="3" s="1"/>
  <c r="S353" i="2"/>
  <c r="S83" i="2"/>
  <c r="S425" i="2"/>
  <c r="S390" i="2"/>
  <c r="S357" i="2"/>
  <c r="S243" i="2"/>
  <c r="S487" i="2"/>
  <c r="S121" i="2"/>
  <c r="S560" i="2"/>
  <c r="S240" i="2"/>
  <c r="S275" i="2"/>
  <c r="S116" i="2"/>
  <c r="S276" i="2"/>
  <c r="S350" i="2"/>
  <c r="S492" i="2"/>
  <c r="S98" i="2"/>
  <c r="S444" i="2"/>
  <c r="S61" i="2"/>
  <c r="S395" i="2"/>
  <c r="S122" i="2"/>
  <c r="S37" i="2"/>
  <c r="S398" i="2"/>
  <c r="S282" i="2"/>
  <c r="S458" i="2"/>
  <c r="S378" i="2"/>
  <c r="S359" i="2"/>
  <c r="S311" i="2"/>
  <c r="S606" i="2"/>
  <c r="S453" i="2"/>
  <c r="S196" i="2"/>
  <c r="S113" i="2"/>
  <c r="S114" i="2"/>
  <c r="S154" i="2"/>
  <c r="S250" i="2"/>
  <c r="S536" i="2"/>
  <c r="S508" i="2"/>
  <c r="S221" i="2"/>
  <c r="S407" i="2"/>
  <c r="S214" i="2"/>
  <c r="S256" i="2"/>
  <c r="S698" i="2"/>
  <c r="S463" i="2"/>
  <c r="S323" i="2"/>
  <c r="S79" i="2"/>
  <c r="S103" i="2"/>
  <c r="S383" i="2"/>
  <c r="S71" i="2"/>
  <c r="S506" i="2"/>
  <c r="S320" i="2"/>
  <c r="R98" i="3" s="1"/>
  <c r="S96" i="2"/>
  <c r="S152" i="2"/>
  <c r="S607" i="2"/>
  <c r="S17" i="2"/>
  <c r="S16" i="2"/>
  <c r="S363" i="2"/>
  <c r="S286" i="2"/>
  <c r="S159" i="2"/>
  <c r="S411" i="2"/>
  <c r="S206" i="2"/>
  <c r="S290" i="2"/>
  <c r="S225" i="2"/>
  <c r="S81" i="2"/>
  <c r="S39" i="2"/>
  <c r="S77" i="2"/>
  <c r="S287" i="2"/>
  <c r="S137" i="2"/>
  <c r="S700" i="2"/>
  <c r="S26" i="2"/>
  <c r="S442" i="2"/>
  <c r="S550" i="2"/>
  <c r="R118" i="3" s="1"/>
  <c r="S314" i="2"/>
  <c r="S557" i="2"/>
  <c r="S86" i="2"/>
  <c r="S191" i="2"/>
  <c r="S238" i="2"/>
  <c r="R17" i="3" s="1"/>
  <c r="S645" i="2"/>
  <c r="S42" i="2"/>
  <c r="S412" i="2"/>
  <c r="S13" i="2"/>
  <c r="S213" i="2"/>
  <c r="S239" i="2"/>
  <c r="S141" i="2"/>
  <c r="S650" i="2"/>
  <c r="S266" i="2"/>
  <c r="S695" i="2"/>
  <c r="R125" i="3" s="1"/>
  <c r="S410" i="2"/>
  <c r="S681" i="2"/>
  <c r="S188" i="2"/>
  <c r="S413" i="2"/>
  <c r="S324" i="2"/>
  <c r="S10" i="2"/>
  <c r="S415" i="2"/>
  <c r="S307" i="2"/>
  <c r="S644" i="2"/>
  <c r="S261" i="2"/>
  <c r="S566" i="2"/>
  <c r="S364" i="2"/>
  <c r="S14" i="2"/>
  <c r="S720" i="2"/>
  <c r="S346" i="2"/>
  <c r="S302" i="2"/>
  <c r="S236" i="2"/>
  <c r="S475" i="2"/>
  <c r="S178" i="2"/>
  <c r="S200" i="2"/>
  <c r="S162" i="2"/>
  <c r="S219" i="2"/>
  <c r="S393" i="2"/>
  <c r="S460" i="2"/>
  <c r="S224" i="2"/>
  <c r="S143" i="2"/>
  <c r="S624" i="2"/>
  <c r="S330" i="2"/>
  <c r="S510" i="2"/>
  <c r="S531" i="2"/>
  <c r="S30" i="2"/>
  <c r="S573" i="2"/>
  <c r="S481" i="2"/>
  <c r="S576" i="2"/>
  <c r="S572" i="2"/>
  <c r="S518" i="2"/>
  <c r="S592" i="2"/>
  <c r="R122" i="3" s="1"/>
  <c r="S349" i="2"/>
  <c r="S655" i="2"/>
  <c r="S664" i="2"/>
  <c r="S270" i="2"/>
  <c r="S614" i="2"/>
  <c r="S467" i="2"/>
  <c r="S662" i="2"/>
  <c r="S40" i="2"/>
  <c r="S198" i="2"/>
  <c r="S296" i="2"/>
  <c r="S484" i="2"/>
  <c r="S303" i="2"/>
  <c r="S180" i="2"/>
  <c r="S202" i="2"/>
  <c r="S5" i="2"/>
  <c r="S288" i="2"/>
  <c r="S617" i="2"/>
  <c r="S106" i="2"/>
  <c r="S619" i="2"/>
  <c r="S501" i="2"/>
  <c r="S172" i="2"/>
  <c r="S126" i="2"/>
  <c r="S237" i="2"/>
  <c r="S109" i="2"/>
  <c r="S58" i="2"/>
  <c r="S524" i="2"/>
  <c r="S44" i="2"/>
  <c r="S23" i="2"/>
  <c r="S649" i="2"/>
  <c r="S291" i="2"/>
  <c r="R93" i="3" s="1"/>
  <c r="S271" i="2"/>
  <c r="S648" i="2"/>
  <c r="S632" i="2"/>
  <c r="S561" i="2"/>
  <c r="S658" i="2"/>
  <c r="S144" i="2"/>
  <c r="S414" i="2"/>
  <c r="R56" i="3" s="1"/>
  <c r="S46" i="2"/>
  <c r="S452" i="2"/>
  <c r="S499" i="2"/>
  <c r="S100" i="2"/>
  <c r="S483" i="2"/>
  <c r="S500" i="2"/>
  <c r="S623" i="2"/>
  <c r="S69" i="2"/>
  <c r="S564" i="2"/>
  <c r="S203" i="2"/>
  <c r="S419" i="2"/>
  <c r="S428" i="2"/>
  <c r="S503" i="2"/>
  <c r="R116" i="3" s="1"/>
  <c r="S136" i="2"/>
  <c r="S252" i="2"/>
  <c r="S47" i="2"/>
  <c r="S78" i="2"/>
  <c r="S587" i="2"/>
  <c r="S167" i="2"/>
  <c r="S15" i="2"/>
  <c r="S207" i="2"/>
  <c r="S385" i="2"/>
  <c r="S450" i="2"/>
  <c r="S696" i="2"/>
  <c r="S585" i="2"/>
  <c r="S468" i="2"/>
  <c r="S299" i="2"/>
  <c r="S491" i="2"/>
  <c r="S529" i="2"/>
  <c r="S495" i="2"/>
  <c r="S72" i="2"/>
  <c r="S36" i="2"/>
  <c r="S381" i="2"/>
  <c r="S686" i="2"/>
  <c r="S430" i="2"/>
  <c r="S351" i="2"/>
  <c r="S373" i="2"/>
  <c r="S90" i="2"/>
  <c r="S406" i="2"/>
  <c r="S257" i="2"/>
  <c r="S11" i="2"/>
  <c r="S676" i="2"/>
  <c r="S333" i="2"/>
  <c r="R100" i="3" s="1"/>
  <c r="S74" i="2"/>
  <c r="S417" i="2"/>
  <c r="S140" i="2"/>
  <c r="S82" i="2"/>
  <c r="S714" i="2"/>
  <c r="S345" i="2"/>
  <c r="S391" i="2"/>
  <c r="S403" i="2"/>
  <c r="S478" i="2"/>
  <c r="S272" i="2"/>
  <c r="S211" i="2"/>
  <c r="S464" i="2"/>
  <c r="S555" i="2"/>
  <c r="S402" i="2"/>
  <c r="S18" i="2"/>
  <c r="S297" i="2"/>
  <c r="S309" i="2"/>
  <c r="S596" i="2"/>
  <c r="S389" i="2"/>
  <c r="S620" i="2"/>
  <c r="S396" i="2"/>
  <c r="S628" i="2"/>
  <c r="S382" i="2"/>
  <c r="S339" i="2"/>
  <c r="S494" i="2"/>
  <c r="S186" i="2"/>
  <c r="S455" i="2"/>
  <c r="S704" i="2"/>
  <c r="S461" i="2"/>
  <c r="S3" i="2"/>
  <c r="S301" i="2"/>
  <c r="S386" i="2"/>
  <c r="S465" i="2"/>
  <c r="S575" i="2"/>
  <c r="S51" i="2"/>
  <c r="S445" i="2"/>
  <c r="S120" i="2"/>
  <c r="S68" i="2"/>
  <c r="S269" i="2"/>
  <c r="S99" i="2"/>
  <c r="S89" i="2"/>
  <c r="S268" i="2"/>
  <c r="S97" i="2"/>
  <c r="R15" i="3" s="1"/>
  <c r="S227" i="2"/>
  <c r="S244" i="2"/>
  <c r="S547" i="2"/>
  <c r="S589" i="2"/>
  <c r="S54" i="2"/>
  <c r="S128" i="2"/>
  <c r="S678" i="2"/>
  <c r="S526" i="2"/>
  <c r="S182" i="2"/>
  <c r="S473" i="2"/>
  <c r="S387" i="2"/>
  <c r="S397" i="2"/>
  <c r="S249" i="2"/>
  <c r="R18" i="3" s="1"/>
  <c r="S568" i="2"/>
  <c r="S164" i="2"/>
  <c r="S233" i="2"/>
  <c r="S75" i="2"/>
  <c r="S535" i="2"/>
  <c r="S295" i="2"/>
  <c r="S340" i="2"/>
  <c r="S466" i="2"/>
  <c r="S185" i="2"/>
  <c r="S277" i="2"/>
  <c r="S304" i="2"/>
  <c r="S102" i="2"/>
  <c r="S532" i="2"/>
  <c r="S580" i="2"/>
  <c r="S197" i="2"/>
  <c r="S667" i="2"/>
  <c r="S187" i="2"/>
  <c r="S6" i="2"/>
  <c r="S195" i="2"/>
  <c r="S454" i="2"/>
  <c r="S34" i="2"/>
  <c r="S541" i="2"/>
  <c r="S365" i="2"/>
  <c r="S242" i="2"/>
  <c r="S369" i="2"/>
  <c r="S504" i="2"/>
  <c r="S362" i="2"/>
  <c r="S7" i="2"/>
  <c r="S165" i="2"/>
  <c r="S171" i="2"/>
  <c r="S570" i="2"/>
  <c r="S284" i="2"/>
  <c r="S265" i="2"/>
  <c r="S716" i="2"/>
  <c r="S358" i="2"/>
  <c r="S174" i="2"/>
  <c r="S235" i="2"/>
  <c r="S73" i="2"/>
  <c r="S274" i="2"/>
  <c r="S443" i="2"/>
  <c r="S125" i="2"/>
  <c r="S38" i="2"/>
  <c r="S94" i="2"/>
  <c r="S149" i="2"/>
  <c r="S168" i="2"/>
  <c r="S146" i="2"/>
  <c r="S679" i="2"/>
  <c r="S201" i="2"/>
  <c r="S80" i="2"/>
  <c r="S150" i="2"/>
  <c r="S590" i="2"/>
  <c r="S35" i="2"/>
  <c r="S254" i="2"/>
  <c r="S19" i="2"/>
  <c r="S53" i="2"/>
  <c r="S12" i="2"/>
  <c r="S368" i="2"/>
  <c r="S326" i="2"/>
  <c r="S703" i="2"/>
  <c r="S218" i="2"/>
  <c r="S169" i="2"/>
  <c r="S554" i="2"/>
  <c r="S544" i="2"/>
  <c r="S437" i="2"/>
  <c r="S8" i="2"/>
  <c r="R52" i="3" s="1"/>
  <c r="S665" i="2"/>
  <c r="S208" i="2"/>
  <c r="R16" i="3" s="1"/>
  <c r="S56" i="2"/>
  <c r="S661" i="2"/>
  <c r="S50" i="2"/>
  <c r="S616" i="2"/>
  <c r="S574" i="2"/>
  <c r="S267" i="2"/>
  <c r="S434" i="2"/>
  <c r="S625" i="2"/>
  <c r="S2" i="2"/>
  <c r="S421" i="2"/>
  <c r="S248" i="2"/>
  <c r="S608" i="2"/>
  <c r="R123" i="3" s="1"/>
  <c r="S65" i="2"/>
  <c r="S341" i="2"/>
  <c r="S316" i="2"/>
  <c r="S300" i="2"/>
  <c r="S505" i="2"/>
  <c r="S569" i="2"/>
  <c r="S64" i="2"/>
  <c r="S231" i="2"/>
  <c r="S611" i="2"/>
  <c r="S306" i="2"/>
  <c r="S155" i="2"/>
  <c r="S516" i="2"/>
  <c r="S133" i="2"/>
  <c r="S156" i="2"/>
  <c r="S170" i="2"/>
  <c r="S289" i="2"/>
  <c r="S305" i="2"/>
  <c r="S24" i="2"/>
  <c r="S685" i="2"/>
  <c r="S228" i="2"/>
  <c r="S513" i="2"/>
  <c r="S148" i="2"/>
  <c r="S192" i="2"/>
  <c r="S253" i="2"/>
  <c r="S117" i="2"/>
  <c r="S127" i="2"/>
  <c r="S173" i="2"/>
  <c r="S158" i="2"/>
  <c r="S22" i="2"/>
  <c r="S263" i="2"/>
  <c r="S45" i="2"/>
  <c r="S31" i="2"/>
  <c r="S360" i="2"/>
  <c r="S618" i="2"/>
  <c r="S456" i="2"/>
  <c r="S603" i="2"/>
  <c r="S530" i="2"/>
  <c r="S76" i="2"/>
  <c r="S293" i="2"/>
  <c r="S578" i="2"/>
  <c r="S138" i="2"/>
  <c r="S190" i="2"/>
  <c r="S545" i="2"/>
  <c r="S25" i="2"/>
  <c r="S278" i="2"/>
  <c r="S112" i="2"/>
  <c r="S129" i="2"/>
  <c r="S247" i="2"/>
  <c r="S20" i="2"/>
  <c r="S285" i="2"/>
  <c r="S59" i="2"/>
  <c r="S583" i="2"/>
  <c r="S507" i="2"/>
  <c r="S264" i="2"/>
  <c r="S682" i="2"/>
  <c r="S472" i="2"/>
  <c r="S639" i="2"/>
  <c r="S241" i="2"/>
  <c r="S601" i="2"/>
  <c r="S732" i="2"/>
  <c r="S558" i="2"/>
  <c r="S163" i="2"/>
  <c r="S124" i="2"/>
  <c r="S347" i="2"/>
  <c r="S637" i="2"/>
  <c r="S604" i="2"/>
  <c r="S710" i="2"/>
  <c r="S477" i="2"/>
  <c r="S66" i="2"/>
  <c r="S486" i="2"/>
  <c r="S344" i="2"/>
  <c r="S52" i="2"/>
  <c r="S709" i="2"/>
  <c r="S626" i="2"/>
  <c r="S432" i="2"/>
  <c r="S635" i="2"/>
  <c r="S537" i="2"/>
  <c r="S446" i="2"/>
  <c r="S87" i="2"/>
  <c r="S135" i="2"/>
  <c r="S161" i="2"/>
  <c r="S408" i="2"/>
  <c r="S63" i="2"/>
  <c r="S317" i="2"/>
  <c r="S134" i="2"/>
  <c r="S427" i="2"/>
  <c r="S43" i="2"/>
  <c r="S538" i="2"/>
  <c r="S226" i="2"/>
  <c r="S416" i="2"/>
  <c r="S705" i="2"/>
  <c r="S310" i="2"/>
  <c r="S605" i="2"/>
  <c r="R101" i="3" s="1"/>
  <c r="S597" i="2"/>
  <c r="S502" i="2"/>
  <c r="R95" i="3" s="1"/>
  <c r="S132" i="2"/>
  <c r="S273" i="2"/>
  <c r="S9" i="2"/>
  <c r="R14" i="3" s="1"/>
  <c r="S104" i="2"/>
  <c r="S260" i="2"/>
  <c r="S562" i="2"/>
  <c r="S715" i="2"/>
  <c r="S356" i="2"/>
  <c r="S482" i="2"/>
  <c r="S440" i="2"/>
  <c r="S521" i="2"/>
  <c r="S28" i="2"/>
  <c r="S565" i="2"/>
  <c r="S21" i="2"/>
  <c r="S717" i="2"/>
  <c r="S160" i="2"/>
  <c r="S175" i="2"/>
  <c r="S680" i="2"/>
  <c r="S57" i="2"/>
  <c r="S480" i="2"/>
  <c r="S708" i="2"/>
  <c r="S343" i="2"/>
  <c r="S321" i="2"/>
  <c r="S204" i="2"/>
  <c r="S27" i="2"/>
  <c r="S110" i="2"/>
  <c r="S29" i="2"/>
  <c r="S181" i="2"/>
  <c r="S512" i="2"/>
  <c r="S599" i="2"/>
  <c r="S542" i="2"/>
  <c r="S697" i="2"/>
  <c r="S610" i="2"/>
  <c r="S183" i="2"/>
  <c r="S55" i="2"/>
  <c r="S318" i="2"/>
  <c r="S474" i="2"/>
  <c r="S327" i="2"/>
  <c r="S571" i="2"/>
  <c r="S409" i="2"/>
  <c r="S429" i="2"/>
  <c r="S420" i="2"/>
  <c r="S548" i="2"/>
  <c r="S338" i="2"/>
  <c r="S515" i="2"/>
  <c r="S621" i="2"/>
  <c r="S384" i="2"/>
  <c r="S485" i="2"/>
  <c r="S399" i="2"/>
  <c r="S111" i="2"/>
  <c r="S246" i="2"/>
  <c r="S131" i="2"/>
  <c r="S193" i="2"/>
  <c r="S431" i="2"/>
  <c r="S328" i="2"/>
  <c r="S479" i="2"/>
  <c r="S489" i="2"/>
  <c r="S313" i="2"/>
  <c r="S579" i="2"/>
  <c r="S591" i="2"/>
  <c r="S157" i="2"/>
  <c r="S85" i="2"/>
  <c r="S723" i="2"/>
  <c r="S721" i="2"/>
  <c r="S509" i="2"/>
  <c r="S640" i="2"/>
  <c r="S194" i="2"/>
  <c r="S588" i="2"/>
  <c r="S711" i="2"/>
  <c r="S107" i="2"/>
  <c r="S724" i="2"/>
  <c r="S598" i="2"/>
  <c r="S418" i="2"/>
  <c r="S525" i="2"/>
  <c r="S388" i="2"/>
  <c r="R115" i="3" s="1"/>
  <c r="S119" i="2"/>
  <c r="S642" i="2"/>
  <c r="S435" i="2"/>
  <c r="S641" i="2"/>
  <c r="S612" i="2"/>
  <c r="S629" i="2"/>
  <c r="S441" i="2"/>
  <c r="S646" i="2"/>
  <c r="S105" i="2"/>
  <c r="S332" i="2"/>
  <c r="S41" i="2"/>
  <c r="S115" i="2"/>
  <c r="S342" i="2"/>
  <c r="S215" i="2"/>
  <c r="S281" i="2"/>
  <c r="S33" i="2"/>
  <c r="S451" i="2"/>
  <c r="S683" i="2"/>
  <c r="S294" i="2"/>
  <c r="S108" i="2"/>
  <c r="S401" i="2"/>
  <c r="S209" i="2"/>
  <c r="S577" i="2"/>
  <c r="R120" i="3" s="1"/>
  <c r="S684" i="2"/>
  <c r="S471" i="2"/>
  <c r="S374" i="2"/>
  <c r="S668" i="2"/>
  <c r="S177" i="2"/>
  <c r="S634" i="2"/>
  <c r="S123" i="2"/>
  <c r="S151" i="2"/>
  <c r="S488" i="2"/>
  <c r="S496" i="2"/>
  <c r="S613" i="2"/>
  <c r="S354" i="2"/>
  <c r="S118" i="2"/>
  <c r="S718" i="2"/>
  <c r="S232" i="2"/>
  <c r="S533" i="2"/>
  <c r="S581" i="2"/>
  <c r="R121" i="3" s="1"/>
  <c r="S355" i="2"/>
  <c r="S627" i="2"/>
  <c r="S229" i="2"/>
  <c r="S92" i="2"/>
  <c r="S361" i="2"/>
  <c r="S701" i="2"/>
  <c r="S689" i="2"/>
  <c r="S404" i="2"/>
  <c r="S553" i="2"/>
  <c r="S251" i="2"/>
  <c r="S62" i="2"/>
  <c r="S93" i="2"/>
  <c r="S380" i="2"/>
  <c r="S322" i="2"/>
  <c r="S147" i="2"/>
  <c r="S546" i="2"/>
  <c r="S540" i="2"/>
  <c r="S652" i="2"/>
  <c r="S438" i="2"/>
  <c r="S551" i="2"/>
  <c r="S70" i="2"/>
  <c r="S376" i="2"/>
  <c r="S334" i="2"/>
  <c r="S184" i="2"/>
  <c r="S630" i="2"/>
  <c r="S728" i="2"/>
  <c r="S145" i="2"/>
  <c r="S476" i="2"/>
  <c r="S669" i="2"/>
  <c r="S60" i="2"/>
  <c r="S730" i="2"/>
  <c r="S656" i="2"/>
  <c r="S283" i="2"/>
  <c r="S699" i="2"/>
  <c r="S325" i="2"/>
  <c r="S220" i="2"/>
  <c r="S602" i="2"/>
  <c r="S493" i="2"/>
  <c r="S166" i="2"/>
  <c r="S32" i="2"/>
  <c r="S651" i="2"/>
  <c r="S308" i="2"/>
  <c r="S315" i="2"/>
  <c r="S348" i="2"/>
  <c r="S312" i="2"/>
  <c r="S216" i="2"/>
  <c r="S498" i="2"/>
  <c r="S205" i="2"/>
  <c r="S677" i="2"/>
  <c r="S367" i="2"/>
  <c r="S725" i="2"/>
  <c r="S447" i="2"/>
  <c r="S622" i="2"/>
  <c r="S674" i="2"/>
  <c r="S449" i="2"/>
  <c r="S595" i="2"/>
  <c r="S520" i="2"/>
  <c r="S527" i="2"/>
  <c r="S733" i="2"/>
  <c r="S255" i="2"/>
  <c r="S223" i="2"/>
  <c r="S631" i="2"/>
  <c r="S707" i="2"/>
  <c r="S567" i="2"/>
  <c r="S600" i="2"/>
  <c r="S212" i="2"/>
  <c r="S366" i="2"/>
  <c r="S139" i="2"/>
  <c r="S490" i="2"/>
  <c r="S292" i="2"/>
  <c r="R55" i="3" s="1"/>
  <c r="S657" i="2"/>
  <c r="S433" i="2"/>
  <c r="S400" i="2"/>
  <c r="S179" i="2"/>
  <c r="S375" i="2"/>
  <c r="S262" i="2"/>
  <c r="S511" i="2"/>
  <c r="S258" i="2"/>
  <c r="S91" i="2"/>
  <c r="S543" i="2"/>
  <c r="S130" i="2"/>
  <c r="S280" i="2"/>
  <c r="S522" i="2"/>
  <c r="S331" i="2"/>
  <c r="S706" i="2"/>
  <c r="S370" i="2"/>
  <c r="S549" i="2"/>
  <c r="R117" i="3" s="1"/>
  <c r="S563" i="2"/>
  <c r="S245" i="2"/>
  <c r="S517" i="2"/>
  <c r="S497" i="2"/>
  <c r="S234" i="2"/>
  <c r="S448" i="2"/>
  <c r="S722" i="2"/>
  <c r="S222" i="2"/>
  <c r="S422" i="2"/>
  <c r="S377" i="2"/>
  <c r="S279" i="2"/>
  <c r="S336" i="2"/>
  <c r="S654" i="2"/>
  <c r="S337" i="2"/>
  <c r="S694" i="2"/>
  <c r="S670" i="2"/>
  <c r="R124" i="3" s="1"/>
  <c r="S726" i="2"/>
  <c r="S659" i="2"/>
  <c r="S528" i="2"/>
  <c r="S394" i="2"/>
  <c r="S636" i="2"/>
  <c r="S539" i="2"/>
  <c r="S584" i="2"/>
  <c r="S609" i="2"/>
  <c r="S673" i="2"/>
  <c r="S690" i="2"/>
  <c r="S423" i="2"/>
  <c r="S663" i="2"/>
  <c r="S653" i="2"/>
  <c r="S470" i="2"/>
  <c r="S439" i="2"/>
  <c r="S691" i="2"/>
  <c r="S666" i="2"/>
  <c r="S671" i="2"/>
  <c r="S692" i="2"/>
  <c r="R102" i="3" s="1"/>
  <c r="S559" i="2"/>
  <c r="S688" i="2"/>
  <c r="S672" i="2"/>
  <c r="S727" i="2"/>
  <c r="S712" i="2"/>
  <c r="S693" i="2"/>
  <c r="S638" i="2"/>
  <c r="S713" i="2"/>
  <c r="S731" i="2"/>
  <c r="S729" i="2"/>
  <c r="S719" i="2"/>
  <c r="S675" i="2"/>
  <c r="N660" i="2"/>
  <c r="N594" i="2"/>
  <c r="N615" i="2"/>
  <c r="N84" i="2"/>
  <c r="N372" i="2"/>
  <c r="N424" i="2"/>
  <c r="N426" i="2"/>
  <c r="N534" i="2"/>
  <c r="N379" i="2"/>
  <c r="N552" i="2"/>
  <c r="N335" i="2"/>
  <c r="N457" i="2"/>
  <c r="N176" i="2"/>
  <c r="N702" i="2"/>
  <c r="N153" i="2"/>
  <c r="N514" i="2"/>
  <c r="N48" i="2"/>
  <c r="N647" i="2"/>
  <c r="N519" i="2"/>
  <c r="N405" i="2"/>
  <c r="N469" i="2"/>
  <c r="N459" i="2"/>
  <c r="N371" i="2"/>
  <c r="N88" i="2"/>
  <c r="N586" i="2"/>
  <c r="N329" i="2"/>
  <c r="N230" i="2"/>
  <c r="N67" i="2"/>
  <c r="N259" i="2"/>
  <c r="N593" i="2"/>
  <c r="N643" i="2"/>
  <c r="N4" i="2"/>
  <c r="N49" i="2"/>
  <c r="N392" i="2"/>
  <c r="N556" i="2"/>
  <c r="N687" i="2"/>
  <c r="N210" i="2"/>
  <c r="N436" i="2"/>
  <c r="N101" i="2"/>
  <c r="N633" i="2"/>
  <c r="N319" i="2"/>
  <c r="N298" i="2"/>
  <c r="N352" i="2"/>
  <c r="N523" i="2"/>
  <c r="N95" i="2"/>
  <c r="N189" i="2"/>
  <c r="N199" i="2"/>
  <c r="N582" i="2"/>
  <c r="N462" i="2"/>
  <c r="N217" i="2"/>
  <c r="N142" i="2"/>
  <c r="N353" i="2"/>
  <c r="N83" i="2"/>
  <c r="N425" i="2"/>
  <c r="N390" i="2"/>
  <c r="N357" i="2"/>
  <c r="N243" i="2"/>
  <c r="N487" i="2"/>
  <c r="N121" i="2"/>
  <c r="N560" i="2"/>
  <c r="N240" i="2"/>
  <c r="N275" i="2"/>
  <c r="N116" i="2"/>
  <c r="N276" i="2"/>
  <c r="N350" i="2"/>
  <c r="N492" i="2"/>
  <c r="N98" i="2"/>
  <c r="N444" i="2"/>
  <c r="N61" i="2"/>
  <c r="N395" i="2"/>
  <c r="N122" i="2"/>
  <c r="N37" i="2"/>
  <c r="N398" i="2"/>
  <c r="N282" i="2"/>
  <c r="N458" i="2"/>
  <c r="N378" i="2"/>
  <c r="N359" i="2"/>
  <c r="N311" i="2"/>
  <c r="N606" i="2"/>
  <c r="N453" i="2"/>
  <c r="N196" i="2"/>
  <c r="N113" i="2"/>
  <c r="N114" i="2"/>
  <c r="N154" i="2"/>
  <c r="N250" i="2"/>
  <c r="N536" i="2"/>
  <c r="N508" i="2"/>
  <c r="N221" i="2"/>
  <c r="N407" i="2"/>
  <c r="N214" i="2"/>
  <c r="N256" i="2"/>
  <c r="N698" i="2"/>
  <c r="N463" i="2"/>
  <c r="N323" i="2"/>
  <c r="N79" i="2"/>
  <c r="N103" i="2"/>
  <c r="N383" i="2"/>
  <c r="N71" i="2"/>
  <c r="N506" i="2"/>
  <c r="N320" i="2"/>
  <c r="N96" i="2"/>
  <c r="N152" i="2"/>
  <c r="N607" i="2"/>
  <c r="N17" i="2"/>
  <c r="N16" i="2"/>
  <c r="N363" i="2"/>
  <c r="N286" i="2"/>
  <c r="N159" i="2"/>
  <c r="N411" i="2"/>
  <c r="N206" i="2"/>
  <c r="N290" i="2"/>
  <c r="N225" i="2"/>
  <c r="N81" i="2"/>
  <c r="N39" i="2"/>
  <c r="N77" i="2"/>
  <c r="N287" i="2"/>
  <c r="N137" i="2"/>
  <c r="N700" i="2"/>
  <c r="N26" i="2"/>
  <c r="N442" i="2"/>
  <c r="N550" i="2"/>
  <c r="N314" i="2"/>
  <c r="N557" i="2"/>
  <c r="N86" i="2"/>
  <c r="N191" i="2"/>
  <c r="N238" i="2"/>
  <c r="N645" i="2"/>
  <c r="N42" i="2"/>
  <c r="N412" i="2"/>
  <c r="N13" i="2"/>
  <c r="N213" i="2"/>
  <c r="N239" i="2"/>
  <c r="N141" i="2"/>
  <c r="N650" i="2"/>
  <c r="N266" i="2"/>
  <c r="N695" i="2"/>
  <c r="N410" i="2"/>
  <c r="N681" i="2"/>
  <c r="N188" i="2"/>
  <c r="N413" i="2"/>
  <c r="N324" i="2"/>
  <c r="N10" i="2"/>
  <c r="N415" i="2"/>
  <c r="N307" i="2"/>
  <c r="N644" i="2"/>
  <c r="N261" i="2"/>
  <c r="N566" i="2"/>
  <c r="N364" i="2"/>
  <c r="N14" i="2"/>
  <c r="N720" i="2"/>
  <c r="N346" i="2"/>
  <c r="N302" i="2"/>
  <c r="N236" i="2"/>
  <c r="N475" i="2"/>
  <c r="N178" i="2"/>
  <c r="N200" i="2"/>
  <c r="N162" i="2"/>
  <c r="N219" i="2"/>
  <c r="N393" i="2"/>
  <c r="N460" i="2"/>
  <c r="N224" i="2"/>
  <c r="N143" i="2"/>
  <c r="N624" i="2"/>
  <c r="N330" i="2"/>
  <c r="N510" i="2"/>
  <c r="N531" i="2"/>
  <c r="N30" i="2"/>
  <c r="N573" i="2"/>
  <c r="N481" i="2"/>
  <c r="N576" i="2"/>
  <c r="N572" i="2"/>
  <c r="N518" i="2"/>
  <c r="N592" i="2"/>
  <c r="N349" i="2"/>
  <c r="N655" i="2"/>
  <c r="N664" i="2"/>
  <c r="N270" i="2"/>
  <c r="N614" i="2"/>
  <c r="N467" i="2"/>
  <c r="N662" i="2"/>
  <c r="N40" i="2"/>
  <c r="N198" i="2"/>
  <c r="N296" i="2"/>
  <c r="N484" i="2"/>
  <c r="N303" i="2"/>
  <c r="N180" i="2"/>
  <c r="N202" i="2"/>
  <c r="N5" i="2"/>
  <c r="N288" i="2"/>
  <c r="N617" i="2"/>
  <c r="N106" i="2"/>
  <c r="N619" i="2"/>
  <c r="N501" i="2"/>
  <c r="N172" i="2"/>
  <c r="N126" i="2"/>
  <c r="N237" i="2"/>
  <c r="N109" i="2"/>
  <c r="N58" i="2"/>
  <c r="N524" i="2"/>
  <c r="N44" i="2"/>
  <c r="N23" i="2"/>
  <c r="N649" i="2"/>
  <c r="N291" i="2"/>
  <c r="N271" i="2"/>
  <c r="N648" i="2"/>
  <c r="N632" i="2"/>
  <c r="N561" i="2"/>
  <c r="N658" i="2"/>
  <c r="N144" i="2"/>
  <c r="N414" i="2"/>
  <c r="N46" i="2"/>
  <c r="N452" i="2"/>
  <c r="N499" i="2"/>
  <c r="N100" i="2"/>
  <c r="N483" i="2"/>
  <c r="N500" i="2"/>
  <c r="N623" i="2"/>
  <c r="N69" i="2"/>
  <c r="N564" i="2"/>
  <c r="N203" i="2"/>
  <c r="N419" i="2"/>
  <c r="N428" i="2"/>
  <c r="N503" i="2"/>
  <c r="N136" i="2"/>
  <c r="N252" i="2"/>
  <c r="N47" i="2"/>
  <c r="N78" i="2"/>
  <c r="N587" i="2"/>
  <c r="N167" i="2"/>
  <c r="N15" i="2"/>
  <c r="N207" i="2"/>
  <c r="N385" i="2"/>
  <c r="N450" i="2"/>
  <c r="N696" i="2"/>
  <c r="N585" i="2"/>
  <c r="N468" i="2"/>
  <c r="N299" i="2"/>
  <c r="N491" i="2"/>
  <c r="N529" i="2"/>
  <c r="N495" i="2"/>
  <c r="N72" i="2"/>
  <c r="N36" i="2"/>
  <c r="N381" i="2"/>
  <c r="N686" i="2"/>
  <c r="N430" i="2"/>
  <c r="N351" i="2"/>
  <c r="N373" i="2"/>
  <c r="N90" i="2"/>
  <c r="N406" i="2"/>
  <c r="N257" i="2"/>
  <c r="N11" i="2"/>
  <c r="N676" i="2"/>
  <c r="N333" i="2"/>
  <c r="N74" i="2"/>
  <c r="N417" i="2"/>
  <c r="N140" i="2"/>
  <c r="N82" i="2"/>
  <c r="N714" i="2"/>
  <c r="N345" i="2"/>
  <c r="N391" i="2"/>
  <c r="N403" i="2"/>
  <c r="N478" i="2"/>
  <c r="N272" i="2"/>
  <c r="N211" i="2"/>
  <c r="N464" i="2"/>
  <c r="N555" i="2"/>
  <c r="N402" i="2"/>
  <c r="N18" i="2"/>
  <c r="N297" i="2"/>
  <c r="N309" i="2"/>
  <c r="N596" i="2"/>
  <c r="N389" i="2"/>
  <c r="N620" i="2"/>
  <c r="N396" i="2"/>
  <c r="N628" i="2"/>
  <c r="N382" i="2"/>
  <c r="N339" i="2"/>
  <c r="N494" i="2"/>
  <c r="N186" i="2"/>
  <c r="N455" i="2"/>
  <c r="N704" i="2"/>
  <c r="N461" i="2"/>
  <c r="N3" i="2"/>
  <c r="N301" i="2"/>
  <c r="N386" i="2"/>
  <c r="N465" i="2"/>
  <c r="N575" i="2"/>
  <c r="N51" i="2"/>
  <c r="N445" i="2"/>
  <c r="N120" i="2"/>
  <c r="N68" i="2"/>
  <c r="N269" i="2"/>
  <c r="N99" i="2"/>
  <c r="N89" i="2"/>
  <c r="N268" i="2"/>
  <c r="N97" i="2"/>
  <c r="N227" i="2"/>
  <c r="N244" i="2"/>
  <c r="N547" i="2"/>
  <c r="N589" i="2"/>
  <c r="N54" i="2"/>
  <c r="N128" i="2"/>
  <c r="N678" i="2"/>
  <c r="N526" i="2"/>
  <c r="N182" i="2"/>
  <c r="N473" i="2"/>
  <c r="N387" i="2"/>
  <c r="N397" i="2"/>
  <c r="N249" i="2"/>
  <c r="N568" i="2"/>
  <c r="N164" i="2"/>
  <c r="N233" i="2"/>
  <c r="N75" i="2"/>
  <c r="N535" i="2"/>
  <c r="N295" i="2"/>
  <c r="N340" i="2"/>
  <c r="N466" i="2"/>
  <c r="N185" i="2"/>
  <c r="N277" i="2"/>
  <c r="N304" i="2"/>
  <c r="N102" i="2"/>
  <c r="N532" i="2"/>
  <c r="N580" i="2"/>
  <c r="N197" i="2"/>
  <c r="N667" i="2"/>
  <c r="N187" i="2"/>
  <c r="N6" i="2"/>
  <c r="N195" i="2"/>
  <c r="N454" i="2"/>
  <c r="N34" i="2"/>
  <c r="N541" i="2"/>
  <c r="N365" i="2"/>
  <c r="N242" i="2"/>
  <c r="N369" i="2"/>
  <c r="N504" i="2"/>
  <c r="N362" i="2"/>
  <c r="N7" i="2"/>
  <c r="N165" i="2"/>
  <c r="N171" i="2"/>
  <c r="N570" i="2"/>
  <c r="N284" i="2"/>
  <c r="N265" i="2"/>
  <c r="N716" i="2"/>
  <c r="N358" i="2"/>
  <c r="N174" i="2"/>
  <c r="N235" i="2"/>
  <c r="N73" i="2"/>
  <c r="N274" i="2"/>
  <c r="N443" i="2"/>
  <c r="N125" i="2"/>
  <c r="N38" i="2"/>
  <c r="N94" i="2"/>
  <c r="N149" i="2"/>
  <c r="N168" i="2"/>
  <c r="N146" i="2"/>
  <c r="N679" i="2"/>
  <c r="N201" i="2"/>
  <c r="N80" i="2"/>
  <c r="N150" i="2"/>
  <c r="N590" i="2"/>
  <c r="N35" i="2"/>
  <c r="N254" i="2"/>
  <c r="N19" i="2"/>
  <c r="N53" i="2"/>
  <c r="N12" i="2"/>
  <c r="N368" i="2"/>
  <c r="N326" i="2"/>
  <c r="N703" i="2"/>
  <c r="N218" i="2"/>
  <c r="N169" i="2"/>
  <c r="N554" i="2"/>
  <c r="N544" i="2"/>
  <c r="N437" i="2"/>
  <c r="N8" i="2"/>
  <c r="N665" i="2"/>
  <c r="N208" i="2"/>
  <c r="N56" i="2"/>
  <c r="N661" i="2"/>
  <c r="N50" i="2"/>
  <c r="N616" i="2"/>
  <c r="N574" i="2"/>
  <c r="N267" i="2"/>
  <c r="N434" i="2"/>
  <c r="N625" i="2"/>
  <c r="N2" i="2"/>
  <c r="N421" i="2"/>
  <c r="N248" i="2"/>
  <c r="N608" i="2"/>
  <c r="N65" i="2"/>
  <c r="N341" i="2"/>
  <c r="N316" i="2"/>
  <c r="N300" i="2"/>
  <c r="N505" i="2"/>
  <c r="N569" i="2"/>
  <c r="N64" i="2"/>
  <c r="N231" i="2"/>
  <c r="N611" i="2"/>
  <c r="N306" i="2"/>
  <c r="N155" i="2"/>
  <c r="N516" i="2"/>
  <c r="N133" i="2"/>
  <c r="N156" i="2"/>
  <c r="N170" i="2"/>
  <c r="N289" i="2"/>
  <c r="N305" i="2"/>
  <c r="N24" i="2"/>
  <c r="N685" i="2"/>
  <c r="N228" i="2"/>
  <c r="N513" i="2"/>
  <c r="N148" i="2"/>
  <c r="N192" i="2"/>
  <c r="N253" i="2"/>
  <c r="N117" i="2"/>
  <c r="N127" i="2"/>
  <c r="N173" i="2"/>
  <c r="N158" i="2"/>
  <c r="N22" i="2"/>
  <c r="N263" i="2"/>
  <c r="N45" i="2"/>
  <c r="N31" i="2"/>
  <c r="N360" i="2"/>
  <c r="N618" i="2"/>
  <c r="N456" i="2"/>
  <c r="N603" i="2"/>
  <c r="N530" i="2"/>
  <c r="N76" i="2"/>
  <c r="N293" i="2"/>
  <c r="N578" i="2"/>
  <c r="N138" i="2"/>
  <c r="N190" i="2"/>
  <c r="N545" i="2"/>
  <c r="N25" i="2"/>
  <c r="N278" i="2"/>
  <c r="N112" i="2"/>
  <c r="N129" i="2"/>
  <c r="N247" i="2"/>
  <c r="N20" i="2"/>
  <c r="N285" i="2"/>
  <c r="N59" i="2"/>
  <c r="N583" i="2"/>
  <c r="N507" i="2"/>
  <c r="N264" i="2"/>
  <c r="N682" i="2"/>
  <c r="N472" i="2"/>
  <c r="N639" i="2"/>
  <c r="N241" i="2"/>
  <c r="N601" i="2"/>
  <c r="N732" i="2"/>
  <c r="N558" i="2"/>
  <c r="N163" i="2"/>
  <c r="N124" i="2"/>
  <c r="N347" i="2"/>
  <c r="N637" i="2"/>
  <c r="N604" i="2"/>
  <c r="N710" i="2"/>
  <c r="N477" i="2"/>
  <c r="N66" i="2"/>
  <c r="N486" i="2"/>
  <c r="N344" i="2"/>
  <c r="N52" i="2"/>
  <c r="N709" i="2"/>
  <c r="N626" i="2"/>
  <c r="N432" i="2"/>
  <c r="N635" i="2"/>
  <c r="N537" i="2"/>
  <c r="N446" i="2"/>
  <c r="N87" i="2"/>
  <c r="N135" i="2"/>
  <c r="N161" i="2"/>
  <c r="N408" i="2"/>
  <c r="N63" i="2"/>
  <c r="N317" i="2"/>
  <c r="N134" i="2"/>
  <c r="N427" i="2"/>
  <c r="N43" i="2"/>
  <c r="N538" i="2"/>
  <c r="N226" i="2"/>
  <c r="N416" i="2"/>
  <c r="N705" i="2"/>
  <c r="N310" i="2"/>
  <c r="N605" i="2"/>
  <c r="N597" i="2"/>
  <c r="N502" i="2"/>
  <c r="N132" i="2"/>
  <c r="N273" i="2"/>
  <c r="N9" i="2"/>
  <c r="N104" i="2"/>
  <c r="N260" i="2"/>
  <c r="N562" i="2"/>
  <c r="N715" i="2"/>
  <c r="N356" i="2"/>
  <c r="N482" i="2"/>
  <c r="N440" i="2"/>
  <c r="N521" i="2"/>
  <c r="N28" i="2"/>
  <c r="N565" i="2"/>
  <c r="N21" i="2"/>
  <c r="N717" i="2"/>
  <c r="N160" i="2"/>
  <c r="N175" i="2"/>
  <c r="N680" i="2"/>
  <c r="N57" i="2"/>
  <c r="N480" i="2"/>
  <c r="N708" i="2"/>
  <c r="N343" i="2"/>
  <c r="N321" i="2"/>
  <c r="N204" i="2"/>
  <c r="N27" i="2"/>
  <c r="N110" i="2"/>
  <c r="N29" i="2"/>
  <c r="N181" i="2"/>
  <c r="N512" i="2"/>
  <c r="N599" i="2"/>
  <c r="N542" i="2"/>
  <c r="N697" i="2"/>
  <c r="N610" i="2"/>
  <c r="N183" i="2"/>
  <c r="N55" i="2"/>
  <c r="N318" i="2"/>
  <c r="N474" i="2"/>
  <c r="N327" i="2"/>
  <c r="N571" i="2"/>
  <c r="N409" i="2"/>
  <c r="N429" i="2"/>
  <c r="N420" i="2"/>
  <c r="N548" i="2"/>
  <c r="N338" i="2"/>
  <c r="N515" i="2"/>
  <c r="N621" i="2"/>
  <c r="N384" i="2"/>
  <c r="N485" i="2"/>
  <c r="N399" i="2"/>
  <c r="N111" i="2"/>
  <c r="N246" i="2"/>
  <c r="N131" i="2"/>
  <c r="N193" i="2"/>
  <c r="N431" i="2"/>
  <c r="N328" i="2"/>
  <c r="N479" i="2"/>
  <c r="N489" i="2"/>
  <c r="N313" i="2"/>
  <c r="N579" i="2"/>
  <c r="N591" i="2"/>
  <c r="N157" i="2"/>
  <c r="N85" i="2"/>
  <c r="N723" i="2"/>
  <c r="N721" i="2"/>
  <c r="N509" i="2"/>
  <c r="N640" i="2"/>
  <c r="N194" i="2"/>
  <c r="N588" i="2"/>
  <c r="N711" i="2"/>
  <c r="N107" i="2"/>
  <c r="N724" i="2"/>
  <c r="N598" i="2"/>
  <c r="N418" i="2"/>
  <c r="N525" i="2"/>
  <c r="N388" i="2"/>
  <c r="N119" i="2"/>
  <c r="N642" i="2"/>
  <c r="N435" i="2"/>
  <c r="N641" i="2"/>
  <c r="N612" i="2"/>
  <c r="N629" i="2"/>
  <c r="N441" i="2"/>
  <c r="N646" i="2"/>
  <c r="N105" i="2"/>
  <c r="N332" i="2"/>
  <c r="N41" i="2"/>
  <c r="N115" i="2"/>
  <c r="N342" i="2"/>
  <c r="N215" i="2"/>
  <c r="N281" i="2"/>
  <c r="N33" i="2"/>
  <c r="N451" i="2"/>
  <c r="N683" i="2"/>
  <c r="N294" i="2"/>
  <c r="N108" i="2"/>
  <c r="N401" i="2"/>
  <c r="N209" i="2"/>
  <c r="N577" i="2"/>
  <c r="N684" i="2"/>
  <c r="N471" i="2"/>
  <c r="N374" i="2"/>
  <c r="N668" i="2"/>
  <c r="N177" i="2"/>
  <c r="N634" i="2"/>
  <c r="N123" i="2"/>
  <c r="N151" i="2"/>
  <c r="N488" i="2"/>
  <c r="N496" i="2"/>
  <c r="N613" i="2"/>
  <c r="N354" i="2"/>
  <c r="N118" i="2"/>
  <c r="N718" i="2"/>
  <c r="N232" i="2"/>
  <c r="N533" i="2"/>
  <c r="N581" i="2"/>
  <c r="N355" i="2"/>
  <c r="N627" i="2"/>
  <c r="N229" i="2"/>
  <c r="N92" i="2"/>
  <c r="N361" i="2"/>
  <c r="N701" i="2"/>
  <c r="N689" i="2"/>
  <c r="N404" i="2"/>
  <c r="N553" i="2"/>
  <c r="N251" i="2"/>
  <c r="N62" i="2"/>
  <c r="N93" i="2"/>
  <c r="N380" i="2"/>
  <c r="N322" i="2"/>
  <c r="N147" i="2"/>
  <c r="N546" i="2"/>
  <c r="N540" i="2"/>
  <c r="N652" i="2"/>
  <c r="N438" i="2"/>
  <c r="N551" i="2"/>
  <c r="N70" i="2"/>
  <c r="N376" i="2"/>
  <c r="N334" i="2"/>
  <c r="N184" i="2"/>
  <c r="N630" i="2"/>
  <c r="N728" i="2"/>
  <c r="N145" i="2"/>
  <c r="N476" i="2"/>
  <c r="N669" i="2"/>
  <c r="N60" i="2"/>
  <c r="N730" i="2"/>
  <c r="N656" i="2"/>
  <c r="N283" i="2"/>
  <c r="N699" i="2"/>
  <c r="N325" i="2"/>
  <c r="N220" i="2"/>
  <c r="N602" i="2"/>
  <c r="N493" i="2"/>
  <c r="N166" i="2"/>
  <c r="N32" i="2"/>
  <c r="N651" i="2"/>
  <c r="N308" i="2"/>
  <c r="N315" i="2"/>
  <c r="N348" i="2"/>
  <c r="N312" i="2"/>
  <c r="N216" i="2"/>
  <c r="N498" i="2"/>
  <c r="N205" i="2"/>
  <c r="N677" i="2"/>
  <c r="N367" i="2"/>
  <c r="N725" i="2"/>
  <c r="N447" i="2"/>
  <c r="N622" i="2"/>
  <c r="N674" i="2"/>
  <c r="N449" i="2"/>
  <c r="N595" i="2"/>
  <c r="N520" i="2"/>
  <c r="N527" i="2"/>
  <c r="N733" i="2"/>
  <c r="N255" i="2"/>
  <c r="N223" i="2"/>
  <c r="N631" i="2"/>
  <c r="N707" i="2"/>
  <c r="N567" i="2"/>
  <c r="N600" i="2"/>
  <c r="N212" i="2"/>
  <c r="N366" i="2"/>
  <c r="N139" i="2"/>
  <c r="N490" i="2"/>
  <c r="N292" i="2"/>
  <c r="N657" i="2"/>
  <c r="N433" i="2"/>
  <c r="N400" i="2"/>
  <c r="N179" i="2"/>
  <c r="N375" i="2"/>
  <c r="N262" i="2"/>
  <c r="N511" i="2"/>
  <c r="N258" i="2"/>
  <c r="N91" i="2"/>
  <c r="N543" i="2"/>
  <c r="N130" i="2"/>
  <c r="N280" i="2"/>
  <c r="N522" i="2"/>
  <c r="N331" i="2"/>
  <c r="N706" i="2"/>
  <c r="N370" i="2"/>
  <c r="N549" i="2"/>
  <c r="N563" i="2"/>
  <c r="N245" i="2"/>
  <c r="N517" i="2"/>
  <c r="N497" i="2"/>
  <c r="N234" i="2"/>
  <c r="N448" i="2"/>
  <c r="N722" i="2"/>
  <c r="N222" i="2"/>
  <c r="N422" i="2"/>
  <c r="N377" i="2"/>
  <c r="N279" i="2"/>
  <c r="N336" i="2"/>
  <c r="N654" i="2"/>
  <c r="N337" i="2"/>
  <c r="N694" i="2"/>
  <c r="N670" i="2"/>
  <c r="N726" i="2"/>
  <c r="N659" i="2"/>
  <c r="N528" i="2"/>
  <c r="N394" i="2"/>
  <c r="N636" i="2"/>
  <c r="N539" i="2"/>
  <c r="N584" i="2"/>
  <c r="N609" i="2"/>
  <c r="N673" i="2"/>
  <c r="N690" i="2"/>
  <c r="N423" i="2"/>
  <c r="N663" i="2"/>
  <c r="N653" i="2"/>
  <c r="N470" i="2"/>
  <c r="N439" i="2"/>
  <c r="N691" i="2"/>
  <c r="N666" i="2"/>
  <c r="N671" i="2"/>
  <c r="N692" i="2"/>
  <c r="N559" i="2"/>
  <c r="N688" i="2"/>
  <c r="N672" i="2"/>
  <c r="N727" i="2"/>
  <c r="N712" i="2"/>
  <c r="N693" i="2"/>
  <c r="N638" i="2"/>
  <c r="N713" i="2"/>
  <c r="N731" i="2"/>
  <c r="N729" i="2"/>
  <c r="N719" i="2"/>
  <c r="N675" i="2"/>
  <c r="L660" i="2"/>
  <c r="L594" i="2"/>
  <c r="L615" i="2"/>
  <c r="L84" i="2"/>
  <c r="L372" i="2"/>
  <c r="L424" i="2"/>
  <c r="L426" i="2"/>
  <c r="L534" i="2"/>
  <c r="L379" i="2"/>
  <c r="L552" i="2"/>
  <c r="L335" i="2"/>
  <c r="L457" i="2"/>
  <c r="L176" i="2"/>
  <c r="L702" i="2"/>
  <c r="L153" i="2"/>
  <c r="L514" i="2"/>
  <c r="L48" i="2"/>
  <c r="L647" i="2"/>
  <c r="L519" i="2"/>
  <c r="L405" i="2"/>
  <c r="L469" i="2"/>
  <c r="L459" i="2"/>
  <c r="L371" i="2"/>
  <c r="L88" i="2"/>
  <c r="L586" i="2"/>
  <c r="L329" i="2"/>
  <c r="L230" i="2"/>
  <c r="L67" i="2"/>
  <c r="L259" i="2"/>
  <c r="L593" i="2"/>
  <c r="L643" i="2"/>
  <c r="L4" i="2"/>
  <c r="L49" i="2"/>
  <c r="L392" i="2"/>
  <c r="L556" i="2"/>
  <c r="L687" i="2"/>
  <c r="L210" i="2"/>
  <c r="L436" i="2"/>
  <c r="L101" i="2"/>
  <c r="L633" i="2"/>
  <c r="L319" i="2"/>
  <c r="L298" i="2"/>
  <c r="L352" i="2"/>
  <c r="L523" i="2"/>
  <c r="L95" i="2"/>
  <c r="L189" i="2"/>
  <c r="L199" i="2"/>
  <c r="L582" i="2"/>
  <c r="L462" i="2"/>
  <c r="L217" i="2"/>
  <c r="L142" i="2"/>
  <c r="L353" i="2"/>
  <c r="L83" i="2"/>
  <c r="L425" i="2"/>
  <c r="L390" i="2"/>
  <c r="L357" i="2"/>
  <c r="L243" i="2"/>
  <c r="L487" i="2"/>
  <c r="L121" i="2"/>
  <c r="L560" i="2"/>
  <c r="L240" i="2"/>
  <c r="L275" i="2"/>
  <c r="L116" i="2"/>
  <c r="L276" i="2"/>
  <c r="L350" i="2"/>
  <c r="L492" i="2"/>
  <c r="L98" i="2"/>
  <c r="L444" i="2"/>
  <c r="L61" i="2"/>
  <c r="L395" i="2"/>
  <c r="L122" i="2"/>
  <c r="L37" i="2"/>
  <c r="L398" i="2"/>
  <c r="L282" i="2"/>
  <c r="L458" i="2"/>
  <c r="L378" i="2"/>
  <c r="L359" i="2"/>
  <c r="L311" i="2"/>
  <c r="L606" i="2"/>
  <c r="L453" i="2"/>
  <c r="L196" i="2"/>
  <c r="L113" i="2"/>
  <c r="L114" i="2"/>
  <c r="L154" i="2"/>
  <c r="L250" i="2"/>
  <c r="L536" i="2"/>
  <c r="L508" i="2"/>
  <c r="L221" i="2"/>
  <c r="L407" i="2"/>
  <c r="L214" i="2"/>
  <c r="L256" i="2"/>
  <c r="L698" i="2"/>
  <c r="L463" i="2"/>
  <c r="L323" i="2"/>
  <c r="L79" i="2"/>
  <c r="L103" i="2"/>
  <c r="L383" i="2"/>
  <c r="L71" i="2"/>
  <c r="L506" i="2"/>
  <c r="L320" i="2"/>
  <c r="L96" i="2"/>
  <c r="L152" i="2"/>
  <c r="L607" i="2"/>
  <c r="L17" i="2"/>
  <c r="L16" i="2"/>
  <c r="L363" i="2"/>
  <c r="L286" i="2"/>
  <c r="L159" i="2"/>
  <c r="L411" i="2"/>
  <c r="L206" i="2"/>
  <c r="L290" i="2"/>
  <c r="L225" i="2"/>
  <c r="L81" i="2"/>
  <c r="L39" i="2"/>
  <c r="L77" i="2"/>
  <c r="L287" i="2"/>
  <c r="L137" i="2"/>
  <c r="L700" i="2"/>
  <c r="L26" i="2"/>
  <c r="L442" i="2"/>
  <c r="L550" i="2"/>
  <c r="L314" i="2"/>
  <c r="L557" i="2"/>
  <c r="L86" i="2"/>
  <c r="L191" i="2"/>
  <c r="L238" i="2"/>
  <c r="L645" i="2"/>
  <c r="L42" i="2"/>
  <c r="L412" i="2"/>
  <c r="L13" i="2"/>
  <c r="L213" i="2"/>
  <c r="L239" i="2"/>
  <c r="L141" i="2"/>
  <c r="L650" i="2"/>
  <c r="L266" i="2"/>
  <c r="L695" i="2"/>
  <c r="L410" i="2"/>
  <c r="L681" i="2"/>
  <c r="L188" i="2"/>
  <c r="L413" i="2"/>
  <c r="L324" i="2"/>
  <c r="L10" i="2"/>
  <c r="L415" i="2"/>
  <c r="L307" i="2"/>
  <c r="L644" i="2"/>
  <c r="L261" i="2"/>
  <c r="L566" i="2"/>
  <c r="L364" i="2"/>
  <c r="L14" i="2"/>
  <c r="L720" i="2"/>
  <c r="L346" i="2"/>
  <c r="L302" i="2"/>
  <c r="L236" i="2"/>
  <c r="L475" i="2"/>
  <c r="L178" i="2"/>
  <c r="L200" i="2"/>
  <c r="L162" i="2"/>
  <c r="L219" i="2"/>
  <c r="L393" i="2"/>
  <c r="L460" i="2"/>
  <c r="L224" i="2"/>
  <c r="L143" i="2"/>
  <c r="L624" i="2"/>
  <c r="L330" i="2"/>
  <c r="L510" i="2"/>
  <c r="L531" i="2"/>
  <c r="L30" i="2"/>
  <c r="L573" i="2"/>
  <c r="L481" i="2"/>
  <c r="L576" i="2"/>
  <c r="L572" i="2"/>
  <c r="L518" i="2"/>
  <c r="L592" i="2"/>
  <c r="L349" i="2"/>
  <c r="L655" i="2"/>
  <c r="L664" i="2"/>
  <c r="L270" i="2"/>
  <c r="L614" i="2"/>
  <c r="L467" i="2"/>
  <c r="L662" i="2"/>
  <c r="L40" i="2"/>
  <c r="L198" i="2"/>
  <c r="L296" i="2"/>
  <c r="L484" i="2"/>
  <c r="L303" i="2"/>
  <c r="L180" i="2"/>
  <c r="L202" i="2"/>
  <c r="L5" i="2"/>
  <c r="L288" i="2"/>
  <c r="L617" i="2"/>
  <c r="L106" i="2"/>
  <c r="L619" i="2"/>
  <c r="L501" i="2"/>
  <c r="L172" i="2"/>
  <c r="L126" i="2"/>
  <c r="L237" i="2"/>
  <c r="L109" i="2"/>
  <c r="L58" i="2"/>
  <c r="L524" i="2"/>
  <c r="L44" i="2"/>
  <c r="L23" i="2"/>
  <c r="L649" i="2"/>
  <c r="L291" i="2"/>
  <c r="L271" i="2"/>
  <c r="L648" i="2"/>
  <c r="L632" i="2"/>
  <c r="L561" i="2"/>
  <c r="L658" i="2"/>
  <c r="L144" i="2"/>
  <c r="L414" i="2"/>
  <c r="L46" i="2"/>
  <c r="L452" i="2"/>
  <c r="L499" i="2"/>
  <c r="L100" i="2"/>
  <c r="L483" i="2"/>
  <c r="L500" i="2"/>
  <c r="L623" i="2"/>
  <c r="L69" i="2"/>
  <c r="L564" i="2"/>
  <c r="L203" i="2"/>
  <c r="L419" i="2"/>
  <c r="L428" i="2"/>
  <c r="L503" i="2"/>
  <c r="L136" i="2"/>
  <c r="L252" i="2"/>
  <c r="L47" i="2"/>
  <c r="L78" i="2"/>
  <c r="L587" i="2"/>
  <c r="L167" i="2"/>
  <c r="L15" i="2"/>
  <c r="L207" i="2"/>
  <c r="L385" i="2"/>
  <c r="L450" i="2"/>
  <c r="L696" i="2"/>
  <c r="L585" i="2"/>
  <c r="L468" i="2"/>
  <c r="L299" i="2"/>
  <c r="L491" i="2"/>
  <c r="L529" i="2"/>
  <c r="L495" i="2"/>
  <c r="L72" i="2"/>
  <c r="L36" i="2"/>
  <c r="L381" i="2"/>
  <c r="L686" i="2"/>
  <c r="L430" i="2"/>
  <c r="L351" i="2"/>
  <c r="L373" i="2"/>
  <c r="L90" i="2"/>
  <c r="L406" i="2"/>
  <c r="L257" i="2"/>
  <c r="L11" i="2"/>
  <c r="L676" i="2"/>
  <c r="L333" i="2"/>
  <c r="L74" i="2"/>
  <c r="L417" i="2"/>
  <c r="L140" i="2"/>
  <c r="L82" i="2"/>
  <c r="L714" i="2"/>
  <c r="L345" i="2"/>
  <c r="L391" i="2"/>
  <c r="L403" i="2"/>
  <c r="L478" i="2"/>
  <c r="L272" i="2"/>
  <c r="L211" i="2"/>
  <c r="L464" i="2"/>
  <c r="L555" i="2"/>
  <c r="L402" i="2"/>
  <c r="L18" i="2"/>
  <c r="L297" i="2"/>
  <c r="L309" i="2"/>
  <c r="L596" i="2"/>
  <c r="L389" i="2"/>
  <c r="L620" i="2"/>
  <c r="L396" i="2"/>
  <c r="L628" i="2"/>
  <c r="L382" i="2"/>
  <c r="L339" i="2"/>
  <c r="L494" i="2"/>
  <c r="L186" i="2"/>
  <c r="L455" i="2"/>
  <c r="L704" i="2"/>
  <c r="L461" i="2"/>
  <c r="L3" i="2"/>
  <c r="L301" i="2"/>
  <c r="L386" i="2"/>
  <c r="L465" i="2"/>
  <c r="L575" i="2"/>
  <c r="L51" i="2"/>
  <c r="L445" i="2"/>
  <c r="L120" i="2"/>
  <c r="L68" i="2"/>
  <c r="L269" i="2"/>
  <c r="L99" i="2"/>
  <c r="L89" i="2"/>
  <c r="L268" i="2"/>
  <c r="L97" i="2"/>
  <c r="L227" i="2"/>
  <c r="L244" i="2"/>
  <c r="L547" i="2"/>
  <c r="L589" i="2"/>
  <c r="L54" i="2"/>
  <c r="L128" i="2"/>
  <c r="L678" i="2"/>
  <c r="L526" i="2"/>
  <c r="L182" i="2"/>
  <c r="L473" i="2"/>
  <c r="L387" i="2"/>
  <c r="L397" i="2"/>
  <c r="L249" i="2"/>
  <c r="L568" i="2"/>
  <c r="L164" i="2"/>
  <c r="L233" i="2"/>
  <c r="L75" i="2"/>
  <c r="L535" i="2"/>
  <c r="L295" i="2"/>
  <c r="L340" i="2"/>
  <c r="L466" i="2"/>
  <c r="L185" i="2"/>
  <c r="L277" i="2"/>
  <c r="L304" i="2"/>
  <c r="L102" i="2"/>
  <c r="L532" i="2"/>
  <c r="L580" i="2"/>
  <c r="L197" i="2"/>
  <c r="L667" i="2"/>
  <c r="L187" i="2"/>
  <c r="L6" i="2"/>
  <c r="L195" i="2"/>
  <c r="L454" i="2"/>
  <c r="L34" i="2"/>
  <c r="L541" i="2"/>
  <c r="L365" i="2"/>
  <c r="L242" i="2"/>
  <c r="L369" i="2"/>
  <c r="L504" i="2"/>
  <c r="L362" i="2"/>
  <c r="L7" i="2"/>
  <c r="L165" i="2"/>
  <c r="L171" i="2"/>
  <c r="L570" i="2"/>
  <c r="L284" i="2"/>
  <c r="L265" i="2"/>
  <c r="L716" i="2"/>
  <c r="L358" i="2"/>
  <c r="L174" i="2"/>
  <c r="L235" i="2"/>
  <c r="L73" i="2"/>
  <c r="L274" i="2"/>
  <c r="L443" i="2"/>
  <c r="L125" i="2"/>
  <c r="L38" i="2"/>
  <c r="L94" i="2"/>
  <c r="L149" i="2"/>
  <c r="L168" i="2"/>
  <c r="L146" i="2"/>
  <c r="L679" i="2"/>
  <c r="L201" i="2"/>
  <c r="L80" i="2"/>
  <c r="L150" i="2"/>
  <c r="L590" i="2"/>
  <c r="L35" i="2"/>
  <c r="L254" i="2"/>
  <c r="L19" i="2"/>
  <c r="L53" i="2"/>
  <c r="L12" i="2"/>
  <c r="L368" i="2"/>
  <c r="L326" i="2"/>
  <c r="L703" i="2"/>
  <c r="L218" i="2"/>
  <c r="L169" i="2"/>
  <c r="L554" i="2"/>
  <c r="L544" i="2"/>
  <c r="L437" i="2"/>
  <c r="L8" i="2"/>
  <c r="L665" i="2"/>
  <c r="L208" i="2"/>
  <c r="L56" i="2"/>
  <c r="L661" i="2"/>
  <c r="L50" i="2"/>
  <c r="L616" i="2"/>
  <c r="L574" i="2"/>
  <c r="L267" i="2"/>
  <c r="L434" i="2"/>
  <c r="L625" i="2"/>
  <c r="L2" i="2"/>
  <c r="L421" i="2"/>
  <c r="L248" i="2"/>
  <c r="L608" i="2"/>
  <c r="L65" i="2"/>
  <c r="L341" i="2"/>
  <c r="L316" i="2"/>
  <c r="L300" i="2"/>
  <c r="L505" i="2"/>
  <c r="L569" i="2"/>
  <c r="L64" i="2"/>
  <c r="L231" i="2"/>
  <c r="L611" i="2"/>
  <c r="L306" i="2"/>
  <c r="L155" i="2"/>
  <c r="L516" i="2"/>
  <c r="L133" i="2"/>
  <c r="L156" i="2"/>
  <c r="L170" i="2"/>
  <c r="L289" i="2"/>
  <c r="L305" i="2"/>
  <c r="L24" i="2"/>
  <c r="L685" i="2"/>
  <c r="L228" i="2"/>
  <c r="L513" i="2"/>
  <c r="L148" i="2"/>
  <c r="L192" i="2"/>
  <c r="L253" i="2"/>
  <c r="L117" i="2"/>
  <c r="L127" i="2"/>
  <c r="L173" i="2"/>
  <c r="L158" i="2"/>
  <c r="L22" i="2"/>
  <c r="L263" i="2"/>
  <c r="L45" i="2"/>
  <c r="L31" i="2"/>
  <c r="L360" i="2"/>
  <c r="L618" i="2"/>
  <c r="L456" i="2"/>
  <c r="L603" i="2"/>
  <c r="L530" i="2"/>
  <c r="L76" i="2"/>
  <c r="L293" i="2"/>
  <c r="L578" i="2"/>
  <c r="L138" i="2"/>
  <c r="L190" i="2"/>
  <c r="L545" i="2"/>
  <c r="L25" i="2"/>
  <c r="L278" i="2"/>
  <c r="L112" i="2"/>
  <c r="L129" i="2"/>
  <c r="L247" i="2"/>
  <c r="L20" i="2"/>
  <c r="L285" i="2"/>
  <c r="L59" i="2"/>
  <c r="L583" i="2"/>
  <c r="L507" i="2"/>
  <c r="L264" i="2"/>
  <c r="L682" i="2"/>
  <c r="L472" i="2"/>
  <c r="L639" i="2"/>
  <c r="L241" i="2"/>
  <c r="L601" i="2"/>
  <c r="L732" i="2"/>
  <c r="L558" i="2"/>
  <c r="L163" i="2"/>
  <c r="L124" i="2"/>
  <c r="L347" i="2"/>
  <c r="L637" i="2"/>
  <c r="L604" i="2"/>
  <c r="L710" i="2"/>
  <c r="L477" i="2"/>
  <c r="L66" i="2"/>
  <c r="L486" i="2"/>
  <c r="L344" i="2"/>
  <c r="L52" i="2"/>
  <c r="L709" i="2"/>
  <c r="L626" i="2"/>
  <c r="L432" i="2"/>
  <c r="L635" i="2"/>
  <c r="L537" i="2"/>
  <c r="L446" i="2"/>
  <c r="L87" i="2"/>
  <c r="L135" i="2"/>
  <c r="L161" i="2"/>
  <c r="L408" i="2"/>
  <c r="L63" i="2"/>
  <c r="L317" i="2"/>
  <c r="L134" i="2"/>
  <c r="L427" i="2"/>
  <c r="L43" i="2"/>
  <c r="L538" i="2"/>
  <c r="L226" i="2"/>
  <c r="L416" i="2"/>
  <c r="L705" i="2"/>
  <c r="L310" i="2"/>
  <c r="L605" i="2"/>
  <c r="L597" i="2"/>
  <c r="L502" i="2"/>
  <c r="L132" i="2"/>
  <c r="L273" i="2"/>
  <c r="L9" i="2"/>
  <c r="L104" i="2"/>
  <c r="L260" i="2"/>
  <c r="L562" i="2"/>
  <c r="L715" i="2"/>
  <c r="L356" i="2"/>
  <c r="L482" i="2"/>
  <c r="L440" i="2"/>
  <c r="L521" i="2"/>
  <c r="L28" i="2"/>
  <c r="L565" i="2"/>
  <c r="L21" i="2"/>
  <c r="L717" i="2"/>
  <c r="L160" i="2"/>
  <c r="L175" i="2"/>
  <c r="L680" i="2"/>
  <c r="L57" i="2"/>
  <c r="L480" i="2"/>
  <c r="L708" i="2"/>
  <c r="L343" i="2"/>
  <c r="L321" i="2"/>
  <c r="L204" i="2"/>
  <c r="L27" i="2"/>
  <c r="L110" i="2"/>
  <c r="L29" i="2"/>
  <c r="L181" i="2"/>
  <c r="L512" i="2"/>
  <c r="L599" i="2"/>
  <c r="L542" i="2"/>
  <c r="L697" i="2"/>
  <c r="L610" i="2"/>
  <c r="L183" i="2"/>
  <c r="L55" i="2"/>
  <c r="L318" i="2"/>
  <c r="L474" i="2"/>
  <c r="L327" i="2"/>
  <c r="L571" i="2"/>
  <c r="L409" i="2"/>
  <c r="L429" i="2"/>
  <c r="L420" i="2"/>
  <c r="L548" i="2"/>
  <c r="L338" i="2"/>
  <c r="L515" i="2"/>
  <c r="L621" i="2"/>
  <c r="L384" i="2"/>
  <c r="L485" i="2"/>
  <c r="L399" i="2"/>
  <c r="L111" i="2"/>
  <c r="L246" i="2"/>
  <c r="L131" i="2"/>
  <c r="L193" i="2"/>
  <c r="L431" i="2"/>
  <c r="L328" i="2"/>
  <c r="L479" i="2"/>
  <c r="L489" i="2"/>
  <c r="L313" i="2"/>
  <c r="L579" i="2"/>
  <c r="L591" i="2"/>
  <c r="L157" i="2"/>
  <c r="L85" i="2"/>
  <c r="L723" i="2"/>
  <c r="L721" i="2"/>
  <c r="L509" i="2"/>
  <c r="L640" i="2"/>
  <c r="L194" i="2"/>
  <c r="L588" i="2"/>
  <c r="L711" i="2"/>
  <c r="L107" i="2"/>
  <c r="L724" i="2"/>
  <c r="L598" i="2"/>
  <c r="L418" i="2"/>
  <c r="L525" i="2"/>
  <c r="L388" i="2"/>
  <c r="L119" i="2"/>
  <c r="L642" i="2"/>
  <c r="L435" i="2"/>
  <c r="L641" i="2"/>
  <c r="L612" i="2"/>
  <c r="L629" i="2"/>
  <c r="L441" i="2"/>
  <c r="L646" i="2"/>
  <c r="L105" i="2"/>
  <c r="L332" i="2"/>
  <c r="L41" i="2"/>
  <c r="L115" i="2"/>
  <c r="L342" i="2"/>
  <c r="L215" i="2"/>
  <c r="L281" i="2"/>
  <c r="L33" i="2"/>
  <c r="L451" i="2"/>
  <c r="L683" i="2"/>
  <c r="L294" i="2"/>
  <c r="L108" i="2"/>
  <c r="L401" i="2"/>
  <c r="L209" i="2"/>
  <c r="L577" i="2"/>
  <c r="L684" i="2"/>
  <c r="L471" i="2"/>
  <c r="L374" i="2"/>
  <c r="L668" i="2"/>
  <c r="L177" i="2"/>
  <c r="L634" i="2"/>
  <c r="L123" i="2"/>
  <c r="L151" i="2"/>
  <c r="L488" i="2"/>
  <c r="L496" i="2"/>
  <c r="L613" i="2"/>
  <c r="L354" i="2"/>
  <c r="L118" i="2"/>
  <c r="L718" i="2"/>
  <c r="L232" i="2"/>
  <c r="L533" i="2"/>
  <c r="L581" i="2"/>
  <c r="L355" i="2"/>
  <c r="L627" i="2"/>
  <c r="L229" i="2"/>
  <c r="L92" i="2"/>
  <c r="L361" i="2"/>
  <c r="L701" i="2"/>
  <c r="L689" i="2"/>
  <c r="L404" i="2"/>
  <c r="L553" i="2"/>
  <c r="L251" i="2"/>
  <c r="L62" i="2"/>
  <c r="L93" i="2"/>
  <c r="L380" i="2"/>
  <c r="L322" i="2"/>
  <c r="L147" i="2"/>
  <c r="L546" i="2"/>
  <c r="L540" i="2"/>
  <c r="L652" i="2"/>
  <c r="L438" i="2"/>
  <c r="L551" i="2"/>
  <c r="L70" i="2"/>
  <c r="L376" i="2"/>
  <c r="L334" i="2"/>
  <c r="L184" i="2"/>
  <c r="L630" i="2"/>
  <c r="L728" i="2"/>
  <c r="L145" i="2"/>
  <c r="L476" i="2"/>
  <c r="L669" i="2"/>
  <c r="L60" i="2"/>
  <c r="L730" i="2"/>
  <c r="L656" i="2"/>
  <c r="L283" i="2"/>
  <c r="L699" i="2"/>
  <c r="L325" i="2"/>
  <c r="L220" i="2"/>
  <c r="L602" i="2"/>
  <c r="L493" i="2"/>
  <c r="L166" i="2"/>
  <c r="L32" i="2"/>
  <c r="L651" i="2"/>
  <c r="L308" i="2"/>
  <c r="L315" i="2"/>
  <c r="L348" i="2"/>
  <c r="L312" i="2"/>
  <c r="L216" i="2"/>
  <c r="L498" i="2"/>
  <c r="L205" i="2"/>
  <c r="L677" i="2"/>
  <c r="L367" i="2"/>
  <c r="L725" i="2"/>
  <c r="L447" i="2"/>
  <c r="L622" i="2"/>
  <c r="L674" i="2"/>
  <c r="L449" i="2"/>
  <c r="L595" i="2"/>
  <c r="L520" i="2"/>
  <c r="L527" i="2"/>
  <c r="L733" i="2"/>
  <c r="L255" i="2"/>
  <c r="L223" i="2"/>
  <c r="L631" i="2"/>
  <c r="L707" i="2"/>
  <c r="L567" i="2"/>
  <c r="L600" i="2"/>
  <c r="L212" i="2"/>
  <c r="L366" i="2"/>
  <c r="L139" i="2"/>
  <c r="L490" i="2"/>
  <c r="L292" i="2"/>
  <c r="L657" i="2"/>
  <c r="L433" i="2"/>
  <c r="L400" i="2"/>
  <c r="L179" i="2"/>
  <c r="L375" i="2"/>
  <c r="L262" i="2"/>
  <c r="L511" i="2"/>
  <c r="L258" i="2"/>
  <c r="L91" i="2"/>
  <c r="L543" i="2"/>
  <c r="L130" i="2"/>
  <c r="L280" i="2"/>
  <c r="L522" i="2"/>
  <c r="L331" i="2"/>
  <c r="L706" i="2"/>
  <c r="L370" i="2"/>
  <c r="L549" i="2"/>
  <c r="L563" i="2"/>
  <c r="L245" i="2"/>
  <c r="L517" i="2"/>
  <c r="L497" i="2"/>
  <c r="L234" i="2"/>
  <c r="L448" i="2"/>
  <c r="L722" i="2"/>
  <c r="L222" i="2"/>
  <c r="L422" i="2"/>
  <c r="L377" i="2"/>
  <c r="L279" i="2"/>
  <c r="L336" i="2"/>
  <c r="L654" i="2"/>
  <c r="L337" i="2"/>
  <c r="L694" i="2"/>
  <c r="L670" i="2"/>
  <c r="L726" i="2"/>
  <c r="L659" i="2"/>
  <c r="L528" i="2"/>
  <c r="L394" i="2"/>
  <c r="L636" i="2"/>
  <c r="L539" i="2"/>
  <c r="L584" i="2"/>
  <c r="L609" i="2"/>
  <c r="L673" i="2"/>
  <c r="L690" i="2"/>
  <c r="L423" i="2"/>
  <c r="L663" i="2"/>
  <c r="L653" i="2"/>
  <c r="L470" i="2"/>
  <c r="L439" i="2"/>
  <c r="L691" i="2"/>
  <c r="L666" i="2"/>
  <c r="L671" i="2"/>
  <c r="L692" i="2"/>
  <c r="L559" i="2"/>
  <c r="L688" i="2"/>
  <c r="L672" i="2"/>
  <c r="L727" i="2"/>
  <c r="L712" i="2"/>
  <c r="L693" i="2"/>
  <c r="L638" i="2"/>
  <c r="L713" i="2"/>
  <c r="L731" i="2"/>
  <c r="L729" i="2"/>
  <c r="L719" i="2"/>
  <c r="L675" i="2"/>
  <c r="J660" i="2"/>
  <c r="J594" i="2"/>
  <c r="J615" i="2"/>
  <c r="J84" i="2"/>
  <c r="J372" i="2"/>
  <c r="J424" i="2"/>
  <c r="J426" i="2"/>
  <c r="J534" i="2"/>
  <c r="J379" i="2"/>
  <c r="J552" i="2"/>
  <c r="J335" i="2"/>
  <c r="J457" i="2"/>
  <c r="J176" i="2"/>
  <c r="J702" i="2"/>
  <c r="J153" i="2"/>
  <c r="J514" i="2"/>
  <c r="J48" i="2"/>
  <c r="J647" i="2"/>
  <c r="J519" i="2"/>
  <c r="J405" i="2"/>
  <c r="J469" i="2"/>
  <c r="J459" i="2"/>
  <c r="J371" i="2"/>
  <c r="J88" i="2"/>
  <c r="J586" i="2"/>
  <c r="J329" i="2"/>
  <c r="J230" i="2"/>
  <c r="J67" i="2"/>
  <c r="J259" i="2"/>
  <c r="J593" i="2"/>
  <c r="J643" i="2"/>
  <c r="J4" i="2"/>
  <c r="J49" i="2"/>
  <c r="J392" i="2"/>
  <c r="J556" i="2"/>
  <c r="J687" i="2"/>
  <c r="J210" i="2"/>
  <c r="J436" i="2"/>
  <c r="J101" i="2"/>
  <c r="J633" i="2"/>
  <c r="J319" i="2"/>
  <c r="J298" i="2"/>
  <c r="J352" i="2"/>
  <c r="J523" i="2"/>
  <c r="J95" i="2"/>
  <c r="J189" i="2"/>
  <c r="J199" i="2"/>
  <c r="J582" i="2"/>
  <c r="J462" i="2"/>
  <c r="J217" i="2"/>
  <c r="J142" i="2"/>
  <c r="J353" i="2"/>
  <c r="J83" i="2"/>
  <c r="J425" i="2"/>
  <c r="J390" i="2"/>
  <c r="J357" i="2"/>
  <c r="J243" i="2"/>
  <c r="J487" i="2"/>
  <c r="J121" i="2"/>
  <c r="J560" i="2"/>
  <c r="J240" i="2"/>
  <c r="J275" i="2"/>
  <c r="J116" i="2"/>
  <c r="J276" i="2"/>
  <c r="J350" i="2"/>
  <c r="J492" i="2"/>
  <c r="J98" i="2"/>
  <c r="J444" i="2"/>
  <c r="J61" i="2"/>
  <c r="J395" i="2"/>
  <c r="J122" i="2"/>
  <c r="J37" i="2"/>
  <c r="J398" i="2"/>
  <c r="J282" i="2"/>
  <c r="J458" i="2"/>
  <c r="J378" i="2"/>
  <c r="J359" i="2"/>
  <c r="J311" i="2"/>
  <c r="J606" i="2"/>
  <c r="J453" i="2"/>
  <c r="J196" i="2"/>
  <c r="J113" i="2"/>
  <c r="J114" i="2"/>
  <c r="J154" i="2"/>
  <c r="J250" i="2"/>
  <c r="J536" i="2"/>
  <c r="J508" i="2"/>
  <c r="J221" i="2"/>
  <c r="J407" i="2"/>
  <c r="J214" i="2"/>
  <c r="J256" i="2"/>
  <c r="J698" i="2"/>
  <c r="J463" i="2"/>
  <c r="J323" i="2"/>
  <c r="J79" i="2"/>
  <c r="J103" i="2"/>
  <c r="J383" i="2"/>
  <c r="J71" i="2"/>
  <c r="J506" i="2"/>
  <c r="J320" i="2"/>
  <c r="J96" i="2"/>
  <c r="J152" i="2"/>
  <c r="J607" i="2"/>
  <c r="J17" i="2"/>
  <c r="J16" i="2"/>
  <c r="J363" i="2"/>
  <c r="J286" i="2"/>
  <c r="J159" i="2"/>
  <c r="J411" i="2"/>
  <c r="J206" i="2"/>
  <c r="J290" i="2"/>
  <c r="J225" i="2"/>
  <c r="J81" i="2"/>
  <c r="J39" i="2"/>
  <c r="J77" i="2"/>
  <c r="J287" i="2"/>
  <c r="J137" i="2"/>
  <c r="J700" i="2"/>
  <c r="J26" i="2"/>
  <c r="J442" i="2"/>
  <c r="J550" i="2"/>
  <c r="J314" i="2"/>
  <c r="J557" i="2"/>
  <c r="J86" i="2"/>
  <c r="J191" i="2"/>
  <c r="J238" i="2"/>
  <c r="J645" i="2"/>
  <c r="J42" i="2"/>
  <c r="J412" i="2"/>
  <c r="J13" i="2"/>
  <c r="J213" i="2"/>
  <c r="J239" i="2"/>
  <c r="J141" i="2"/>
  <c r="J650" i="2"/>
  <c r="J266" i="2"/>
  <c r="J695" i="2"/>
  <c r="J410" i="2"/>
  <c r="J681" i="2"/>
  <c r="J188" i="2"/>
  <c r="J413" i="2"/>
  <c r="J324" i="2"/>
  <c r="J10" i="2"/>
  <c r="J415" i="2"/>
  <c r="J307" i="2"/>
  <c r="J644" i="2"/>
  <c r="J261" i="2"/>
  <c r="J566" i="2"/>
  <c r="J364" i="2"/>
  <c r="J14" i="2"/>
  <c r="J720" i="2"/>
  <c r="J346" i="2"/>
  <c r="J302" i="2"/>
  <c r="J236" i="2"/>
  <c r="J475" i="2"/>
  <c r="J178" i="2"/>
  <c r="J200" i="2"/>
  <c r="J162" i="2"/>
  <c r="J219" i="2"/>
  <c r="J393" i="2"/>
  <c r="J460" i="2"/>
  <c r="J224" i="2"/>
  <c r="J143" i="2"/>
  <c r="J624" i="2"/>
  <c r="J330" i="2"/>
  <c r="J510" i="2"/>
  <c r="J531" i="2"/>
  <c r="J30" i="2"/>
  <c r="J573" i="2"/>
  <c r="J481" i="2"/>
  <c r="J576" i="2"/>
  <c r="J572" i="2"/>
  <c r="J518" i="2"/>
  <c r="J592" i="2"/>
  <c r="J349" i="2"/>
  <c r="J655" i="2"/>
  <c r="J664" i="2"/>
  <c r="J270" i="2"/>
  <c r="J614" i="2"/>
  <c r="J467" i="2"/>
  <c r="J662" i="2"/>
  <c r="J40" i="2"/>
  <c r="J198" i="2"/>
  <c r="J296" i="2"/>
  <c r="J484" i="2"/>
  <c r="J303" i="2"/>
  <c r="J180" i="2"/>
  <c r="J202" i="2"/>
  <c r="J5" i="2"/>
  <c r="J288" i="2"/>
  <c r="J617" i="2"/>
  <c r="J106" i="2"/>
  <c r="J619" i="2"/>
  <c r="J501" i="2"/>
  <c r="J172" i="2"/>
  <c r="J126" i="2"/>
  <c r="J237" i="2"/>
  <c r="J109" i="2"/>
  <c r="J58" i="2"/>
  <c r="J524" i="2"/>
  <c r="J44" i="2"/>
  <c r="J23" i="2"/>
  <c r="J649" i="2"/>
  <c r="J291" i="2"/>
  <c r="J271" i="2"/>
  <c r="J648" i="2"/>
  <c r="J632" i="2"/>
  <c r="J561" i="2"/>
  <c r="J658" i="2"/>
  <c r="J144" i="2"/>
  <c r="J414" i="2"/>
  <c r="J46" i="2"/>
  <c r="J452" i="2"/>
  <c r="J499" i="2"/>
  <c r="J100" i="2"/>
  <c r="J483" i="2"/>
  <c r="J500" i="2"/>
  <c r="J623" i="2"/>
  <c r="J69" i="2"/>
  <c r="J564" i="2"/>
  <c r="J203" i="2"/>
  <c r="J419" i="2"/>
  <c r="J428" i="2"/>
  <c r="J503" i="2"/>
  <c r="J136" i="2"/>
  <c r="J252" i="2"/>
  <c r="J47" i="2"/>
  <c r="J78" i="2"/>
  <c r="J587" i="2"/>
  <c r="J167" i="2"/>
  <c r="J15" i="2"/>
  <c r="J207" i="2"/>
  <c r="J385" i="2"/>
  <c r="J450" i="2"/>
  <c r="J696" i="2"/>
  <c r="J585" i="2"/>
  <c r="J468" i="2"/>
  <c r="J299" i="2"/>
  <c r="J491" i="2"/>
  <c r="J529" i="2"/>
  <c r="J495" i="2"/>
  <c r="J72" i="2"/>
  <c r="J36" i="2"/>
  <c r="J381" i="2"/>
  <c r="J686" i="2"/>
  <c r="J430" i="2"/>
  <c r="J351" i="2"/>
  <c r="J373" i="2"/>
  <c r="J90" i="2"/>
  <c r="J406" i="2"/>
  <c r="J257" i="2"/>
  <c r="J11" i="2"/>
  <c r="J676" i="2"/>
  <c r="J333" i="2"/>
  <c r="J74" i="2"/>
  <c r="J417" i="2"/>
  <c r="J140" i="2"/>
  <c r="J82" i="2"/>
  <c r="J714" i="2"/>
  <c r="J345" i="2"/>
  <c r="J391" i="2"/>
  <c r="J403" i="2"/>
  <c r="J478" i="2"/>
  <c r="J272" i="2"/>
  <c r="J211" i="2"/>
  <c r="J464" i="2"/>
  <c r="J555" i="2"/>
  <c r="J402" i="2"/>
  <c r="J18" i="2"/>
  <c r="J297" i="2"/>
  <c r="J309" i="2"/>
  <c r="J596" i="2"/>
  <c r="J389" i="2"/>
  <c r="J620" i="2"/>
  <c r="J396" i="2"/>
  <c r="J628" i="2"/>
  <c r="J382" i="2"/>
  <c r="J339" i="2"/>
  <c r="J494" i="2"/>
  <c r="J186" i="2"/>
  <c r="J455" i="2"/>
  <c r="J704" i="2"/>
  <c r="J461" i="2"/>
  <c r="J3" i="2"/>
  <c r="J301" i="2"/>
  <c r="J386" i="2"/>
  <c r="J465" i="2"/>
  <c r="J575" i="2"/>
  <c r="J51" i="2"/>
  <c r="J445" i="2"/>
  <c r="J120" i="2"/>
  <c r="J68" i="2"/>
  <c r="J269" i="2"/>
  <c r="J99" i="2"/>
  <c r="J89" i="2"/>
  <c r="J268" i="2"/>
  <c r="J97" i="2"/>
  <c r="J227" i="2"/>
  <c r="J244" i="2"/>
  <c r="J547" i="2"/>
  <c r="J589" i="2"/>
  <c r="J54" i="2"/>
  <c r="J128" i="2"/>
  <c r="J678" i="2"/>
  <c r="J526" i="2"/>
  <c r="J182" i="2"/>
  <c r="J473" i="2"/>
  <c r="J387" i="2"/>
  <c r="J397" i="2"/>
  <c r="J249" i="2"/>
  <c r="J568" i="2"/>
  <c r="J164" i="2"/>
  <c r="J233" i="2"/>
  <c r="J75" i="2"/>
  <c r="J535" i="2"/>
  <c r="J295" i="2"/>
  <c r="J340" i="2"/>
  <c r="J466" i="2"/>
  <c r="J185" i="2"/>
  <c r="J277" i="2"/>
  <c r="J304" i="2"/>
  <c r="J102" i="2"/>
  <c r="J532" i="2"/>
  <c r="J580" i="2"/>
  <c r="J197" i="2"/>
  <c r="J667" i="2"/>
  <c r="J187" i="2"/>
  <c r="J6" i="2"/>
  <c r="J195" i="2"/>
  <c r="J454" i="2"/>
  <c r="J34" i="2"/>
  <c r="J541" i="2"/>
  <c r="J365" i="2"/>
  <c r="J242" i="2"/>
  <c r="J369" i="2"/>
  <c r="J504" i="2"/>
  <c r="J362" i="2"/>
  <c r="J7" i="2"/>
  <c r="J165" i="2"/>
  <c r="J171" i="2"/>
  <c r="J570" i="2"/>
  <c r="J284" i="2"/>
  <c r="J265" i="2"/>
  <c r="J716" i="2"/>
  <c r="J358" i="2"/>
  <c r="J174" i="2"/>
  <c r="J235" i="2"/>
  <c r="J73" i="2"/>
  <c r="J274" i="2"/>
  <c r="J443" i="2"/>
  <c r="J125" i="2"/>
  <c r="J38" i="2"/>
  <c r="J94" i="2"/>
  <c r="J149" i="2"/>
  <c r="J168" i="2"/>
  <c r="J146" i="2"/>
  <c r="J679" i="2"/>
  <c r="J201" i="2"/>
  <c r="J80" i="2"/>
  <c r="J150" i="2"/>
  <c r="J590" i="2"/>
  <c r="J35" i="2"/>
  <c r="J254" i="2"/>
  <c r="J19" i="2"/>
  <c r="J53" i="2"/>
  <c r="J12" i="2"/>
  <c r="J368" i="2"/>
  <c r="J326" i="2"/>
  <c r="J703" i="2"/>
  <c r="J218" i="2"/>
  <c r="J169" i="2"/>
  <c r="J554" i="2"/>
  <c r="J544" i="2"/>
  <c r="J437" i="2"/>
  <c r="J8" i="2"/>
  <c r="J665" i="2"/>
  <c r="J208" i="2"/>
  <c r="J56" i="2"/>
  <c r="J661" i="2"/>
  <c r="J50" i="2"/>
  <c r="J616" i="2"/>
  <c r="J574" i="2"/>
  <c r="J267" i="2"/>
  <c r="J434" i="2"/>
  <c r="J625" i="2"/>
  <c r="J2" i="2"/>
  <c r="J421" i="2"/>
  <c r="J248" i="2"/>
  <c r="J608" i="2"/>
  <c r="J65" i="2"/>
  <c r="J341" i="2"/>
  <c r="J316" i="2"/>
  <c r="J300" i="2"/>
  <c r="J505" i="2"/>
  <c r="J569" i="2"/>
  <c r="J64" i="2"/>
  <c r="J231" i="2"/>
  <c r="J611" i="2"/>
  <c r="J306" i="2"/>
  <c r="J155" i="2"/>
  <c r="J516" i="2"/>
  <c r="J133" i="2"/>
  <c r="J156" i="2"/>
  <c r="J170" i="2"/>
  <c r="J289" i="2"/>
  <c r="J305" i="2"/>
  <c r="J24" i="2"/>
  <c r="J685" i="2"/>
  <c r="J228" i="2"/>
  <c r="J513" i="2"/>
  <c r="J148" i="2"/>
  <c r="J192" i="2"/>
  <c r="J253" i="2"/>
  <c r="J117" i="2"/>
  <c r="J127" i="2"/>
  <c r="J173" i="2"/>
  <c r="J158" i="2"/>
  <c r="J22" i="2"/>
  <c r="J263" i="2"/>
  <c r="J45" i="2"/>
  <c r="J31" i="2"/>
  <c r="J360" i="2"/>
  <c r="J618" i="2"/>
  <c r="J456" i="2"/>
  <c r="J603" i="2"/>
  <c r="J530" i="2"/>
  <c r="J76" i="2"/>
  <c r="J293" i="2"/>
  <c r="J578" i="2"/>
  <c r="J138" i="2"/>
  <c r="J190" i="2"/>
  <c r="J545" i="2"/>
  <c r="J25" i="2"/>
  <c r="J278" i="2"/>
  <c r="J112" i="2"/>
  <c r="J129" i="2"/>
  <c r="J247" i="2"/>
  <c r="J20" i="2"/>
  <c r="J285" i="2"/>
  <c r="J59" i="2"/>
  <c r="J583" i="2"/>
  <c r="J507" i="2"/>
  <c r="J264" i="2"/>
  <c r="J682" i="2"/>
  <c r="J472" i="2"/>
  <c r="J639" i="2"/>
  <c r="J241" i="2"/>
  <c r="J601" i="2"/>
  <c r="J732" i="2"/>
  <c r="J558" i="2"/>
  <c r="J163" i="2"/>
  <c r="J124" i="2"/>
  <c r="J347" i="2"/>
  <c r="J637" i="2"/>
  <c r="J604" i="2"/>
  <c r="J710" i="2"/>
  <c r="J477" i="2"/>
  <c r="J66" i="2"/>
  <c r="J486" i="2"/>
  <c r="J344" i="2"/>
  <c r="J52" i="2"/>
  <c r="J709" i="2"/>
  <c r="J626" i="2"/>
  <c r="J432" i="2"/>
  <c r="J635" i="2"/>
  <c r="J537" i="2"/>
  <c r="J446" i="2"/>
  <c r="J87" i="2"/>
  <c r="J135" i="2"/>
  <c r="J161" i="2"/>
  <c r="J408" i="2"/>
  <c r="J63" i="2"/>
  <c r="J317" i="2"/>
  <c r="J134" i="2"/>
  <c r="J427" i="2"/>
  <c r="J43" i="2"/>
  <c r="J538" i="2"/>
  <c r="J226" i="2"/>
  <c r="J416" i="2"/>
  <c r="J705" i="2"/>
  <c r="J310" i="2"/>
  <c r="J605" i="2"/>
  <c r="J597" i="2"/>
  <c r="J502" i="2"/>
  <c r="J132" i="2"/>
  <c r="J273" i="2"/>
  <c r="J9" i="2"/>
  <c r="J104" i="2"/>
  <c r="J260" i="2"/>
  <c r="J562" i="2"/>
  <c r="J715" i="2"/>
  <c r="J356" i="2"/>
  <c r="J482" i="2"/>
  <c r="J440" i="2"/>
  <c r="J521" i="2"/>
  <c r="J28" i="2"/>
  <c r="J565" i="2"/>
  <c r="J21" i="2"/>
  <c r="J717" i="2"/>
  <c r="J160" i="2"/>
  <c r="J175" i="2"/>
  <c r="J680" i="2"/>
  <c r="J57" i="2"/>
  <c r="J480" i="2"/>
  <c r="J708" i="2"/>
  <c r="J343" i="2"/>
  <c r="J321" i="2"/>
  <c r="J204" i="2"/>
  <c r="J27" i="2"/>
  <c r="J110" i="2"/>
  <c r="J29" i="2"/>
  <c r="J181" i="2"/>
  <c r="J512" i="2"/>
  <c r="J599" i="2"/>
  <c r="J542" i="2"/>
  <c r="J697" i="2"/>
  <c r="J610" i="2"/>
  <c r="J183" i="2"/>
  <c r="J55" i="2"/>
  <c r="J318" i="2"/>
  <c r="J474" i="2"/>
  <c r="J327" i="2"/>
  <c r="J571" i="2"/>
  <c r="J409" i="2"/>
  <c r="J429" i="2"/>
  <c r="J420" i="2"/>
  <c r="J548" i="2"/>
  <c r="J338" i="2"/>
  <c r="J515" i="2"/>
  <c r="J621" i="2"/>
  <c r="J384" i="2"/>
  <c r="J485" i="2"/>
  <c r="J399" i="2"/>
  <c r="J111" i="2"/>
  <c r="J246" i="2"/>
  <c r="J131" i="2"/>
  <c r="J193" i="2"/>
  <c r="J431" i="2"/>
  <c r="J328" i="2"/>
  <c r="J479" i="2"/>
  <c r="J489" i="2"/>
  <c r="J313" i="2"/>
  <c r="J579" i="2"/>
  <c r="J591" i="2"/>
  <c r="J157" i="2"/>
  <c r="J85" i="2"/>
  <c r="J723" i="2"/>
  <c r="J721" i="2"/>
  <c r="J509" i="2"/>
  <c r="J640" i="2"/>
  <c r="J194" i="2"/>
  <c r="J588" i="2"/>
  <c r="J711" i="2"/>
  <c r="J107" i="2"/>
  <c r="J724" i="2"/>
  <c r="J598" i="2"/>
  <c r="J418" i="2"/>
  <c r="J525" i="2"/>
  <c r="J388" i="2"/>
  <c r="J119" i="2"/>
  <c r="J642" i="2"/>
  <c r="J435" i="2"/>
  <c r="J641" i="2"/>
  <c r="J612" i="2"/>
  <c r="J629" i="2"/>
  <c r="J441" i="2"/>
  <c r="J646" i="2"/>
  <c r="J105" i="2"/>
  <c r="J332" i="2"/>
  <c r="J41" i="2"/>
  <c r="J115" i="2"/>
  <c r="J342" i="2"/>
  <c r="J215" i="2"/>
  <c r="J281" i="2"/>
  <c r="J33" i="2"/>
  <c r="J451" i="2"/>
  <c r="J683" i="2"/>
  <c r="J294" i="2"/>
  <c r="J108" i="2"/>
  <c r="J401" i="2"/>
  <c r="J209" i="2"/>
  <c r="J577" i="2"/>
  <c r="J684" i="2"/>
  <c r="J471" i="2"/>
  <c r="J374" i="2"/>
  <c r="J668" i="2"/>
  <c r="J177" i="2"/>
  <c r="J634" i="2"/>
  <c r="J123" i="2"/>
  <c r="J151" i="2"/>
  <c r="J488" i="2"/>
  <c r="J496" i="2"/>
  <c r="J613" i="2"/>
  <c r="J354" i="2"/>
  <c r="J118" i="2"/>
  <c r="J718" i="2"/>
  <c r="J232" i="2"/>
  <c r="J533" i="2"/>
  <c r="J581" i="2"/>
  <c r="J355" i="2"/>
  <c r="J627" i="2"/>
  <c r="J229" i="2"/>
  <c r="J92" i="2"/>
  <c r="J361" i="2"/>
  <c r="J701" i="2"/>
  <c r="J689" i="2"/>
  <c r="J404" i="2"/>
  <c r="J553" i="2"/>
  <c r="J251" i="2"/>
  <c r="J62" i="2"/>
  <c r="J93" i="2"/>
  <c r="J380" i="2"/>
  <c r="J322" i="2"/>
  <c r="J147" i="2"/>
  <c r="J546" i="2"/>
  <c r="J540" i="2"/>
  <c r="J652" i="2"/>
  <c r="J438" i="2"/>
  <c r="J551" i="2"/>
  <c r="J70" i="2"/>
  <c r="J376" i="2"/>
  <c r="J334" i="2"/>
  <c r="J184" i="2"/>
  <c r="J630" i="2"/>
  <c r="J728" i="2"/>
  <c r="J145" i="2"/>
  <c r="J476" i="2"/>
  <c r="J669" i="2"/>
  <c r="J60" i="2"/>
  <c r="J730" i="2"/>
  <c r="J656" i="2"/>
  <c r="J283" i="2"/>
  <c r="J699" i="2"/>
  <c r="J325" i="2"/>
  <c r="J220" i="2"/>
  <c r="J602" i="2"/>
  <c r="J493" i="2"/>
  <c r="J166" i="2"/>
  <c r="J32" i="2"/>
  <c r="J651" i="2"/>
  <c r="J308" i="2"/>
  <c r="J315" i="2"/>
  <c r="J348" i="2"/>
  <c r="J312" i="2"/>
  <c r="J216" i="2"/>
  <c r="J498" i="2"/>
  <c r="J205" i="2"/>
  <c r="J677" i="2"/>
  <c r="J367" i="2"/>
  <c r="J725" i="2"/>
  <c r="J447" i="2"/>
  <c r="J622" i="2"/>
  <c r="J674" i="2"/>
  <c r="J449" i="2"/>
  <c r="J595" i="2"/>
  <c r="J520" i="2"/>
  <c r="J527" i="2"/>
  <c r="J733" i="2"/>
  <c r="J255" i="2"/>
  <c r="J223" i="2"/>
  <c r="J631" i="2"/>
  <c r="J707" i="2"/>
  <c r="J567" i="2"/>
  <c r="J600" i="2"/>
  <c r="J212" i="2"/>
  <c r="J366" i="2"/>
  <c r="J139" i="2"/>
  <c r="J490" i="2"/>
  <c r="J292" i="2"/>
  <c r="J657" i="2"/>
  <c r="J433" i="2"/>
  <c r="J400" i="2"/>
  <c r="J179" i="2"/>
  <c r="J375" i="2"/>
  <c r="J262" i="2"/>
  <c r="J511" i="2"/>
  <c r="J258" i="2"/>
  <c r="J91" i="2"/>
  <c r="J543" i="2"/>
  <c r="J130" i="2"/>
  <c r="J280" i="2"/>
  <c r="J522" i="2"/>
  <c r="J331" i="2"/>
  <c r="J706" i="2"/>
  <c r="J370" i="2"/>
  <c r="J549" i="2"/>
  <c r="J563" i="2"/>
  <c r="J245" i="2"/>
  <c r="J517" i="2"/>
  <c r="J497" i="2"/>
  <c r="J234" i="2"/>
  <c r="J448" i="2"/>
  <c r="J722" i="2"/>
  <c r="J222" i="2"/>
  <c r="J422" i="2"/>
  <c r="J377" i="2"/>
  <c r="J279" i="2"/>
  <c r="J336" i="2"/>
  <c r="J654" i="2"/>
  <c r="J337" i="2"/>
  <c r="J694" i="2"/>
  <c r="J670" i="2"/>
  <c r="J726" i="2"/>
  <c r="J659" i="2"/>
  <c r="J528" i="2"/>
  <c r="J394" i="2"/>
  <c r="J636" i="2"/>
  <c r="J539" i="2"/>
  <c r="J584" i="2"/>
  <c r="J609" i="2"/>
  <c r="J673" i="2"/>
  <c r="J690" i="2"/>
  <c r="J423" i="2"/>
  <c r="J663" i="2"/>
  <c r="J653" i="2"/>
  <c r="J470" i="2"/>
  <c r="J439" i="2"/>
  <c r="J691" i="2"/>
  <c r="J666" i="2"/>
  <c r="J671" i="2"/>
  <c r="J692" i="2"/>
  <c r="J559" i="2"/>
  <c r="J688" i="2"/>
  <c r="J672" i="2"/>
  <c r="J727" i="2"/>
  <c r="J712" i="2"/>
  <c r="J693" i="2"/>
  <c r="J638" i="2"/>
  <c r="J713" i="2"/>
  <c r="J731" i="2"/>
  <c r="J729" i="2"/>
  <c r="J719" i="2"/>
  <c r="J675" i="2"/>
  <c r="H660" i="2"/>
  <c r="H594" i="2"/>
  <c r="H615" i="2"/>
  <c r="H84" i="2"/>
  <c r="H372" i="2"/>
  <c r="H424" i="2"/>
  <c r="H426" i="2"/>
  <c r="H534" i="2"/>
  <c r="H379" i="2"/>
  <c r="H552" i="2"/>
  <c r="H335" i="2"/>
  <c r="H457" i="2"/>
  <c r="H176" i="2"/>
  <c r="H702" i="2"/>
  <c r="H153" i="2"/>
  <c r="H514" i="2"/>
  <c r="H48" i="2"/>
  <c r="H647" i="2"/>
  <c r="H519" i="2"/>
  <c r="H405" i="2"/>
  <c r="H469" i="2"/>
  <c r="H459" i="2"/>
  <c r="H371" i="2"/>
  <c r="H88" i="2"/>
  <c r="H586" i="2"/>
  <c r="H329" i="2"/>
  <c r="H230" i="2"/>
  <c r="H67" i="2"/>
  <c r="H259" i="2"/>
  <c r="H593" i="2"/>
  <c r="H643" i="2"/>
  <c r="H4" i="2"/>
  <c r="H49" i="2"/>
  <c r="H392" i="2"/>
  <c r="H556" i="2"/>
  <c r="H687" i="2"/>
  <c r="H210" i="2"/>
  <c r="H436" i="2"/>
  <c r="H101" i="2"/>
  <c r="H633" i="2"/>
  <c r="H319" i="2"/>
  <c r="H298" i="2"/>
  <c r="H352" i="2"/>
  <c r="H523" i="2"/>
  <c r="H95" i="2"/>
  <c r="H189" i="2"/>
  <c r="H199" i="2"/>
  <c r="H582" i="2"/>
  <c r="H462" i="2"/>
  <c r="H217" i="2"/>
  <c r="H142" i="2"/>
  <c r="H353" i="2"/>
  <c r="H83" i="2"/>
  <c r="H425" i="2"/>
  <c r="H390" i="2"/>
  <c r="H357" i="2"/>
  <c r="H243" i="2"/>
  <c r="H487" i="2"/>
  <c r="H121" i="2"/>
  <c r="H560" i="2"/>
  <c r="H240" i="2"/>
  <c r="H275" i="2"/>
  <c r="H116" i="2"/>
  <c r="H276" i="2"/>
  <c r="H350" i="2"/>
  <c r="H492" i="2"/>
  <c r="H98" i="2"/>
  <c r="H444" i="2"/>
  <c r="H61" i="2"/>
  <c r="H395" i="2"/>
  <c r="H122" i="2"/>
  <c r="H37" i="2"/>
  <c r="H398" i="2"/>
  <c r="H282" i="2"/>
  <c r="H458" i="2"/>
  <c r="H378" i="2"/>
  <c r="H359" i="2"/>
  <c r="H311" i="2"/>
  <c r="H606" i="2"/>
  <c r="H453" i="2"/>
  <c r="H196" i="2"/>
  <c r="H113" i="2"/>
  <c r="H114" i="2"/>
  <c r="H154" i="2"/>
  <c r="H250" i="2"/>
  <c r="H536" i="2"/>
  <c r="H508" i="2"/>
  <c r="H221" i="2"/>
  <c r="H407" i="2"/>
  <c r="H214" i="2"/>
  <c r="H256" i="2"/>
  <c r="H698" i="2"/>
  <c r="H463" i="2"/>
  <c r="H323" i="2"/>
  <c r="H79" i="2"/>
  <c r="H103" i="2"/>
  <c r="H383" i="2"/>
  <c r="H71" i="2"/>
  <c r="H506" i="2"/>
  <c r="H320" i="2"/>
  <c r="H96" i="2"/>
  <c r="H152" i="2"/>
  <c r="H607" i="2"/>
  <c r="H17" i="2"/>
  <c r="H16" i="2"/>
  <c r="H363" i="2"/>
  <c r="H286" i="2"/>
  <c r="H159" i="2"/>
  <c r="H411" i="2"/>
  <c r="H206" i="2"/>
  <c r="H290" i="2"/>
  <c r="H225" i="2"/>
  <c r="H81" i="2"/>
  <c r="H39" i="2"/>
  <c r="H77" i="2"/>
  <c r="H287" i="2"/>
  <c r="H137" i="2"/>
  <c r="H700" i="2"/>
  <c r="H26" i="2"/>
  <c r="H442" i="2"/>
  <c r="H550" i="2"/>
  <c r="H314" i="2"/>
  <c r="H557" i="2"/>
  <c r="H86" i="2"/>
  <c r="H191" i="2"/>
  <c r="H238" i="2"/>
  <c r="H645" i="2"/>
  <c r="H42" i="2"/>
  <c r="H412" i="2"/>
  <c r="H13" i="2"/>
  <c r="H213" i="2"/>
  <c r="H239" i="2"/>
  <c r="H141" i="2"/>
  <c r="H650" i="2"/>
  <c r="H266" i="2"/>
  <c r="H695" i="2"/>
  <c r="H410" i="2"/>
  <c r="H681" i="2"/>
  <c r="H188" i="2"/>
  <c r="H413" i="2"/>
  <c r="H324" i="2"/>
  <c r="H10" i="2"/>
  <c r="H415" i="2"/>
  <c r="H307" i="2"/>
  <c r="H644" i="2"/>
  <c r="H261" i="2"/>
  <c r="H566" i="2"/>
  <c r="H364" i="2"/>
  <c r="H14" i="2"/>
  <c r="H720" i="2"/>
  <c r="H346" i="2"/>
  <c r="H302" i="2"/>
  <c r="H236" i="2"/>
  <c r="H475" i="2"/>
  <c r="H178" i="2"/>
  <c r="H200" i="2"/>
  <c r="H162" i="2"/>
  <c r="H219" i="2"/>
  <c r="H393" i="2"/>
  <c r="H460" i="2"/>
  <c r="H224" i="2"/>
  <c r="H143" i="2"/>
  <c r="H624" i="2"/>
  <c r="H330" i="2"/>
  <c r="H510" i="2"/>
  <c r="H531" i="2"/>
  <c r="H30" i="2"/>
  <c r="H573" i="2"/>
  <c r="H481" i="2"/>
  <c r="H576" i="2"/>
  <c r="H572" i="2"/>
  <c r="H518" i="2"/>
  <c r="H592" i="2"/>
  <c r="H349" i="2"/>
  <c r="H655" i="2"/>
  <c r="H664" i="2"/>
  <c r="H270" i="2"/>
  <c r="H614" i="2"/>
  <c r="H467" i="2"/>
  <c r="AR467" i="2" s="1"/>
  <c r="H662" i="2"/>
  <c r="H40" i="2"/>
  <c r="H198" i="2"/>
  <c r="H296" i="2"/>
  <c r="H484" i="2"/>
  <c r="H303" i="2"/>
  <c r="H180" i="2"/>
  <c r="H202" i="2"/>
  <c r="H5" i="2"/>
  <c r="H288" i="2"/>
  <c r="H617" i="2"/>
  <c r="H106" i="2"/>
  <c r="H619" i="2"/>
  <c r="H501" i="2"/>
  <c r="H172" i="2"/>
  <c r="H126" i="2"/>
  <c r="H237" i="2"/>
  <c r="H109" i="2"/>
  <c r="H58" i="2"/>
  <c r="H524" i="2"/>
  <c r="H44" i="2"/>
  <c r="H23" i="2"/>
  <c r="H649" i="2"/>
  <c r="H291" i="2"/>
  <c r="H271" i="2"/>
  <c r="H648" i="2"/>
  <c r="H632" i="2"/>
  <c r="H561" i="2"/>
  <c r="H658" i="2"/>
  <c r="H144" i="2"/>
  <c r="H414" i="2"/>
  <c r="H46" i="2"/>
  <c r="H452" i="2"/>
  <c r="H499" i="2"/>
  <c r="H100" i="2"/>
  <c r="H483" i="2"/>
  <c r="H500" i="2"/>
  <c r="H623" i="2"/>
  <c r="H69" i="2"/>
  <c r="H564" i="2"/>
  <c r="H203" i="2"/>
  <c r="H419" i="2"/>
  <c r="H428" i="2"/>
  <c r="H503" i="2"/>
  <c r="H136" i="2"/>
  <c r="H252" i="2"/>
  <c r="H47" i="2"/>
  <c r="H78" i="2"/>
  <c r="H587" i="2"/>
  <c r="H167" i="2"/>
  <c r="H15" i="2"/>
  <c r="H207" i="2"/>
  <c r="H385" i="2"/>
  <c r="H450" i="2"/>
  <c r="H696" i="2"/>
  <c r="H585" i="2"/>
  <c r="H468" i="2"/>
  <c r="H299" i="2"/>
  <c r="H491" i="2"/>
  <c r="H529" i="2"/>
  <c r="H495" i="2"/>
  <c r="H72" i="2"/>
  <c r="H36" i="2"/>
  <c r="H381" i="2"/>
  <c r="H686" i="2"/>
  <c r="H430" i="2"/>
  <c r="H351" i="2"/>
  <c r="H373" i="2"/>
  <c r="H90" i="2"/>
  <c r="H406" i="2"/>
  <c r="H257" i="2"/>
  <c r="H11" i="2"/>
  <c r="H676" i="2"/>
  <c r="H333" i="2"/>
  <c r="H74" i="2"/>
  <c r="H417" i="2"/>
  <c r="H140" i="2"/>
  <c r="H82" i="2"/>
  <c r="H714" i="2"/>
  <c r="H345" i="2"/>
  <c r="H391" i="2"/>
  <c r="H403" i="2"/>
  <c r="H478" i="2"/>
  <c r="H272" i="2"/>
  <c r="H211" i="2"/>
  <c r="H464" i="2"/>
  <c r="H555" i="2"/>
  <c r="H402" i="2"/>
  <c r="H18" i="2"/>
  <c r="H297" i="2"/>
  <c r="H309" i="2"/>
  <c r="H596" i="2"/>
  <c r="H389" i="2"/>
  <c r="H620" i="2"/>
  <c r="H396" i="2"/>
  <c r="H628" i="2"/>
  <c r="H382" i="2"/>
  <c r="H339" i="2"/>
  <c r="H494" i="2"/>
  <c r="H186" i="2"/>
  <c r="H455" i="2"/>
  <c r="H704" i="2"/>
  <c r="H461" i="2"/>
  <c r="H3" i="2"/>
  <c r="H301" i="2"/>
  <c r="H386" i="2"/>
  <c r="H465" i="2"/>
  <c r="H575" i="2"/>
  <c r="H51" i="2"/>
  <c r="H445" i="2"/>
  <c r="H120" i="2"/>
  <c r="H68" i="2"/>
  <c r="H269" i="2"/>
  <c r="H99" i="2"/>
  <c r="H89" i="2"/>
  <c r="H268" i="2"/>
  <c r="H97" i="2"/>
  <c r="H227" i="2"/>
  <c r="H244" i="2"/>
  <c r="H547" i="2"/>
  <c r="H589" i="2"/>
  <c r="H54" i="2"/>
  <c r="H128" i="2"/>
  <c r="H678" i="2"/>
  <c r="H526" i="2"/>
  <c r="H182" i="2"/>
  <c r="H473" i="2"/>
  <c r="H387" i="2"/>
  <c r="H397" i="2"/>
  <c r="H249" i="2"/>
  <c r="H568" i="2"/>
  <c r="H164" i="2"/>
  <c r="H233" i="2"/>
  <c r="H75" i="2"/>
  <c r="H535" i="2"/>
  <c r="H295" i="2"/>
  <c r="H340" i="2"/>
  <c r="H466" i="2"/>
  <c r="H185" i="2"/>
  <c r="H277" i="2"/>
  <c r="H304" i="2"/>
  <c r="H102" i="2"/>
  <c r="H532" i="2"/>
  <c r="H580" i="2"/>
  <c r="H197" i="2"/>
  <c r="H667" i="2"/>
  <c r="H187" i="2"/>
  <c r="H6" i="2"/>
  <c r="H195" i="2"/>
  <c r="H454" i="2"/>
  <c r="H34" i="2"/>
  <c r="H541" i="2"/>
  <c r="H365" i="2"/>
  <c r="H242" i="2"/>
  <c r="H369" i="2"/>
  <c r="H504" i="2"/>
  <c r="H362" i="2"/>
  <c r="H7" i="2"/>
  <c r="H165" i="2"/>
  <c r="H171" i="2"/>
  <c r="H570" i="2"/>
  <c r="H284" i="2"/>
  <c r="H265" i="2"/>
  <c r="H716" i="2"/>
  <c r="H358" i="2"/>
  <c r="H174" i="2"/>
  <c r="H235" i="2"/>
  <c r="H73" i="2"/>
  <c r="H274" i="2"/>
  <c r="H443" i="2"/>
  <c r="H125" i="2"/>
  <c r="H38" i="2"/>
  <c r="H94" i="2"/>
  <c r="H149" i="2"/>
  <c r="H168" i="2"/>
  <c r="H146" i="2"/>
  <c r="H679" i="2"/>
  <c r="H201" i="2"/>
  <c r="H80" i="2"/>
  <c r="H150" i="2"/>
  <c r="H590" i="2"/>
  <c r="H35" i="2"/>
  <c r="H254" i="2"/>
  <c r="H19" i="2"/>
  <c r="H53" i="2"/>
  <c r="H12" i="2"/>
  <c r="H368" i="2"/>
  <c r="H326" i="2"/>
  <c r="H703" i="2"/>
  <c r="H218" i="2"/>
  <c r="H169" i="2"/>
  <c r="H554" i="2"/>
  <c r="H544" i="2"/>
  <c r="H437" i="2"/>
  <c r="H8" i="2"/>
  <c r="H665" i="2"/>
  <c r="H208" i="2"/>
  <c r="H56" i="2"/>
  <c r="H661" i="2"/>
  <c r="H50" i="2"/>
  <c r="H616" i="2"/>
  <c r="H574" i="2"/>
  <c r="H267" i="2"/>
  <c r="H434" i="2"/>
  <c r="H625" i="2"/>
  <c r="H2" i="2"/>
  <c r="H421" i="2"/>
  <c r="H248" i="2"/>
  <c r="H608" i="2"/>
  <c r="H65" i="2"/>
  <c r="H341" i="2"/>
  <c r="H316" i="2"/>
  <c r="H300" i="2"/>
  <c r="H505" i="2"/>
  <c r="H569" i="2"/>
  <c r="H64" i="2"/>
  <c r="H231" i="2"/>
  <c r="H611" i="2"/>
  <c r="H306" i="2"/>
  <c r="H155" i="2"/>
  <c r="H516" i="2"/>
  <c r="H133" i="2"/>
  <c r="H156" i="2"/>
  <c r="H170" i="2"/>
  <c r="H289" i="2"/>
  <c r="H305" i="2"/>
  <c r="H24" i="2"/>
  <c r="H685" i="2"/>
  <c r="H228" i="2"/>
  <c r="H513" i="2"/>
  <c r="H148" i="2"/>
  <c r="H192" i="2"/>
  <c r="H253" i="2"/>
  <c r="H117" i="2"/>
  <c r="H127" i="2"/>
  <c r="H173" i="2"/>
  <c r="H158" i="2"/>
  <c r="H22" i="2"/>
  <c r="H263" i="2"/>
  <c r="H45" i="2"/>
  <c r="H31" i="2"/>
  <c r="H360" i="2"/>
  <c r="H618" i="2"/>
  <c r="H456" i="2"/>
  <c r="H603" i="2"/>
  <c r="H530" i="2"/>
  <c r="H76" i="2"/>
  <c r="H293" i="2"/>
  <c r="H578" i="2"/>
  <c r="H138" i="2"/>
  <c r="H190" i="2"/>
  <c r="H545" i="2"/>
  <c r="H25" i="2"/>
  <c r="H278" i="2"/>
  <c r="H112" i="2"/>
  <c r="H129" i="2"/>
  <c r="H247" i="2"/>
  <c r="H20" i="2"/>
  <c r="H285" i="2"/>
  <c r="H59" i="2"/>
  <c r="H583" i="2"/>
  <c r="H507" i="2"/>
  <c r="H264" i="2"/>
  <c r="H682" i="2"/>
  <c r="H472" i="2"/>
  <c r="H639" i="2"/>
  <c r="H241" i="2"/>
  <c r="H601" i="2"/>
  <c r="H732" i="2"/>
  <c r="H558" i="2"/>
  <c r="H163" i="2"/>
  <c r="H124" i="2"/>
  <c r="H347" i="2"/>
  <c r="H637" i="2"/>
  <c r="H604" i="2"/>
  <c r="H710" i="2"/>
  <c r="H477" i="2"/>
  <c r="H66" i="2"/>
  <c r="H486" i="2"/>
  <c r="H344" i="2"/>
  <c r="H52" i="2"/>
  <c r="H709" i="2"/>
  <c r="H626" i="2"/>
  <c r="H432" i="2"/>
  <c r="H635" i="2"/>
  <c r="H537" i="2"/>
  <c r="H446" i="2"/>
  <c r="H87" i="2"/>
  <c r="H135" i="2"/>
  <c r="H161" i="2"/>
  <c r="H408" i="2"/>
  <c r="H63" i="2"/>
  <c r="H317" i="2"/>
  <c r="H134" i="2"/>
  <c r="H427" i="2"/>
  <c r="H43" i="2"/>
  <c r="H538" i="2"/>
  <c r="H226" i="2"/>
  <c r="H416" i="2"/>
  <c r="H705" i="2"/>
  <c r="H310" i="2"/>
  <c r="H605" i="2"/>
  <c r="H597" i="2"/>
  <c r="H502" i="2"/>
  <c r="H132" i="2"/>
  <c r="H273" i="2"/>
  <c r="H9" i="2"/>
  <c r="H104" i="2"/>
  <c r="H260" i="2"/>
  <c r="H562" i="2"/>
  <c r="H715" i="2"/>
  <c r="H356" i="2"/>
  <c r="H482" i="2"/>
  <c r="H440" i="2"/>
  <c r="H521" i="2"/>
  <c r="H28" i="2"/>
  <c r="H565" i="2"/>
  <c r="H21" i="2"/>
  <c r="H717" i="2"/>
  <c r="H160" i="2"/>
  <c r="H175" i="2"/>
  <c r="H680" i="2"/>
  <c r="H57" i="2"/>
  <c r="H480" i="2"/>
  <c r="H708" i="2"/>
  <c r="H343" i="2"/>
  <c r="H321" i="2"/>
  <c r="H204" i="2"/>
  <c r="H27" i="2"/>
  <c r="H110" i="2"/>
  <c r="H29" i="2"/>
  <c r="H181" i="2"/>
  <c r="H512" i="2"/>
  <c r="H599" i="2"/>
  <c r="H542" i="2"/>
  <c r="H697" i="2"/>
  <c r="H610" i="2"/>
  <c r="H183" i="2"/>
  <c r="H55" i="2"/>
  <c r="H318" i="2"/>
  <c r="H474" i="2"/>
  <c r="H327" i="2"/>
  <c r="H571" i="2"/>
  <c r="H409" i="2"/>
  <c r="H429" i="2"/>
  <c r="H420" i="2"/>
  <c r="H548" i="2"/>
  <c r="H338" i="2"/>
  <c r="H515" i="2"/>
  <c r="H621" i="2"/>
  <c r="H384" i="2"/>
  <c r="H485" i="2"/>
  <c r="H399" i="2"/>
  <c r="H111" i="2"/>
  <c r="H246" i="2"/>
  <c r="H131" i="2"/>
  <c r="H193" i="2"/>
  <c r="H431" i="2"/>
  <c r="H328" i="2"/>
  <c r="H479" i="2"/>
  <c r="H489" i="2"/>
  <c r="H313" i="2"/>
  <c r="H579" i="2"/>
  <c r="H591" i="2"/>
  <c r="H157" i="2"/>
  <c r="H85" i="2"/>
  <c r="H723" i="2"/>
  <c r="H721" i="2"/>
  <c r="H509" i="2"/>
  <c r="H640" i="2"/>
  <c r="H194" i="2"/>
  <c r="H588" i="2"/>
  <c r="H711" i="2"/>
  <c r="H107" i="2"/>
  <c r="H724" i="2"/>
  <c r="H598" i="2"/>
  <c r="H418" i="2"/>
  <c r="H525" i="2"/>
  <c r="H388" i="2"/>
  <c r="H119" i="2"/>
  <c r="H642" i="2"/>
  <c r="H435" i="2"/>
  <c r="H641" i="2"/>
  <c r="H612" i="2"/>
  <c r="H629" i="2"/>
  <c r="H441" i="2"/>
  <c r="H646" i="2"/>
  <c r="H105" i="2"/>
  <c r="H332" i="2"/>
  <c r="H41" i="2"/>
  <c r="H115" i="2"/>
  <c r="H342" i="2"/>
  <c r="H215" i="2"/>
  <c r="H281" i="2"/>
  <c r="H33" i="2"/>
  <c r="H451" i="2"/>
  <c r="H683" i="2"/>
  <c r="H294" i="2"/>
  <c r="H108" i="2"/>
  <c r="H401" i="2"/>
  <c r="H209" i="2"/>
  <c r="H577" i="2"/>
  <c r="H684" i="2"/>
  <c r="H471" i="2"/>
  <c r="H374" i="2"/>
  <c r="H668" i="2"/>
  <c r="H177" i="2"/>
  <c r="H634" i="2"/>
  <c r="H123" i="2"/>
  <c r="H151" i="2"/>
  <c r="H488" i="2"/>
  <c r="H496" i="2"/>
  <c r="H613" i="2"/>
  <c r="H354" i="2"/>
  <c r="H118" i="2"/>
  <c r="H718" i="2"/>
  <c r="H232" i="2"/>
  <c r="H533" i="2"/>
  <c r="H581" i="2"/>
  <c r="H355" i="2"/>
  <c r="H627" i="2"/>
  <c r="H229" i="2"/>
  <c r="H92" i="2"/>
  <c r="H361" i="2"/>
  <c r="H701" i="2"/>
  <c r="H689" i="2"/>
  <c r="H404" i="2"/>
  <c r="H553" i="2"/>
  <c r="H251" i="2"/>
  <c r="H62" i="2"/>
  <c r="H93" i="2"/>
  <c r="H380" i="2"/>
  <c r="H322" i="2"/>
  <c r="H147" i="2"/>
  <c r="H546" i="2"/>
  <c r="H540" i="2"/>
  <c r="H652" i="2"/>
  <c r="H438" i="2"/>
  <c r="H551" i="2"/>
  <c r="H70" i="2"/>
  <c r="H376" i="2"/>
  <c r="H334" i="2"/>
  <c r="H184" i="2"/>
  <c r="H630" i="2"/>
  <c r="H728" i="2"/>
  <c r="H145" i="2"/>
  <c r="H476" i="2"/>
  <c r="H669" i="2"/>
  <c r="H60" i="2"/>
  <c r="H730" i="2"/>
  <c r="H656" i="2"/>
  <c r="H283" i="2"/>
  <c r="H699" i="2"/>
  <c r="H325" i="2"/>
  <c r="H220" i="2"/>
  <c r="H602" i="2"/>
  <c r="H493" i="2"/>
  <c r="H166" i="2"/>
  <c r="H32" i="2"/>
  <c r="H651" i="2"/>
  <c r="H308" i="2"/>
  <c r="H315" i="2"/>
  <c r="H348" i="2"/>
  <c r="H312" i="2"/>
  <c r="H216" i="2"/>
  <c r="H498" i="2"/>
  <c r="H205" i="2"/>
  <c r="H677" i="2"/>
  <c r="H367" i="2"/>
  <c r="H725" i="2"/>
  <c r="H447" i="2"/>
  <c r="H622" i="2"/>
  <c r="H674" i="2"/>
  <c r="H449" i="2"/>
  <c r="H595" i="2"/>
  <c r="H520" i="2"/>
  <c r="H527" i="2"/>
  <c r="H733" i="2"/>
  <c r="H255" i="2"/>
  <c r="H223" i="2"/>
  <c r="H631" i="2"/>
  <c r="H707" i="2"/>
  <c r="H567" i="2"/>
  <c r="H600" i="2"/>
  <c r="H212" i="2"/>
  <c r="H366" i="2"/>
  <c r="H139" i="2"/>
  <c r="H490" i="2"/>
  <c r="H292" i="2"/>
  <c r="H657" i="2"/>
  <c r="H433" i="2"/>
  <c r="H400" i="2"/>
  <c r="H179" i="2"/>
  <c r="H375" i="2"/>
  <c r="H262" i="2"/>
  <c r="H511" i="2"/>
  <c r="H258" i="2"/>
  <c r="H91" i="2"/>
  <c r="H543" i="2"/>
  <c r="H130" i="2"/>
  <c r="H280" i="2"/>
  <c r="H522" i="2"/>
  <c r="H331" i="2"/>
  <c r="H706" i="2"/>
  <c r="H370" i="2"/>
  <c r="H549" i="2"/>
  <c r="H563" i="2"/>
  <c r="H245" i="2"/>
  <c r="H517" i="2"/>
  <c r="H497" i="2"/>
  <c r="H234" i="2"/>
  <c r="H448" i="2"/>
  <c r="H722" i="2"/>
  <c r="H222" i="2"/>
  <c r="H422" i="2"/>
  <c r="H377" i="2"/>
  <c r="H279" i="2"/>
  <c r="H336" i="2"/>
  <c r="H654" i="2"/>
  <c r="H337" i="2"/>
  <c r="H694" i="2"/>
  <c r="H670" i="2"/>
  <c r="H726" i="2"/>
  <c r="H659" i="2"/>
  <c r="H528" i="2"/>
  <c r="H394" i="2"/>
  <c r="H636" i="2"/>
  <c r="H539" i="2"/>
  <c r="H584" i="2"/>
  <c r="H609" i="2"/>
  <c r="H673" i="2"/>
  <c r="H690" i="2"/>
  <c r="H423" i="2"/>
  <c r="H663" i="2"/>
  <c r="H653" i="2"/>
  <c r="H470" i="2"/>
  <c r="H439" i="2"/>
  <c r="H691" i="2"/>
  <c r="H666" i="2"/>
  <c r="H671" i="2"/>
  <c r="H692" i="2"/>
  <c r="H559" i="2"/>
  <c r="H688" i="2"/>
  <c r="H672" i="2"/>
  <c r="H727" i="2"/>
  <c r="H712" i="2"/>
  <c r="H693" i="2"/>
  <c r="H638" i="2"/>
  <c r="H713" i="2"/>
  <c r="H731" i="2"/>
  <c r="H729" i="2"/>
  <c r="H719" i="2"/>
  <c r="H675" i="2"/>
  <c r="R119" i="3" l="1"/>
  <c r="R11" i="3"/>
  <c r="S119" i="3"/>
  <c r="S11" i="3"/>
  <c r="T119" i="3"/>
  <c r="T11" i="3"/>
  <c r="J119" i="3"/>
  <c r="J11" i="3"/>
  <c r="K119" i="3"/>
  <c r="K11" i="3"/>
  <c r="L119" i="3"/>
  <c r="M119" i="3"/>
  <c r="N119" i="3"/>
  <c r="O119" i="3"/>
  <c r="R5" i="3"/>
  <c r="S5" i="3"/>
  <c r="T5" i="3"/>
  <c r="J5" i="3"/>
  <c r="K5" i="3"/>
  <c r="L5" i="3"/>
  <c r="L11" i="3"/>
  <c r="M5" i="3"/>
  <c r="M11" i="3"/>
  <c r="R73" i="3"/>
  <c r="S73" i="3"/>
  <c r="R105" i="3"/>
  <c r="S105" i="3"/>
  <c r="T105" i="3"/>
  <c r="J105" i="3"/>
  <c r="K105" i="3"/>
  <c r="L105" i="3"/>
  <c r="R25" i="3"/>
  <c r="R12" i="3"/>
  <c r="R106" i="3"/>
  <c r="S12" i="3"/>
  <c r="S106" i="3"/>
  <c r="T12" i="3"/>
  <c r="T106" i="3"/>
  <c r="J12" i="3"/>
  <c r="J106" i="3"/>
  <c r="K12" i="3"/>
  <c r="K106" i="3"/>
  <c r="L106" i="3"/>
  <c r="M106" i="3"/>
  <c r="N106" i="3"/>
  <c r="O106" i="3"/>
  <c r="J83" i="3"/>
  <c r="K83" i="3"/>
  <c r="L83" i="3"/>
  <c r="M83" i="3"/>
  <c r="R91" i="3"/>
  <c r="S91" i="3"/>
  <c r="T91" i="3"/>
  <c r="J91" i="3"/>
  <c r="K91" i="3"/>
  <c r="L91" i="3"/>
  <c r="M91" i="3"/>
  <c r="N91" i="3"/>
  <c r="O91" i="3"/>
  <c r="C91" i="3"/>
  <c r="R37" i="3"/>
  <c r="S37" i="3"/>
  <c r="T37" i="3"/>
  <c r="J37" i="3"/>
  <c r="K37" i="3"/>
  <c r="L37" i="3"/>
  <c r="L12" i="3"/>
  <c r="M12" i="3"/>
  <c r="N12" i="3"/>
  <c r="R27" i="3"/>
  <c r="T7" i="3"/>
  <c r="J7" i="3"/>
  <c r="K7" i="3"/>
  <c r="L7" i="3"/>
  <c r="M7" i="3"/>
  <c r="N7" i="3"/>
  <c r="O7" i="3"/>
  <c r="R43" i="3"/>
  <c r="R32" i="3"/>
  <c r="R74" i="3"/>
  <c r="S32" i="3"/>
  <c r="S74" i="3"/>
  <c r="T32" i="3"/>
  <c r="T74" i="3"/>
  <c r="J32" i="3"/>
  <c r="J74" i="3"/>
  <c r="K32" i="3"/>
  <c r="K74" i="3"/>
  <c r="L32" i="3"/>
  <c r="L74" i="3"/>
  <c r="M32" i="3"/>
  <c r="M74" i="3"/>
  <c r="N32" i="3"/>
  <c r="N74" i="3"/>
  <c r="O32" i="3"/>
  <c r="O74" i="3"/>
  <c r="C32" i="3"/>
  <c r="R35" i="3"/>
  <c r="S35" i="3"/>
  <c r="T35" i="3"/>
  <c r="M35" i="3"/>
  <c r="N35" i="3"/>
  <c r="R103" i="3"/>
  <c r="R9" i="3"/>
  <c r="R80" i="3"/>
  <c r="S103" i="3"/>
  <c r="S9" i="3"/>
  <c r="S80" i="3"/>
  <c r="T103" i="3"/>
  <c r="T9" i="3"/>
  <c r="T80" i="3"/>
  <c r="J103" i="3"/>
  <c r="J9" i="3"/>
  <c r="J80" i="3"/>
  <c r="K103" i="3"/>
  <c r="K9" i="3"/>
  <c r="K80" i="3"/>
  <c r="L103" i="3"/>
  <c r="L9" i="3"/>
  <c r="M103" i="3"/>
  <c r="M9" i="3"/>
  <c r="N103" i="3"/>
  <c r="O103" i="3"/>
  <c r="R41" i="3"/>
  <c r="R82" i="3"/>
  <c r="R65" i="3"/>
  <c r="R39" i="3"/>
  <c r="R75" i="3"/>
  <c r="R76" i="3"/>
  <c r="S41" i="3"/>
  <c r="S82" i="3"/>
  <c r="S65" i="3"/>
  <c r="S39" i="3"/>
  <c r="S27" i="3"/>
  <c r="S75" i="3"/>
  <c r="S76" i="3"/>
  <c r="T41" i="3"/>
  <c r="T73" i="3"/>
  <c r="T82" i="3"/>
  <c r="T65" i="3"/>
  <c r="T39" i="3"/>
  <c r="T27" i="3"/>
  <c r="T75" i="3"/>
  <c r="J41" i="3"/>
  <c r="J73" i="3"/>
  <c r="J82" i="3"/>
  <c r="J39" i="3"/>
  <c r="R62" i="3"/>
  <c r="S20" i="3"/>
  <c r="T94" i="3"/>
  <c r="T20" i="3"/>
  <c r="T76" i="3"/>
  <c r="K39" i="3"/>
  <c r="L39" i="3"/>
  <c r="M39" i="3"/>
  <c r="M105" i="3"/>
  <c r="N105" i="3"/>
  <c r="O105" i="3"/>
  <c r="N5" i="3"/>
  <c r="N11" i="3"/>
  <c r="O5" i="3"/>
  <c r="O11" i="3"/>
  <c r="C11" i="3"/>
  <c r="O71" i="3"/>
  <c r="O30" i="3"/>
  <c r="C30" i="3"/>
  <c r="S25" i="3"/>
  <c r="Y58" i="3"/>
  <c r="R45" i="3"/>
  <c r="R99" i="3"/>
  <c r="R111" i="3"/>
  <c r="S45" i="3"/>
  <c r="S99" i="3"/>
  <c r="S43" i="3"/>
  <c r="S111" i="3"/>
  <c r="T45" i="3"/>
  <c r="T99" i="3"/>
  <c r="T43" i="3"/>
  <c r="T111" i="3"/>
  <c r="J45" i="3"/>
  <c r="J99" i="3"/>
  <c r="J43" i="3"/>
  <c r="J111" i="3"/>
  <c r="K45" i="3"/>
  <c r="K99" i="3"/>
  <c r="K43" i="3"/>
  <c r="K111" i="3"/>
  <c r="L45" i="3"/>
  <c r="L99" i="3"/>
  <c r="L43" i="3"/>
  <c r="L111" i="3"/>
  <c r="M45" i="3"/>
  <c r="M99" i="3"/>
  <c r="M43" i="3"/>
  <c r="M111" i="3"/>
  <c r="N45" i="3"/>
  <c r="N99" i="3"/>
  <c r="N43" i="3"/>
  <c r="N111" i="3"/>
  <c r="O45" i="3"/>
  <c r="O99" i="3"/>
  <c r="O43" i="3"/>
  <c r="O111" i="3"/>
  <c r="C111" i="3"/>
  <c r="L80" i="3"/>
  <c r="M80" i="3"/>
  <c r="N9" i="3"/>
  <c r="N83" i="3"/>
  <c r="N80" i="3"/>
  <c r="O9" i="3"/>
  <c r="O83" i="3"/>
  <c r="O80" i="3"/>
  <c r="C9" i="3"/>
  <c r="C83" i="3"/>
  <c r="C80" i="3"/>
  <c r="R69" i="3"/>
  <c r="S69" i="3"/>
  <c r="T69" i="3"/>
  <c r="J69" i="3"/>
  <c r="K69" i="3"/>
  <c r="L69" i="3"/>
  <c r="R20" i="3"/>
  <c r="S94" i="3"/>
  <c r="R8" i="3"/>
  <c r="R88" i="3"/>
  <c r="R114" i="3"/>
  <c r="R84" i="3"/>
  <c r="R108" i="3"/>
  <c r="R72" i="3"/>
  <c r="R47" i="3"/>
  <c r="R58" i="3"/>
  <c r="R34" i="3"/>
  <c r="R70" i="3"/>
  <c r="R81" i="3"/>
  <c r="R64" i="3"/>
  <c r="R57" i="3"/>
  <c r="R53" i="3"/>
  <c r="R38" i="3"/>
  <c r="R42" i="3"/>
  <c r="R77" i="3"/>
  <c r="S58" i="3"/>
  <c r="S34" i="3"/>
  <c r="S70" i="3"/>
  <c r="S81" i="3"/>
  <c r="S64" i="3"/>
  <c r="S57" i="3"/>
  <c r="S53" i="3"/>
  <c r="S38" i="3"/>
  <c r="S42" i="3"/>
  <c r="S77" i="3"/>
  <c r="T58" i="3"/>
  <c r="T34" i="3"/>
  <c r="T70" i="3"/>
  <c r="T81" i="3"/>
  <c r="T64" i="3"/>
  <c r="T57" i="3"/>
  <c r="T53" i="3"/>
  <c r="R71" i="3"/>
  <c r="R24" i="3"/>
  <c r="R19" i="3"/>
  <c r="R94" i="3"/>
  <c r="T62" i="3"/>
  <c r="S62" i="3"/>
  <c r="R7" i="3"/>
  <c r="R49" i="3"/>
  <c r="R28" i="3"/>
  <c r="R104" i="3"/>
  <c r="R30" i="3"/>
  <c r="R26" i="3"/>
  <c r="R22" i="3"/>
  <c r="R68" i="3"/>
  <c r="S7" i="3"/>
  <c r="S49" i="3"/>
  <c r="S28" i="3"/>
  <c r="S104" i="3"/>
  <c r="S30" i="3"/>
  <c r="S26" i="3"/>
  <c r="S22" i="3"/>
  <c r="S68" i="3"/>
  <c r="T49" i="3"/>
  <c r="T28" i="3"/>
  <c r="R13" i="3"/>
  <c r="R50" i="3"/>
  <c r="R61" i="3"/>
  <c r="R4" i="3"/>
  <c r="R89" i="3"/>
  <c r="R63" i="3"/>
  <c r="R60" i="3"/>
  <c r="S13" i="3"/>
  <c r="S50" i="3"/>
  <c r="S61" i="3"/>
  <c r="S4" i="3"/>
  <c r="S89" i="3"/>
  <c r="S63" i="3"/>
  <c r="S60" i="3"/>
  <c r="R78" i="3"/>
  <c r="R86" i="3"/>
  <c r="R96" i="3"/>
  <c r="R23" i="3"/>
  <c r="R79" i="3"/>
  <c r="S78" i="3"/>
  <c r="S86" i="3"/>
  <c r="S96" i="3"/>
  <c r="S23" i="3"/>
  <c r="S79" i="3"/>
  <c r="T78" i="3"/>
  <c r="T86" i="3"/>
  <c r="T96" i="3"/>
  <c r="T23" i="3"/>
  <c r="T79" i="3"/>
  <c r="J78" i="3"/>
  <c r="J86" i="3"/>
  <c r="J96" i="3"/>
  <c r="J23" i="3"/>
  <c r="J79" i="3"/>
  <c r="K78" i="3"/>
  <c r="K86" i="3"/>
  <c r="K96" i="3"/>
  <c r="K23" i="3"/>
  <c r="K79" i="3"/>
  <c r="L78" i="3"/>
  <c r="L86" i="3"/>
  <c r="L96" i="3"/>
  <c r="L23" i="3"/>
  <c r="L79" i="3"/>
  <c r="M78" i="3"/>
  <c r="M86" i="3"/>
  <c r="M96" i="3"/>
  <c r="M23" i="3"/>
  <c r="M79" i="3"/>
  <c r="N78" i="3"/>
  <c r="N86" i="3"/>
  <c r="N96" i="3"/>
  <c r="N23" i="3"/>
  <c r="N79" i="3"/>
  <c r="O78" i="3"/>
  <c r="O86" i="3"/>
  <c r="O96" i="3"/>
  <c r="O23" i="3"/>
  <c r="O79" i="3"/>
  <c r="AR258" i="2"/>
  <c r="C78" i="3"/>
  <c r="AR60" i="2"/>
  <c r="C45" i="3"/>
  <c r="AR332" i="2"/>
  <c r="C99" i="3"/>
  <c r="C86" i="3"/>
  <c r="AR132" i="2"/>
  <c r="C43" i="3"/>
  <c r="AR317" i="2"/>
  <c r="C96" i="3"/>
  <c r="C23" i="3"/>
  <c r="C79" i="3"/>
  <c r="AR364" i="2"/>
  <c r="C74" i="3"/>
  <c r="AR320" i="2"/>
  <c r="C98" i="3"/>
  <c r="R44" i="3"/>
  <c r="R67" i="3"/>
  <c r="R51" i="3"/>
  <c r="R46" i="3"/>
  <c r="R31" i="3"/>
  <c r="R113" i="3"/>
  <c r="R33" i="3"/>
  <c r="S44" i="3"/>
  <c r="S67" i="3"/>
  <c r="S51" i="3"/>
  <c r="S46" i="3"/>
  <c r="S31" i="3"/>
  <c r="S113" i="3"/>
  <c r="S33" i="3"/>
  <c r="T44" i="3"/>
  <c r="T67" i="3"/>
  <c r="T51" i="3"/>
  <c r="T46" i="3"/>
  <c r="T31" i="3"/>
  <c r="T113" i="3"/>
  <c r="T33" i="3"/>
  <c r="J44" i="3"/>
  <c r="J35" i="3"/>
  <c r="J67" i="3"/>
  <c r="J51" i="3"/>
  <c r="J46" i="3"/>
  <c r="J31" i="3"/>
  <c r="J113" i="3"/>
  <c r="J33" i="3"/>
  <c r="K44" i="3"/>
  <c r="K35" i="3"/>
  <c r="K67" i="3"/>
  <c r="K51" i="3"/>
  <c r="K46" i="3"/>
  <c r="K31" i="3"/>
  <c r="K113" i="3"/>
  <c r="K33" i="3"/>
  <c r="L44" i="3"/>
  <c r="L35" i="3"/>
  <c r="L67" i="3"/>
  <c r="L51" i="3"/>
  <c r="L46" i="3"/>
  <c r="L31" i="3"/>
  <c r="L113" i="3"/>
  <c r="L33" i="3"/>
  <c r="M44" i="3"/>
  <c r="R83" i="3"/>
  <c r="R107" i="3"/>
  <c r="R66" i="3"/>
  <c r="S83" i="3"/>
  <c r="S107" i="3"/>
  <c r="S66" i="3"/>
  <c r="T83" i="3"/>
  <c r="T107" i="3"/>
  <c r="T66" i="3"/>
  <c r="J107" i="3"/>
  <c r="J66" i="3"/>
  <c r="K107" i="3"/>
  <c r="K66" i="3"/>
  <c r="L107" i="3"/>
  <c r="L66" i="3"/>
  <c r="M107" i="3"/>
  <c r="M66" i="3"/>
  <c r="N107" i="3"/>
  <c r="N66" i="3"/>
  <c r="O107" i="3"/>
  <c r="O66" i="3"/>
  <c r="AR92" i="2"/>
  <c r="C103" i="3"/>
  <c r="C107" i="3"/>
  <c r="C66" i="3"/>
  <c r="Y85" i="3"/>
  <c r="Y57" i="3"/>
  <c r="Y116" i="3"/>
  <c r="Y11" i="3"/>
  <c r="Y86" i="3"/>
  <c r="Y14" i="3"/>
  <c r="Y3" i="3"/>
  <c r="Y52" i="3"/>
  <c r="M67" i="3"/>
  <c r="M51" i="3"/>
  <c r="M46" i="3"/>
  <c r="M31" i="3"/>
  <c r="M113" i="3"/>
  <c r="M33" i="3"/>
  <c r="N44" i="3"/>
  <c r="N67" i="3"/>
  <c r="N51" i="3"/>
  <c r="N46" i="3"/>
  <c r="N31" i="3"/>
  <c r="N113" i="3"/>
  <c r="N33" i="3"/>
  <c r="O44" i="3"/>
  <c r="O35" i="3"/>
  <c r="O67" i="3"/>
  <c r="O51" i="3"/>
  <c r="O46" i="3"/>
  <c r="O31" i="3"/>
  <c r="O113" i="3"/>
  <c r="O33" i="3"/>
  <c r="AR105" i="2"/>
  <c r="C44" i="3"/>
  <c r="C35" i="3"/>
  <c r="AR502" i="2"/>
  <c r="C95" i="3"/>
  <c r="C67" i="3"/>
  <c r="C51" i="3"/>
  <c r="C46" i="3"/>
  <c r="AR68" i="2"/>
  <c r="C31" i="3"/>
  <c r="AR417" i="2"/>
  <c r="C113" i="3"/>
  <c r="C33" i="3"/>
  <c r="Y47" i="3"/>
  <c r="Y102" i="3"/>
  <c r="Y105" i="3"/>
  <c r="Y25" i="3"/>
  <c r="Y15" i="3"/>
  <c r="Y28" i="3"/>
  <c r="Y38" i="3"/>
  <c r="Y76" i="3"/>
  <c r="Y120" i="3"/>
  <c r="Y4" i="3"/>
  <c r="Y48" i="3"/>
  <c r="Y117" i="3"/>
  <c r="Y115" i="3"/>
  <c r="Y81" i="3"/>
  <c r="Y33" i="3"/>
  <c r="Y70" i="3"/>
  <c r="Y40" i="3"/>
  <c r="Y12" i="3"/>
  <c r="Y93" i="3"/>
  <c r="J65" i="3"/>
  <c r="J94" i="3"/>
  <c r="J62" i="3"/>
  <c r="J20" i="3"/>
  <c r="J27" i="3"/>
  <c r="J75" i="3"/>
  <c r="J76" i="3"/>
  <c r="K41" i="3"/>
  <c r="K73" i="3"/>
  <c r="K82" i="3"/>
  <c r="K65" i="3"/>
  <c r="K94" i="3"/>
  <c r="K62" i="3"/>
  <c r="K20" i="3"/>
  <c r="K27" i="3"/>
  <c r="K75" i="3"/>
  <c r="K76" i="3"/>
  <c r="L41" i="3"/>
  <c r="L73" i="3"/>
  <c r="L82" i="3"/>
  <c r="L65" i="3"/>
  <c r="L94" i="3"/>
  <c r="L62" i="3"/>
  <c r="L20" i="3"/>
  <c r="L27" i="3"/>
  <c r="L75" i="3"/>
  <c r="L76" i="3"/>
  <c r="M41" i="3"/>
  <c r="M73" i="3"/>
  <c r="M82" i="3"/>
  <c r="M65" i="3"/>
  <c r="M94" i="3"/>
  <c r="M62" i="3"/>
  <c r="M20" i="3"/>
  <c r="M27" i="3"/>
  <c r="M75" i="3"/>
  <c r="M76" i="3"/>
  <c r="N41" i="3"/>
  <c r="N73" i="3"/>
  <c r="N82" i="3"/>
  <c r="N65" i="3"/>
  <c r="N39" i="3"/>
  <c r="N94" i="3"/>
  <c r="N62" i="3"/>
  <c r="N20" i="3"/>
  <c r="N27" i="3"/>
  <c r="N75" i="3"/>
  <c r="N76" i="3"/>
  <c r="O41" i="3"/>
  <c r="O73" i="3"/>
  <c r="O82" i="3"/>
  <c r="O65" i="3"/>
  <c r="O39" i="3"/>
  <c r="O94" i="3"/>
  <c r="O62" i="3"/>
  <c r="O20" i="3"/>
  <c r="O27" i="3"/>
  <c r="O75" i="3"/>
  <c r="O76" i="3"/>
  <c r="AR549" i="2"/>
  <c r="C117" i="3"/>
  <c r="AR145" i="2"/>
  <c r="C41" i="3"/>
  <c r="AR107" i="2"/>
  <c r="C73" i="3"/>
  <c r="AR605" i="2"/>
  <c r="C101" i="3"/>
  <c r="C82" i="3"/>
  <c r="AR66" i="2"/>
  <c r="C65" i="3"/>
  <c r="C39" i="3"/>
  <c r="C94" i="3"/>
  <c r="C62" i="3"/>
  <c r="C20" i="3"/>
  <c r="AR75" i="2"/>
  <c r="C27" i="3"/>
  <c r="C75" i="3"/>
  <c r="AR550" i="2"/>
  <c r="C118" i="3"/>
  <c r="C76" i="3"/>
  <c r="Y6" i="3"/>
  <c r="Y107" i="3"/>
  <c r="Y50" i="3"/>
  <c r="Y29" i="3"/>
  <c r="Y125" i="3"/>
  <c r="Y118" i="3"/>
  <c r="Y96" i="3"/>
  <c r="Y98" i="3"/>
  <c r="Y64" i="3"/>
  <c r="M69" i="3"/>
  <c r="N69" i="3"/>
  <c r="O69" i="3"/>
  <c r="AR692" i="2"/>
  <c r="C102" i="3"/>
  <c r="AR367" i="2"/>
  <c r="C105" i="3"/>
  <c r="C69" i="3"/>
  <c r="Y65" i="3"/>
  <c r="Y10" i="3"/>
  <c r="Y61" i="3"/>
  <c r="Y37" i="3"/>
  <c r="Y56" i="3"/>
  <c r="Y26" i="3"/>
  <c r="Y106" i="3"/>
  <c r="Y89" i="3"/>
  <c r="Y22" i="3"/>
  <c r="R112" i="3"/>
  <c r="R110" i="3"/>
  <c r="R40" i="3"/>
  <c r="R21" i="3"/>
  <c r="R87" i="3"/>
  <c r="S112" i="3"/>
  <c r="S110" i="3"/>
  <c r="S40" i="3"/>
  <c r="S21" i="3"/>
  <c r="S87" i="3"/>
  <c r="T112" i="3"/>
  <c r="T110" i="3"/>
  <c r="T40" i="3"/>
  <c r="T21" i="3"/>
  <c r="T87" i="3"/>
  <c r="J112" i="3"/>
  <c r="J110" i="3"/>
  <c r="J40" i="3"/>
  <c r="J21" i="3"/>
  <c r="J87" i="3"/>
  <c r="K112" i="3"/>
  <c r="K110" i="3"/>
  <c r="K40" i="3"/>
  <c r="K21" i="3"/>
  <c r="K87" i="3"/>
  <c r="L112" i="3"/>
  <c r="L110" i="3"/>
  <c r="L40" i="3"/>
  <c r="L21" i="3"/>
  <c r="L87" i="3"/>
  <c r="M112" i="3"/>
  <c r="M110" i="3"/>
  <c r="M40" i="3"/>
  <c r="M21" i="3"/>
  <c r="M87" i="3"/>
  <c r="N112" i="3"/>
  <c r="N110" i="3"/>
  <c r="N40" i="3"/>
  <c r="N21" i="3"/>
  <c r="N87" i="3"/>
  <c r="O112" i="3"/>
  <c r="O110" i="3"/>
  <c r="O40" i="3"/>
  <c r="O21" i="3"/>
  <c r="O87" i="3"/>
  <c r="AR634" i="2"/>
  <c r="C112" i="3"/>
  <c r="AR338" i="2"/>
  <c r="C110" i="3"/>
  <c r="C40" i="3"/>
  <c r="C21" i="3"/>
  <c r="C87" i="3"/>
  <c r="Y44" i="3"/>
  <c r="Y31" i="3"/>
  <c r="Y32" i="3"/>
  <c r="Y60" i="3"/>
  <c r="Y2" i="3"/>
  <c r="Y72" i="3"/>
  <c r="Y17" i="3"/>
  <c r="Y82" i="3"/>
  <c r="Y59" i="3"/>
  <c r="R36" i="3"/>
  <c r="S8" i="3"/>
  <c r="S88" i="3"/>
  <c r="S114" i="3"/>
  <c r="S84" i="3"/>
  <c r="S108" i="3"/>
  <c r="S72" i="3"/>
  <c r="S47" i="3"/>
  <c r="S36" i="3"/>
  <c r="T8" i="3"/>
  <c r="T88" i="3"/>
  <c r="T114" i="3"/>
  <c r="T84" i="3"/>
  <c r="T108" i="3"/>
  <c r="T72" i="3"/>
  <c r="T47" i="3"/>
  <c r="T36" i="3"/>
  <c r="J8" i="3"/>
  <c r="J88" i="3"/>
  <c r="J114" i="3"/>
  <c r="J84" i="3"/>
  <c r="J108" i="3"/>
  <c r="J72" i="3"/>
  <c r="J47" i="3"/>
  <c r="J36" i="3"/>
  <c r="K8" i="3"/>
  <c r="K88" i="3"/>
  <c r="K114" i="3"/>
  <c r="K84" i="3"/>
  <c r="K108" i="3"/>
  <c r="K72" i="3"/>
  <c r="K47" i="3"/>
  <c r="K36" i="3"/>
  <c r="L8" i="3"/>
  <c r="L88" i="3"/>
  <c r="L114" i="3"/>
  <c r="L84" i="3"/>
  <c r="L108" i="3"/>
  <c r="L72" i="3"/>
  <c r="L47" i="3"/>
  <c r="L36" i="3"/>
  <c r="M8" i="3"/>
  <c r="M88" i="3"/>
  <c r="M114" i="3"/>
  <c r="M84" i="3"/>
  <c r="M108" i="3"/>
  <c r="M72" i="3"/>
  <c r="M47" i="3"/>
  <c r="M36" i="3"/>
  <c r="N8" i="3"/>
  <c r="N88" i="3"/>
  <c r="N114" i="3"/>
  <c r="N84" i="3"/>
  <c r="N108" i="3"/>
  <c r="N72" i="3"/>
  <c r="N47" i="3"/>
  <c r="N36" i="3"/>
  <c r="O8" i="3"/>
  <c r="O88" i="3"/>
  <c r="O114" i="3"/>
  <c r="O84" i="3"/>
  <c r="O108" i="3"/>
  <c r="O72" i="3"/>
  <c r="O47" i="3"/>
  <c r="O36" i="3"/>
  <c r="AR581" i="2"/>
  <c r="C121" i="3"/>
  <c r="C8" i="3"/>
  <c r="C88" i="3"/>
  <c r="C114" i="3"/>
  <c r="AR267" i="2"/>
  <c r="C84" i="3"/>
  <c r="C108" i="3"/>
  <c r="C72" i="3"/>
  <c r="C47" i="3"/>
  <c r="C36" i="3"/>
  <c r="AR189" i="2"/>
  <c r="C59" i="3"/>
  <c r="Y7" i="3"/>
  <c r="Y73" i="3"/>
  <c r="Y84" i="3"/>
  <c r="Y27" i="3"/>
  <c r="Y51" i="3"/>
  <c r="Y45" i="3"/>
  <c r="Y21" i="3"/>
  <c r="Y104" i="3"/>
  <c r="Y36" i="3"/>
  <c r="Y5" i="3"/>
  <c r="Y121" i="3"/>
  <c r="Y123" i="3"/>
  <c r="T38" i="3"/>
  <c r="T42" i="3"/>
  <c r="T77" i="3"/>
  <c r="J58" i="3"/>
  <c r="J34" i="3"/>
  <c r="J70" i="3"/>
  <c r="J81" i="3"/>
  <c r="J64" i="3"/>
  <c r="J57" i="3"/>
  <c r="J53" i="3"/>
  <c r="J38" i="3"/>
  <c r="J42" i="3"/>
  <c r="J77" i="3"/>
  <c r="K58" i="3"/>
  <c r="K34" i="3"/>
  <c r="K70" i="3"/>
  <c r="K81" i="3"/>
  <c r="K64" i="3"/>
  <c r="K57" i="3"/>
  <c r="K53" i="3"/>
  <c r="K38" i="3"/>
  <c r="K42" i="3"/>
  <c r="K77" i="3"/>
  <c r="L58" i="3"/>
  <c r="L34" i="3"/>
  <c r="L70" i="3"/>
  <c r="L81" i="3"/>
  <c r="L64" i="3"/>
  <c r="L57" i="3"/>
  <c r="L53" i="3"/>
  <c r="L38" i="3"/>
  <c r="L42" i="3"/>
  <c r="L77" i="3"/>
  <c r="M58" i="3"/>
  <c r="M34" i="3"/>
  <c r="M70" i="3"/>
  <c r="M81" i="3"/>
  <c r="M64" i="3"/>
  <c r="M57" i="3"/>
  <c r="M53" i="3"/>
  <c r="M38" i="3"/>
  <c r="M42" i="3"/>
  <c r="M77" i="3"/>
  <c r="N58" i="3"/>
  <c r="N34" i="3"/>
  <c r="N70" i="3"/>
  <c r="N81" i="3"/>
  <c r="N64" i="3"/>
  <c r="N57" i="3"/>
  <c r="N53" i="3"/>
  <c r="N38" i="3"/>
  <c r="N42" i="3"/>
  <c r="N77" i="3"/>
  <c r="O58" i="3"/>
  <c r="O34" i="3"/>
  <c r="O70" i="3"/>
  <c r="O81" i="3"/>
  <c r="O64" i="3"/>
  <c r="O57" i="3"/>
  <c r="O53" i="3"/>
  <c r="O38" i="3"/>
  <c r="O42" i="3"/>
  <c r="O77" i="3"/>
  <c r="AR62" i="2"/>
  <c r="C58" i="3"/>
  <c r="AR562" i="2"/>
  <c r="C119" i="3"/>
  <c r="C34" i="3"/>
  <c r="C70" i="3"/>
  <c r="C81" i="3"/>
  <c r="AR23" i="2"/>
  <c r="C5" i="3"/>
  <c r="C64" i="3"/>
  <c r="AR16" i="2"/>
  <c r="C57" i="3"/>
  <c r="C53" i="3"/>
  <c r="C38" i="3"/>
  <c r="C42" i="3"/>
  <c r="C77" i="3"/>
  <c r="Y24" i="3"/>
  <c r="Y54" i="3"/>
  <c r="Y110" i="3"/>
  <c r="Y83" i="3"/>
  <c r="Y42" i="3"/>
  <c r="Y92" i="3"/>
  <c r="Y8" i="3"/>
  <c r="Y108" i="3"/>
  <c r="Y34" i="3"/>
  <c r="Y53" i="3"/>
  <c r="R92" i="3"/>
  <c r="R10" i="3"/>
  <c r="R3" i="3"/>
  <c r="R2" i="3"/>
  <c r="S71" i="3"/>
  <c r="S24" i="3"/>
  <c r="S19" i="3"/>
  <c r="S92" i="3"/>
  <c r="S10" i="3"/>
  <c r="S3" i="3"/>
  <c r="S2" i="3"/>
  <c r="T71" i="3"/>
  <c r="T24" i="3"/>
  <c r="T19" i="3"/>
  <c r="T92" i="3"/>
  <c r="T10" i="3"/>
  <c r="T3" i="3"/>
  <c r="T2" i="3"/>
  <c r="J71" i="3"/>
  <c r="J24" i="3"/>
  <c r="J19" i="3"/>
  <c r="J92" i="3"/>
  <c r="J10" i="3"/>
  <c r="J3" i="3"/>
  <c r="J2" i="3"/>
  <c r="K71" i="3"/>
  <c r="K24" i="3"/>
  <c r="K19" i="3"/>
  <c r="K92" i="3"/>
  <c r="K10" i="3"/>
  <c r="K3" i="3"/>
  <c r="K2" i="3"/>
  <c r="L71" i="3"/>
  <c r="L24" i="3"/>
  <c r="L19" i="3"/>
  <c r="L92" i="3"/>
  <c r="L10" i="3"/>
  <c r="L3" i="3"/>
  <c r="L2" i="3"/>
  <c r="M71" i="3"/>
  <c r="M24" i="3"/>
  <c r="M19" i="3"/>
  <c r="M92" i="3"/>
  <c r="M10" i="3"/>
  <c r="M3" i="3"/>
  <c r="M37" i="3"/>
  <c r="M2" i="3"/>
  <c r="N71" i="3"/>
  <c r="N24" i="3"/>
  <c r="N19" i="3"/>
  <c r="N92" i="3"/>
  <c r="N10" i="3"/>
  <c r="N3" i="3"/>
  <c r="N37" i="3"/>
  <c r="N2" i="3"/>
  <c r="O24" i="3"/>
  <c r="O19" i="3"/>
  <c r="O92" i="3"/>
  <c r="O10" i="3"/>
  <c r="O3" i="3"/>
  <c r="O37" i="3"/>
  <c r="O2" i="3"/>
  <c r="AR292" i="2"/>
  <c r="C55" i="3"/>
  <c r="AR216" i="2"/>
  <c r="C71" i="3"/>
  <c r="C24" i="3"/>
  <c r="AR289" i="2"/>
  <c r="C19" i="3"/>
  <c r="C92" i="3"/>
  <c r="C10" i="3"/>
  <c r="C3" i="3"/>
  <c r="C37" i="3"/>
  <c r="C2" i="3"/>
  <c r="Y97" i="3"/>
  <c r="Y66" i="3"/>
  <c r="Y95" i="3"/>
  <c r="Y41" i="3"/>
  <c r="Y90" i="3"/>
  <c r="Y13" i="3"/>
  <c r="Y49" i="3"/>
  <c r="Y19" i="3"/>
  <c r="Y88" i="3"/>
  <c r="Y94" i="3"/>
  <c r="Y67" i="3"/>
  <c r="Y20" i="3"/>
  <c r="Y43" i="3"/>
  <c r="Y91" i="3"/>
  <c r="Y18" i="3"/>
  <c r="R85" i="3"/>
  <c r="R48" i="3"/>
  <c r="R6" i="3"/>
  <c r="R29" i="3"/>
  <c r="R109" i="3"/>
  <c r="R90" i="3"/>
  <c r="S85" i="3"/>
  <c r="S48" i="3"/>
  <c r="S6" i="3"/>
  <c r="S29" i="3"/>
  <c r="S109" i="3"/>
  <c r="S90" i="3"/>
  <c r="T85" i="3"/>
  <c r="T48" i="3"/>
  <c r="T6" i="3"/>
  <c r="T29" i="3"/>
  <c r="T109" i="3"/>
  <c r="T90" i="3"/>
  <c r="J85" i="3"/>
  <c r="J48" i="3"/>
  <c r="J6" i="3"/>
  <c r="J29" i="3"/>
  <c r="J109" i="3"/>
  <c r="J90" i="3"/>
  <c r="K85" i="3"/>
  <c r="K48" i="3"/>
  <c r="K6" i="3"/>
  <c r="K29" i="3"/>
  <c r="K109" i="3"/>
  <c r="K90" i="3"/>
  <c r="L85" i="3"/>
  <c r="L48" i="3"/>
  <c r="L6" i="3"/>
  <c r="L29" i="3"/>
  <c r="L109" i="3"/>
  <c r="L90" i="3"/>
  <c r="M85" i="3"/>
  <c r="M48" i="3"/>
  <c r="M6" i="3"/>
  <c r="M29" i="3"/>
  <c r="M109" i="3"/>
  <c r="M90" i="3"/>
  <c r="N85" i="3"/>
  <c r="N48" i="3"/>
  <c r="N6" i="3"/>
  <c r="N29" i="3"/>
  <c r="N109" i="3"/>
  <c r="N90" i="3"/>
  <c r="O85" i="3"/>
  <c r="O48" i="3"/>
  <c r="O6" i="3"/>
  <c r="O29" i="3"/>
  <c r="O109" i="3"/>
  <c r="O90" i="3"/>
  <c r="C85" i="3"/>
  <c r="AR70" i="2"/>
  <c r="C48" i="3"/>
  <c r="C6" i="3"/>
  <c r="C29" i="3"/>
  <c r="AR503" i="2"/>
  <c r="C116" i="3"/>
  <c r="AR188" i="2"/>
  <c r="C109" i="3"/>
  <c r="AR77" i="2"/>
  <c r="C90" i="3"/>
  <c r="Y99" i="3"/>
  <c r="Y80" i="3"/>
  <c r="Y124" i="3"/>
  <c r="Y16" i="3"/>
  <c r="Y87" i="3"/>
  <c r="Y23" i="3"/>
  <c r="Y113" i="3"/>
  <c r="Y62" i="3"/>
  <c r="T104" i="3"/>
  <c r="T30" i="3"/>
  <c r="T26" i="3"/>
  <c r="T22" i="3"/>
  <c r="T68" i="3"/>
  <c r="J49" i="3"/>
  <c r="J28" i="3"/>
  <c r="J104" i="3"/>
  <c r="J30" i="3"/>
  <c r="J26" i="3"/>
  <c r="J22" i="3"/>
  <c r="J68" i="3"/>
  <c r="K49" i="3"/>
  <c r="K28" i="3"/>
  <c r="K104" i="3"/>
  <c r="K30" i="3"/>
  <c r="K26" i="3"/>
  <c r="K22" i="3"/>
  <c r="K68" i="3"/>
  <c r="L49" i="3"/>
  <c r="L28" i="3"/>
  <c r="L104" i="3"/>
  <c r="L30" i="3"/>
  <c r="L26" i="3"/>
  <c r="L22" i="3"/>
  <c r="L68" i="3"/>
  <c r="M49" i="3"/>
  <c r="M28" i="3"/>
  <c r="M104" i="3"/>
  <c r="M30" i="3"/>
  <c r="M26" i="3"/>
  <c r="M22" i="3"/>
  <c r="M68" i="3"/>
  <c r="N49" i="3"/>
  <c r="N28" i="3"/>
  <c r="N104" i="3"/>
  <c r="N30" i="3"/>
  <c r="N26" i="3"/>
  <c r="N22" i="3"/>
  <c r="N68" i="3"/>
  <c r="O49" i="3"/>
  <c r="O28" i="3"/>
  <c r="O104" i="3"/>
  <c r="O26" i="3"/>
  <c r="O22" i="3"/>
  <c r="O68" i="3"/>
  <c r="AR139" i="2"/>
  <c r="C7" i="3"/>
  <c r="AR388" i="2"/>
  <c r="C115" i="3"/>
  <c r="C49" i="3"/>
  <c r="C28" i="3"/>
  <c r="AR717" i="2"/>
  <c r="C104" i="3"/>
  <c r="AR414" i="2"/>
  <c r="C56" i="3"/>
  <c r="AR58" i="2"/>
  <c r="C26" i="3"/>
  <c r="C22" i="3"/>
  <c r="C68" i="3"/>
  <c r="Y114" i="3"/>
  <c r="Y100" i="3"/>
  <c r="Y79" i="3"/>
  <c r="Y68" i="3"/>
  <c r="Y63" i="3"/>
  <c r="Y122" i="3"/>
  <c r="Y75" i="3"/>
  <c r="Y119" i="3"/>
  <c r="Y103" i="3"/>
  <c r="Y55" i="3"/>
  <c r="Y109" i="3"/>
  <c r="Y35" i="3"/>
  <c r="T25" i="3"/>
  <c r="T13" i="3"/>
  <c r="T50" i="3"/>
  <c r="T61" i="3"/>
  <c r="T4" i="3"/>
  <c r="T89" i="3"/>
  <c r="T63" i="3"/>
  <c r="T60" i="3"/>
  <c r="J25" i="3"/>
  <c r="J13" i="3"/>
  <c r="J50" i="3"/>
  <c r="J61" i="3"/>
  <c r="J4" i="3"/>
  <c r="J89" i="3"/>
  <c r="J63" i="3"/>
  <c r="J60" i="3"/>
  <c r="K25" i="3"/>
  <c r="K13" i="3"/>
  <c r="K50" i="3"/>
  <c r="K61" i="3"/>
  <c r="K4" i="3"/>
  <c r="K89" i="3"/>
  <c r="K63" i="3"/>
  <c r="K60" i="3"/>
  <c r="L25" i="3"/>
  <c r="L13" i="3"/>
  <c r="L50" i="3"/>
  <c r="L61" i="3"/>
  <c r="L4" i="3"/>
  <c r="L89" i="3"/>
  <c r="L63" i="3"/>
  <c r="L60" i="3"/>
  <c r="M25" i="3"/>
  <c r="M13" i="3"/>
  <c r="M50" i="3"/>
  <c r="M61" i="3"/>
  <c r="M4" i="3"/>
  <c r="M89" i="3"/>
  <c r="M63" i="3"/>
  <c r="M60" i="3"/>
  <c r="N25" i="3"/>
  <c r="N13" i="3"/>
  <c r="N50" i="3"/>
  <c r="N61" i="3"/>
  <c r="N4" i="3"/>
  <c r="N89" i="3"/>
  <c r="N63" i="3"/>
  <c r="N60" i="3"/>
  <c r="O25" i="3"/>
  <c r="O13" i="3"/>
  <c r="O50" i="3"/>
  <c r="O12" i="3"/>
  <c r="O61" i="3"/>
  <c r="O4" i="3"/>
  <c r="O89" i="3"/>
  <c r="O63" i="3"/>
  <c r="O60" i="3"/>
  <c r="AR670" i="2"/>
  <c r="C124" i="3"/>
  <c r="AR577" i="2"/>
  <c r="C120" i="3"/>
  <c r="C25" i="3"/>
  <c r="C13" i="3"/>
  <c r="C50" i="3"/>
  <c r="C12" i="3"/>
  <c r="AR430" i="2"/>
  <c r="C106" i="3"/>
  <c r="C61" i="3"/>
  <c r="AR592" i="2"/>
  <c r="C122" i="3"/>
  <c r="C4" i="3"/>
  <c r="AR410" i="2"/>
  <c r="C89" i="3"/>
  <c r="C63" i="3"/>
  <c r="AR259" i="2"/>
  <c r="C97" i="3"/>
  <c r="C60" i="3"/>
  <c r="Y112" i="3"/>
  <c r="Y77" i="3"/>
  <c r="Y39" i="3"/>
  <c r="Y74" i="3"/>
  <c r="Y71" i="3"/>
  <c r="Y9" i="3"/>
  <c r="Y69" i="3"/>
  <c r="Y46" i="3"/>
  <c r="Y111" i="3"/>
  <c r="Y30" i="3"/>
  <c r="Y101" i="3"/>
  <c r="Y78" i="3"/>
  <c r="AS422" i="2"/>
  <c r="AS636" i="2"/>
  <c r="AS666" i="2"/>
  <c r="AS729" i="2"/>
  <c r="AS331" i="2"/>
  <c r="AS591" i="2"/>
  <c r="AU559" i="2"/>
  <c r="AT729" i="2"/>
  <c r="AS433" i="2"/>
  <c r="AS33" i="2"/>
  <c r="AS446" i="2"/>
  <c r="AS80" i="2"/>
  <c r="AS257" i="2"/>
  <c r="AS475" i="2"/>
  <c r="AS189" i="2"/>
  <c r="AS581" i="2"/>
  <c r="AS715" i="2"/>
  <c r="AS569" i="2"/>
  <c r="AS465" i="2"/>
  <c r="AS614" i="2"/>
  <c r="AS487" i="2"/>
  <c r="AS177" i="2"/>
  <c r="AS416" i="2"/>
  <c r="AS169" i="2"/>
  <c r="AS478" i="2"/>
  <c r="AS10" i="2"/>
  <c r="AS392" i="2"/>
  <c r="AS713" i="2"/>
  <c r="AS93" i="2"/>
  <c r="AS57" i="2"/>
  <c r="AS267" i="2"/>
  <c r="AS396" i="2"/>
  <c r="AS531" i="2"/>
  <c r="AS395" i="2"/>
  <c r="AS337" i="2"/>
  <c r="AS600" i="2"/>
  <c r="AS540" i="2"/>
  <c r="AS318" i="2"/>
  <c r="AS255" i="2"/>
  <c r="AS194" i="2"/>
  <c r="AS190" i="2"/>
  <c r="AS532" i="2"/>
  <c r="AS47" i="2"/>
  <c r="AS700" i="2"/>
  <c r="AS552" i="2"/>
  <c r="AS672" i="2"/>
  <c r="AS511" i="2"/>
  <c r="AS669" i="2"/>
  <c r="AS496" i="2"/>
  <c r="AS598" i="2"/>
  <c r="AS205" i="2"/>
  <c r="AS328" i="2"/>
  <c r="AS264" i="2"/>
  <c r="AS369" i="2"/>
  <c r="AS491" i="2"/>
  <c r="AS13" i="2"/>
  <c r="AS459" i="2"/>
  <c r="AS245" i="2"/>
  <c r="AS651" i="2"/>
  <c r="AS401" i="2"/>
  <c r="AS485" i="2"/>
  <c r="AS641" i="2"/>
  <c r="AS604" i="2"/>
  <c r="AS235" i="2"/>
  <c r="AS100" i="2"/>
  <c r="AS323" i="2"/>
  <c r="AS690" i="2"/>
  <c r="AS622" i="2"/>
  <c r="AS361" i="2"/>
  <c r="AS105" i="2"/>
  <c r="AS220" i="2"/>
  <c r="AS548" i="2"/>
  <c r="AS263" i="2"/>
  <c r="AS244" i="2"/>
  <c r="AS617" i="2"/>
  <c r="AS113" i="2"/>
  <c r="AS184" i="2"/>
  <c r="AS542" i="2"/>
  <c r="AS24" i="2"/>
  <c r="AS568" i="2"/>
  <c r="AS649" i="2"/>
  <c r="AS363" i="2"/>
  <c r="AS439" i="2"/>
  <c r="AS280" i="2"/>
  <c r="AS216" i="2"/>
  <c r="AS251" i="2"/>
  <c r="AS215" i="2"/>
  <c r="AS193" i="2"/>
  <c r="AS175" i="2"/>
  <c r="AS635" i="2"/>
  <c r="AS583" i="2"/>
  <c r="AS289" i="2"/>
  <c r="AS703" i="2"/>
  <c r="AS365" i="2"/>
  <c r="AS97" i="2"/>
  <c r="AS391" i="2"/>
  <c r="AS136" i="2"/>
  <c r="AS5" i="2"/>
  <c r="AS330" i="2"/>
  <c r="AS42" i="2"/>
  <c r="AS698" i="2"/>
  <c r="AS357" i="2"/>
  <c r="AS405" i="2"/>
  <c r="AS638" i="2"/>
  <c r="AS659" i="2"/>
  <c r="AS490" i="2"/>
  <c r="AS283" i="2"/>
  <c r="AS718" i="2"/>
  <c r="AS119" i="2"/>
  <c r="AS409" i="2"/>
  <c r="AS104" i="2"/>
  <c r="AS124" i="2"/>
  <c r="AR124" i="2"/>
  <c r="AS293" i="2"/>
  <c r="AS316" i="2"/>
  <c r="AS146" i="2"/>
  <c r="AS277" i="2"/>
  <c r="AS3" i="2"/>
  <c r="AS373" i="2"/>
  <c r="AS46" i="2"/>
  <c r="AS655" i="2"/>
  <c r="AS346" i="2"/>
  <c r="AS77" i="2"/>
  <c r="AS256" i="2"/>
  <c r="AS98" i="2"/>
  <c r="AS390" i="2"/>
  <c r="AS352" i="2"/>
  <c r="AS693" i="2"/>
  <c r="AS653" i="2"/>
  <c r="AS726" i="2"/>
  <c r="AS234" i="2"/>
  <c r="AS543" i="2"/>
  <c r="AS139" i="2"/>
  <c r="AS595" i="2"/>
  <c r="AS348" i="2"/>
  <c r="AS656" i="2"/>
  <c r="AS551" i="2"/>
  <c r="AS404" i="2"/>
  <c r="AS118" i="2"/>
  <c r="AS684" i="2"/>
  <c r="AS115" i="2"/>
  <c r="AS388" i="2"/>
  <c r="AS723" i="2"/>
  <c r="AS246" i="2"/>
  <c r="AS571" i="2"/>
  <c r="AS29" i="2"/>
  <c r="AS717" i="2"/>
  <c r="AS9" i="2"/>
  <c r="AS427" i="2"/>
  <c r="AS626" i="2"/>
  <c r="AS163" i="2"/>
  <c r="AS285" i="2"/>
  <c r="AS76" i="2"/>
  <c r="AS127" i="2"/>
  <c r="AS156" i="2"/>
  <c r="AS341" i="2"/>
  <c r="AS661" i="2"/>
  <c r="AS368" i="2"/>
  <c r="AS168" i="2"/>
  <c r="AS265" i="2"/>
  <c r="AS34" i="2"/>
  <c r="AS185" i="2"/>
  <c r="AS473" i="2"/>
  <c r="AS89" i="2"/>
  <c r="AS461" i="2"/>
  <c r="AS309" i="2"/>
  <c r="AS714" i="2"/>
  <c r="AS351" i="2"/>
  <c r="AS696" i="2"/>
  <c r="AS528" i="2"/>
  <c r="AS527" i="2"/>
  <c r="AS376" i="2"/>
  <c r="AS374" i="2"/>
  <c r="AS509" i="2"/>
  <c r="AS512" i="2"/>
  <c r="AS538" i="2"/>
  <c r="AS578" i="2"/>
  <c r="AS616" i="2"/>
  <c r="AS358" i="2"/>
  <c r="AS397" i="2"/>
  <c r="AS389" i="2"/>
  <c r="AS468" i="2"/>
  <c r="AS44" i="2"/>
  <c r="AS302" i="2"/>
  <c r="AS17" i="2"/>
  <c r="AS444" i="2"/>
  <c r="AS4" i="2"/>
  <c r="AR429" i="2"/>
  <c r="AS448" i="2"/>
  <c r="AS520" i="2"/>
  <c r="AS70" i="2"/>
  <c r="AS471" i="2"/>
  <c r="AS721" i="2"/>
  <c r="AS181" i="2"/>
  <c r="AS432" i="2"/>
  <c r="AS173" i="2"/>
  <c r="AS50" i="2"/>
  <c r="AS716" i="2"/>
  <c r="AS387" i="2"/>
  <c r="AS596" i="2"/>
  <c r="AS585" i="2"/>
  <c r="AS202" i="2"/>
  <c r="AS188" i="2"/>
  <c r="AS607" i="2"/>
  <c r="AS712" i="2"/>
  <c r="AS670" i="2"/>
  <c r="AS91" i="2"/>
  <c r="AS449" i="2"/>
  <c r="AS438" i="2"/>
  <c r="AS354" i="2"/>
  <c r="AS577" i="2"/>
  <c r="AS41" i="2"/>
  <c r="AS525" i="2"/>
  <c r="AS85" i="2"/>
  <c r="AS111" i="2"/>
  <c r="AS327" i="2"/>
  <c r="AS110" i="2"/>
  <c r="AS21" i="2"/>
  <c r="AS273" i="2"/>
  <c r="AS134" i="2"/>
  <c r="AS709" i="2"/>
  <c r="AS558" i="2"/>
  <c r="AS20" i="2"/>
  <c r="AS530" i="2"/>
  <c r="AS117" i="2"/>
  <c r="AS133" i="2"/>
  <c r="AS65" i="2"/>
  <c r="AS56" i="2"/>
  <c r="AS12" i="2"/>
  <c r="AS149" i="2"/>
  <c r="AS284" i="2"/>
  <c r="AS454" i="2"/>
  <c r="AS466" i="2"/>
  <c r="AS182" i="2"/>
  <c r="AS99" i="2"/>
  <c r="AS704" i="2"/>
  <c r="AS297" i="2"/>
  <c r="AS82" i="2"/>
  <c r="AS430" i="2"/>
  <c r="AS450" i="2"/>
  <c r="AS419" i="2"/>
  <c r="AS144" i="2"/>
  <c r="AS109" i="2"/>
  <c r="AS303" i="2"/>
  <c r="AS592" i="2"/>
  <c r="AS722" i="2"/>
  <c r="AS292" i="2"/>
  <c r="AS699" i="2"/>
  <c r="AS232" i="2"/>
  <c r="AS642" i="2"/>
  <c r="AS429" i="2"/>
  <c r="AS260" i="2"/>
  <c r="AS347" i="2"/>
  <c r="AS158" i="2"/>
  <c r="AS300" i="2"/>
  <c r="AS679" i="2"/>
  <c r="AS304" i="2"/>
  <c r="AS301" i="2"/>
  <c r="AS90" i="2"/>
  <c r="AS452" i="2"/>
  <c r="AS664" i="2"/>
  <c r="AS413" i="2"/>
  <c r="AS287" i="2"/>
  <c r="AS453" i="2"/>
  <c r="AS523" i="2"/>
  <c r="AS534" i="2"/>
  <c r="AS470" i="2"/>
  <c r="AS130" i="2"/>
  <c r="AS312" i="2"/>
  <c r="AS553" i="2"/>
  <c r="AS342" i="2"/>
  <c r="AS131" i="2"/>
  <c r="AS160" i="2"/>
  <c r="AS43" i="2"/>
  <c r="AS59" i="2"/>
  <c r="AS170" i="2"/>
  <c r="AS326" i="2"/>
  <c r="AS541" i="2"/>
  <c r="AS268" i="2"/>
  <c r="AS345" i="2"/>
  <c r="AS503" i="2"/>
  <c r="AS524" i="2"/>
  <c r="AS624" i="2"/>
  <c r="AS645" i="2"/>
  <c r="AS606" i="2"/>
  <c r="AS663" i="2"/>
  <c r="AS497" i="2"/>
  <c r="AS366" i="2"/>
  <c r="AS315" i="2"/>
  <c r="AS730" i="2"/>
  <c r="AS689" i="2"/>
  <c r="AS727" i="2"/>
  <c r="AS423" i="2"/>
  <c r="AS694" i="2"/>
  <c r="AS517" i="2"/>
  <c r="AS258" i="2"/>
  <c r="AS212" i="2"/>
  <c r="AS674" i="2"/>
  <c r="AS308" i="2"/>
  <c r="AS60" i="2"/>
  <c r="AS652" i="2"/>
  <c r="AS701" i="2"/>
  <c r="AS613" i="2"/>
  <c r="AS209" i="2"/>
  <c r="AS332" i="2"/>
  <c r="AS418" i="2"/>
  <c r="AS157" i="2"/>
  <c r="AS399" i="2"/>
  <c r="AS474" i="2"/>
  <c r="AS27" i="2"/>
  <c r="AS565" i="2"/>
  <c r="AS132" i="2"/>
  <c r="AS317" i="2"/>
  <c r="AS52" i="2"/>
  <c r="AS732" i="2"/>
  <c r="AS247" i="2"/>
  <c r="AS603" i="2"/>
  <c r="AS253" i="2"/>
  <c r="AS516" i="2"/>
  <c r="AS608" i="2"/>
  <c r="AS208" i="2"/>
  <c r="AS53" i="2"/>
  <c r="AS94" i="2"/>
  <c r="AS570" i="2"/>
  <c r="AS195" i="2"/>
  <c r="AS340" i="2"/>
  <c r="AS526" i="2"/>
  <c r="AS269" i="2"/>
  <c r="AS455" i="2"/>
  <c r="AS18" i="2"/>
  <c r="AS140" i="2"/>
  <c r="AS686" i="2"/>
  <c r="AS344" i="2"/>
  <c r="AS155" i="2"/>
  <c r="AS171" i="2"/>
  <c r="AS68" i="2"/>
  <c r="AS207" i="2"/>
  <c r="AS572" i="2"/>
  <c r="AS290" i="2"/>
  <c r="AS142" i="2"/>
  <c r="AT672" i="2"/>
  <c r="AT690" i="2"/>
  <c r="AT337" i="2"/>
  <c r="AT245" i="2"/>
  <c r="AT511" i="2"/>
  <c r="AT600" i="2"/>
  <c r="AT622" i="2"/>
  <c r="AT651" i="2"/>
  <c r="AT669" i="2"/>
  <c r="AT540" i="2"/>
  <c r="AT361" i="2"/>
  <c r="AT496" i="2"/>
  <c r="AT401" i="2"/>
  <c r="AT105" i="2"/>
  <c r="AT598" i="2"/>
  <c r="AT591" i="2"/>
  <c r="AT485" i="2"/>
  <c r="AT318" i="2"/>
  <c r="AT204" i="2"/>
  <c r="AT28" i="2"/>
  <c r="AT502" i="2"/>
  <c r="AT63" i="2"/>
  <c r="AT344" i="2"/>
  <c r="AT601" i="2"/>
  <c r="AT129" i="2"/>
  <c r="AT456" i="2"/>
  <c r="AT192" i="2"/>
  <c r="AT155" i="2"/>
  <c r="AT248" i="2"/>
  <c r="AT665" i="2"/>
  <c r="AT19" i="2"/>
  <c r="AT38" i="2"/>
  <c r="AT171" i="2"/>
  <c r="AT6" i="2"/>
  <c r="AT295" i="2"/>
  <c r="AT678" i="2"/>
  <c r="AT68" i="2"/>
  <c r="AT186" i="2"/>
  <c r="AT402" i="2"/>
  <c r="AT417" i="2"/>
  <c r="AT381" i="2"/>
  <c r="AT207" i="2"/>
  <c r="AT564" i="2"/>
  <c r="AT561" i="2"/>
  <c r="AT126" i="2"/>
  <c r="AT296" i="2"/>
  <c r="AT572" i="2"/>
  <c r="AT393" i="2"/>
  <c r="AT566" i="2"/>
  <c r="AT266" i="2"/>
  <c r="AT557" i="2"/>
  <c r="AT290" i="2"/>
  <c r="AT506" i="2"/>
  <c r="AT508" i="2"/>
  <c r="AT458" i="2"/>
  <c r="AT116" i="2"/>
  <c r="AT142" i="2"/>
  <c r="AT101" i="2"/>
  <c r="AT230" i="2"/>
  <c r="AT153" i="2"/>
  <c r="AT615" i="2"/>
  <c r="AS502" i="2"/>
  <c r="AS192" i="2"/>
  <c r="AS38" i="2"/>
  <c r="AS186" i="2"/>
  <c r="AS564" i="2"/>
  <c r="AS393" i="2"/>
  <c r="AS506" i="2"/>
  <c r="AS101" i="2"/>
  <c r="AS673" i="2"/>
  <c r="AS567" i="2"/>
  <c r="AS546" i="2"/>
  <c r="AS646" i="2"/>
  <c r="AS321" i="2"/>
  <c r="AS241" i="2"/>
  <c r="AS306" i="2"/>
  <c r="AS125" i="2"/>
  <c r="AS128" i="2"/>
  <c r="AS36" i="2"/>
  <c r="AS172" i="2"/>
  <c r="AS261" i="2"/>
  <c r="AS71" i="2"/>
  <c r="AS217" i="2"/>
  <c r="AS594" i="2"/>
  <c r="AS28" i="2"/>
  <c r="AS129" i="2"/>
  <c r="AS665" i="2"/>
  <c r="AS295" i="2"/>
  <c r="AS417" i="2"/>
  <c r="AS126" i="2"/>
  <c r="AS266" i="2"/>
  <c r="AS458" i="2"/>
  <c r="AS153" i="2"/>
  <c r="AS563" i="2"/>
  <c r="AS32" i="2"/>
  <c r="AS488" i="2"/>
  <c r="AS579" i="2"/>
  <c r="AS521" i="2"/>
  <c r="AS486" i="2"/>
  <c r="AS148" i="2"/>
  <c r="AS254" i="2"/>
  <c r="AS535" i="2"/>
  <c r="AS494" i="2"/>
  <c r="AS15" i="2"/>
  <c r="AS198" i="2"/>
  <c r="AS314" i="2"/>
  <c r="AS282" i="2"/>
  <c r="AS329" i="2"/>
  <c r="AS609" i="2"/>
  <c r="AS375" i="2"/>
  <c r="AS166" i="2"/>
  <c r="AS229" i="2"/>
  <c r="AS441" i="2"/>
  <c r="AS621" i="2"/>
  <c r="AS440" i="2"/>
  <c r="AS66" i="2"/>
  <c r="AS360" i="2"/>
  <c r="AS2" i="2"/>
  <c r="AS443" i="2"/>
  <c r="AS75" i="2"/>
  <c r="AS339" i="2"/>
  <c r="AS72" i="2"/>
  <c r="AS648" i="2"/>
  <c r="AS481" i="2"/>
  <c r="AS141" i="2"/>
  <c r="AS383" i="2"/>
  <c r="AS240" i="2"/>
  <c r="AS586" i="2"/>
  <c r="AS660" i="2"/>
  <c r="AR481" i="2"/>
  <c r="AS63" i="2"/>
  <c r="AS456" i="2"/>
  <c r="AS19" i="2"/>
  <c r="AS678" i="2"/>
  <c r="AS381" i="2"/>
  <c r="AS296" i="2"/>
  <c r="AS557" i="2"/>
  <c r="AS116" i="2"/>
  <c r="AS615" i="2"/>
  <c r="AS688" i="2"/>
  <c r="AS262" i="2"/>
  <c r="AS476" i="2"/>
  <c r="AS108" i="2"/>
  <c r="AS384" i="2"/>
  <c r="AS597" i="2"/>
  <c r="AS112" i="2"/>
  <c r="AS421" i="2"/>
  <c r="AS165" i="2"/>
  <c r="AS120" i="2"/>
  <c r="AS74" i="2"/>
  <c r="AS632" i="2"/>
  <c r="AS219" i="2"/>
  <c r="AS206" i="2"/>
  <c r="AS275" i="2"/>
  <c r="AS702" i="2"/>
  <c r="AS336" i="2"/>
  <c r="AS707" i="2"/>
  <c r="AS145" i="2"/>
  <c r="AS151" i="2"/>
  <c r="AS107" i="2"/>
  <c r="AS183" i="2"/>
  <c r="AS605" i="2"/>
  <c r="AS639" i="2"/>
  <c r="AS513" i="2"/>
  <c r="AS437" i="2"/>
  <c r="AS7" i="2"/>
  <c r="AS54" i="2"/>
  <c r="AS464" i="2"/>
  <c r="AS167" i="2"/>
  <c r="AS501" i="2"/>
  <c r="AS162" i="2"/>
  <c r="AS550" i="2"/>
  <c r="AS250" i="2"/>
  <c r="AS462" i="2"/>
  <c r="AS176" i="2"/>
  <c r="AS675" i="2"/>
  <c r="AS692" i="2"/>
  <c r="AS584" i="2"/>
  <c r="AS279" i="2"/>
  <c r="AS370" i="2"/>
  <c r="AS179" i="2"/>
  <c r="AS631" i="2"/>
  <c r="AS367" i="2"/>
  <c r="AS493" i="2"/>
  <c r="AS728" i="2"/>
  <c r="AS322" i="2"/>
  <c r="AS627" i="2"/>
  <c r="AS123" i="2"/>
  <c r="AS683" i="2"/>
  <c r="AS629" i="2"/>
  <c r="AS711" i="2"/>
  <c r="AS489" i="2"/>
  <c r="AS515" i="2"/>
  <c r="AS610" i="2"/>
  <c r="AS708" i="2"/>
  <c r="AS482" i="2"/>
  <c r="AS310" i="2"/>
  <c r="AS135" i="2"/>
  <c r="AS477" i="2"/>
  <c r="AS472" i="2"/>
  <c r="AS25" i="2"/>
  <c r="AS31" i="2"/>
  <c r="AS228" i="2"/>
  <c r="AS231" i="2"/>
  <c r="AS625" i="2"/>
  <c r="AS544" i="2"/>
  <c r="AS590" i="2"/>
  <c r="AS274" i="2"/>
  <c r="AS362" i="2"/>
  <c r="AR362" i="2"/>
  <c r="AS197" i="2"/>
  <c r="AS233" i="2"/>
  <c r="AS589" i="2"/>
  <c r="AS51" i="2"/>
  <c r="AS382" i="2"/>
  <c r="AS211" i="2"/>
  <c r="AS676" i="2"/>
  <c r="AS495" i="2"/>
  <c r="AS587" i="2"/>
  <c r="AS204" i="2"/>
  <c r="AS601" i="2"/>
  <c r="AS248" i="2"/>
  <c r="AS6" i="2"/>
  <c r="AS402" i="2"/>
  <c r="AS561" i="2"/>
  <c r="AS566" i="2"/>
  <c r="AS508" i="2"/>
  <c r="AS230" i="2"/>
  <c r="AS654" i="2"/>
  <c r="AS447" i="2"/>
  <c r="AS92" i="2"/>
  <c r="AS724" i="2"/>
  <c r="AS55" i="2"/>
  <c r="AS408" i="2"/>
  <c r="AS618" i="2"/>
  <c r="AS8" i="2"/>
  <c r="AS187" i="2"/>
  <c r="AS555" i="2"/>
  <c r="AS69" i="2"/>
  <c r="AS576" i="2"/>
  <c r="AS650" i="2"/>
  <c r="AS536" i="2"/>
  <c r="AS436" i="2"/>
  <c r="AS559" i="2"/>
  <c r="AS549" i="2"/>
  <c r="AS725" i="2"/>
  <c r="AS147" i="2"/>
  <c r="AS294" i="2"/>
  <c r="AS313" i="2"/>
  <c r="AS343" i="2"/>
  <c r="AS161" i="2"/>
  <c r="AS278" i="2"/>
  <c r="AS611" i="2"/>
  <c r="AS35" i="2"/>
  <c r="AS667" i="2"/>
  <c r="AS445" i="2"/>
  <c r="AS333" i="2"/>
  <c r="AS623" i="2"/>
  <c r="AS40" i="2"/>
  <c r="AS644" i="2"/>
  <c r="AS411" i="2"/>
  <c r="AS398" i="2"/>
  <c r="AS210" i="2"/>
  <c r="AS719" i="2"/>
  <c r="AS671" i="2"/>
  <c r="AS539" i="2"/>
  <c r="AS377" i="2"/>
  <c r="AS706" i="2"/>
  <c r="AS400" i="2"/>
  <c r="AS223" i="2"/>
  <c r="AS677" i="2"/>
  <c r="AS602" i="2"/>
  <c r="AS630" i="2"/>
  <c r="AS380" i="2"/>
  <c r="AS355" i="2"/>
  <c r="AS634" i="2"/>
  <c r="AS451" i="2"/>
  <c r="AS612" i="2"/>
  <c r="AS588" i="2"/>
  <c r="AS479" i="2"/>
  <c r="AS338" i="2"/>
  <c r="AS697" i="2"/>
  <c r="AS480" i="2"/>
  <c r="AS356" i="2"/>
  <c r="AS705" i="2"/>
  <c r="AS87" i="2"/>
  <c r="AS710" i="2"/>
  <c r="AS682" i="2"/>
  <c r="AS545" i="2"/>
  <c r="AS45" i="2"/>
  <c r="AS685" i="2"/>
  <c r="AS64" i="2"/>
  <c r="AS434" i="2"/>
  <c r="AS554" i="2"/>
  <c r="AS150" i="2"/>
  <c r="AS73" i="2"/>
  <c r="AS504" i="2"/>
  <c r="AS580" i="2"/>
  <c r="AS164" i="2"/>
  <c r="AS547" i="2"/>
  <c r="AS575" i="2"/>
  <c r="AS628" i="2"/>
  <c r="AS272" i="2"/>
  <c r="AS11" i="2"/>
  <c r="AS529" i="2"/>
  <c r="AS78" i="2"/>
  <c r="AS483" i="2"/>
  <c r="AS291" i="2"/>
  <c r="AS106" i="2"/>
  <c r="AT636" i="2"/>
  <c r="AT331" i="2"/>
  <c r="AT255" i="2"/>
  <c r="AT220" i="2"/>
  <c r="AT93" i="2"/>
  <c r="AT177" i="2"/>
  <c r="AT641" i="2"/>
  <c r="AT328" i="2"/>
  <c r="AT542" i="2"/>
  <c r="AT715" i="2"/>
  <c r="AT446" i="2"/>
  <c r="AT264" i="2"/>
  <c r="AT263" i="2"/>
  <c r="AT569" i="2"/>
  <c r="AT169" i="2"/>
  <c r="AT235" i="2"/>
  <c r="AT532" i="2"/>
  <c r="AT244" i="2"/>
  <c r="AT396" i="2"/>
  <c r="AT257" i="2"/>
  <c r="AT47" i="2"/>
  <c r="AT649" i="2"/>
  <c r="AT614" i="2"/>
  <c r="AT475" i="2"/>
  <c r="AT13" i="2"/>
  <c r="AT363" i="2"/>
  <c r="AT113" i="2"/>
  <c r="AT189" i="2"/>
  <c r="AT459" i="2"/>
  <c r="AR641" i="2"/>
  <c r="AR328" i="2"/>
  <c r="AR57" i="2"/>
  <c r="AR416" i="2"/>
  <c r="AR446" i="2"/>
  <c r="AT666" i="2"/>
  <c r="AT422" i="2"/>
  <c r="AT433" i="2"/>
  <c r="AT205" i="2"/>
  <c r="AT184" i="2"/>
  <c r="AT581" i="2"/>
  <c r="AT33" i="2"/>
  <c r="AT194" i="2"/>
  <c r="AT548" i="2"/>
  <c r="AT57" i="2"/>
  <c r="AT416" i="2"/>
  <c r="AT604" i="2"/>
  <c r="AT190" i="2"/>
  <c r="AT24" i="2"/>
  <c r="AT267" i="2"/>
  <c r="AT80" i="2"/>
  <c r="AT369" i="2"/>
  <c r="AT568" i="2"/>
  <c r="AT465" i="2"/>
  <c r="AT478" i="2"/>
  <c r="AT491" i="2"/>
  <c r="AT100" i="2"/>
  <c r="AT617" i="2"/>
  <c r="AT531" i="2"/>
  <c r="AT10" i="2"/>
  <c r="AT700" i="2"/>
  <c r="AT323" i="2"/>
  <c r="AT395" i="2"/>
  <c r="AT487" i="2"/>
  <c r="AT392" i="2"/>
  <c r="AT552" i="2"/>
  <c r="AS731" i="2"/>
  <c r="AS691" i="2"/>
  <c r="AS394" i="2"/>
  <c r="AS222" i="2"/>
  <c r="AS522" i="2"/>
  <c r="AS657" i="2"/>
  <c r="AS733" i="2"/>
  <c r="AS498" i="2"/>
  <c r="AS325" i="2"/>
  <c r="AS334" i="2"/>
  <c r="AS62" i="2"/>
  <c r="AS533" i="2"/>
  <c r="AS668" i="2"/>
  <c r="AS281" i="2"/>
  <c r="AS435" i="2"/>
  <c r="AS640" i="2"/>
  <c r="AS431" i="2"/>
  <c r="AS420" i="2"/>
  <c r="AS599" i="2"/>
  <c r="AS680" i="2"/>
  <c r="AS562" i="2"/>
  <c r="AS226" i="2"/>
  <c r="AS537" i="2"/>
  <c r="AS637" i="2"/>
  <c r="AR637" i="2"/>
  <c r="AS507" i="2"/>
  <c r="AS138" i="2"/>
  <c r="AS22" i="2"/>
  <c r="AS305" i="2"/>
  <c r="AS505" i="2"/>
  <c r="AS574" i="2"/>
  <c r="AS218" i="2"/>
  <c r="AS201" i="2"/>
  <c r="AS174" i="2"/>
  <c r="AS242" i="2"/>
  <c r="AS102" i="2"/>
  <c r="AS249" i="2"/>
  <c r="AS227" i="2"/>
  <c r="AS386" i="2"/>
  <c r="AS620" i="2"/>
  <c r="AS403" i="2"/>
  <c r="AS406" i="2"/>
  <c r="AS299" i="2"/>
  <c r="AS252" i="2"/>
  <c r="AS499" i="2"/>
  <c r="AS23" i="2"/>
  <c r="AS288" i="2"/>
  <c r="AS270" i="2"/>
  <c r="AS510" i="2"/>
  <c r="AS236" i="2"/>
  <c r="AS324" i="2"/>
  <c r="AS412" i="2"/>
  <c r="AS137" i="2"/>
  <c r="AS16" i="2"/>
  <c r="AS463" i="2"/>
  <c r="AS196" i="2"/>
  <c r="AS61" i="2"/>
  <c r="AS243" i="2"/>
  <c r="AS95" i="2"/>
  <c r="AS49" i="2"/>
  <c r="AS469" i="2"/>
  <c r="AS379" i="2"/>
  <c r="AT731" i="2"/>
  <c r="AT691" i="2"/>
  <c r="AT394" i="2"/>
  <c r="AT222" i="2"/>
  <c r="AT522" i="2"/>
  <c r="AT657" i="2"/>
  <c r="AT733" i="2"/>
  <c r="AT498" i="2"/>
  <c r="AT325" i="2"/>
  <c r="AT334" i="2"/>
  <c r="AT62" i="2"/>
  <c r="AT533" i="2"/>
  <c r="AT668" i="2"/>
  <c r="AT281" i="2"/>
  <c r="AT435" i="2"/>
  <c r="AT640" i="2"/>
  <c r="AT431" i="2"/>
  <c r="AT420" i="2"/>
  <c r="AT599" i="2"/>
  <c r="AT680" i="2"/>
  <c r="AT562" i="2"/>
  <c r="AT226" i="2"/>
  <c r="AT537" i="2"/>
  <c r="AT637" i="2"/>
  <c r="AT507" i="2"/>
  <c r="AT138" i="2"/>
  <c r="AT22" i="2"/>
  <c r="AT305" i="2"/>
  <c r="AT505" i="2"/>
  <c r="AT574" i="2"/>
  <c r="AT218" i="2"/>
  <c r="AT201" i="2"/>
  <c r="AT174" i="2"/>
  <c r="AT242" i="2"/>
  <c r="AT102" i="2"/>
  <c r="AT249" i="2"/>
  <c r="AT227" i="2"/>
  <c r="AT386" i="2"/>
  <c r="AT620" i="2"/>
  <c r="AT403" i="2"/>
  <c r="AT406" i="2"/>
  <c r="AT299" i="2"/>
  <c r="AT252" i="2"/>
  <c r="AT499" i="2"/>
  <c r="AT23" i="2"/>
  <c r="AT288" i="2"/>
  <c r="AT270" i="2"/>
  <c r="AT510" i="2"/>
  <c r="AT236" i="2"/>
  <c r="AT324" i="2"/>
  <c r="AT412" i="2"/>
  <c r="AT137" i="2"/>
  <c r="AT16" i="2"/>
  <c r="AT463" i="2"/>
  <c r="AT196" i="2"/>
  <c r="AT61" i="2"/>
  <c r="AT243" i="2"/>
  <c r="AT95" i="2"/>
  <c r="AT49" i="2"/>
  <c r="AT469" i="2"/>
  <c r="AT379" i="2"/>
  <c r="AR22" i="2"/>
  <c r="AT713" i="2"/>
  <c r="AT439" i="2"/>
  <c r="AT528" i="2"/>
  <c r="AT722" i="2"/>
  <c r="AT280" i="2"/>
  <c r="AT292" i="2"/>
  <c r="AT527" i="2"/>
  <c r="AT216" i="2"/>
  <c r="AT699" i="2"/>
  <c r="AT376" i="2"/>
  <c r="AT251" i="2"/>
  <c r="AT232" i="2"/>
  <c r="AT374" i="2"/>
  <c r="AT215" i="2"/>
  <c r="AT642" i="2"/>
  <c r="AT509" i="2"/>
  <c r="AT193" i="2"/>
  <c r="AT429" i="2"/>
  <c r="AT512" i="2"/>
  <c r="AT175" i="2"/>
  <c r="AT260" i="2"/>
  <c r="AT538" i="2"/>
  <c r="AT635" i="2"/>
  <c r="AT347" i="2"/>
  <c r="AT583" i="2"/>
  <c r="AT578" i="2"/>
  <c r="AT158" i="2"/>
  <c r="AT289" i="2"/>
  <c r="AT300" i="2"/>
  <c r="AT616" i="2"/>
  <c r="AT703" i="2"/>
  <c r="AT679" i="2"/>
  <c r="AT358" i="2"/>
  <c r="AT365" i="2"/>
  <c r="AT304" i="2"/>
  <c r="AT397" i="2"/>
  <c r="AT97" i="2"/>
  <c r="AT301" i="2"/>
  <c r="AT389" i="2"/>
  <c r="AT391" i="2"/>
  <c r="AT90" i="2"/>
  <c r="AT468" i="2"/>
  <c r="AT136" i="2"/>
  <c r="AT452" i="2"/>
  <c r="AT44" i="2"/>
  <c r="AT5" i="2"/>
  <c r="AT664" i="2"/>
  <c r="AT330" i="2"/>
  <c r="AT302" i="2"/>
  <c r="AT413" i="2"/>
  <c r="AT42" i="2"/>
  <c r="AT287" i="2"/>
  <c r="AT17" i="2"/>
  <c r="AT698" i="2"/>
  <c r="AT453" i="2"/>
  <c r="AT444" i="2"/>
  <c r="AT357" i="2"/>
  <c r="AT523" i="2"/>
  <c r="AT4" i="2"/>
  <c r="AT405" i="2"/>
  <c r="AT534" i="2"/>
  <c r="AR193" i="2"/>
  <c r="AR512" i="2"/>
  <c r="AR175" i="2"/>
  <c r="AR260" i="2"/>
  <c r="AR347" i="2"/>
  <c r="AR578" i="2"/>
  <c r="AR158" i="2"/>
  <c r="AR365" i="2"/>
  <c r="AS643" i="2"/>
  <c r="AS519" i="2"/>
  <c r="AS426" i="2"/>
  <c r="AT638" i="2"/>
  <c r="AT470" i="2"/>
  <c r="AT659" i="2"/>
  <c r="AT448" i="2"/>
  <c r="AT130" i="2"/>
  <c r="AT490" i="2"/>
  <c r="AT520" i="2"/>
  <c r="AT312" i="2"/>
  <c r="AT283" i="2"/>
  <c r="AT70" i="2"/>
  <c r="AT553" i="2"/>
  <c r="AT718" i="2"/>
  <c r="AT471" i="2"/>
  <c r="AT342" i="2"/>
  <c r="AT119" i="2"/>
  <c r="AT721" i="2"/>
  <c r="AT131" i="2"/>
  <c r="AT409" i="2"/>
  <c r="AT181" i="2"/>
  <c r="AT160" i="2"/>
  <c r="AT104" i="2"/>
  <c r="AT43" i="2"/>
  <c r="AT432" i="2"/>
  <c r="AT124" i="2"/>
  <c r="AT59" i="2"/>
  <c r="AT293" i="2"/>
  <c r="AT173" i="2"/>
  <c r="AT170" i="2"/>
  <c r="AT316" i="2"/>
  <c r="AT50" i="2"/>
  <c r="AT326" i="2"/>
  <c r="AT146" i="2"/>
  <c r="AT716" i="2"/>
  <c r="AT541" i="2"/>
  <c r="AT277" i="2"/>
  <c r="AT387" i="2"/>
  <c r="AT268" i="2"/>
  <c r="AT3" i="2"/>
  <c r="AT596" i="2"/>
  <c r="AT345" i="2"/>
  <c r="AT373" i="2"/>
  <c r="AT585" i="2"/>
  <c r="AT503" i="2"/>
  <c r="AT46" i="2"/>
  <c r="AT524" i="2"/>
  <c r="AT202" i="2"/>
  <c r="AT655" i="2"/>
  <c r="AT624" i="2"/>
  <c r="AT346" i="2"/>
  <c r="AT188" i="2"/>
  <c r="AT645" i="2"/>
  <c r="AT77" i="2"/>
  <c r="AT607" i="2"/>
  <c r="AT256" i="2"/>
  <c r="AT606" i="2"/>
  <c r="AT98" i="2"/>
  <c r="AT390" i="2"/>
  <c r="AT352" i="2"/>
  <c r="AT643" i="2"/>
  <c r="AT519" i="2"/>
  <c r="AT426" i="2"/>
  <c r="AR50" i="2"/>
  <c r="AR268" i="2"/>
  <c r="AS428" i="2"/>
  <c r="AS414" i="2"/>
  <c r="AS58" i="2"/>
  <c r="AS180" i="2"/>
  <c r="AS349" i="2"/>
  <c r="AS143" i="2"/>
  <c r="AS720" i="2"/>
  <c r="AS681" i="2"/>
  <c r="AS238" i="2"/>
  <c r="AS39" i="2"/>
  <c r="AS152" i="2"/>
  <c r="AS214" i="2"/>
  <c r="AS311" i="2"/>
  <c r="AS492" i="2"/>
  <c r="AS425" i="2"/>
  <c r="AS298" i="2"/>
  <c r="AS593" i="2"/>
  <c r="AS647" i="2"/>
  <c r="AS424" i="2"/>
  <c r="AT693" i="2"/>
  <c r="AT653" i="2"/>
  <c r="AT726" i="2"/>
  <c r="AT234" i="2"/>
  <c r="AT543" i="2"/>
  <c r="AT139" i="2"/>
  <c r="AT595" i="2"/>
  <c r="AT348" i="2"/>
  <c r="AT656" i="2"/>
  <c r="AT551" i="2"/>
  <c r="AT404" i="2"/>
  <c r="AT118" i="2"/>
  <c r="AT684" i="2"/>
  <c r="AT115" i="2"/>
  <c r="AT388" i="2"/>
  <c r="AT723" i="2"/>
  <c r="AT246" i="2"/>
  <c r="AT571" i="2"/>
  <c r="AT29" i="2"/>
  <c r="AT717" i="2"/>
  <c r="AT9" i="2"/>
  <c r="AT427" i="2"/>
  <c r="AT626" i="2"/>
  <c r="AT163" i="2"/>
  <c r="AT285" i="2"/>
  <c r="AT76" i="2"/>
  <c r="AT127" i="2"/>
  <c r="AT156" i="2"/>
  <c r="AT341" i="2"/>
  <c r="AT661" i="2"/>
  <c r="AT368" i="2"/>
  <c r="AT168" i="2"/>
  <c r="AT265" i="2"/>
  <c r="AT34" i="2"/>
  <c r="AT185" i="2"/>
  <c r="AT473" i="2"/>
  <c r="AT89" i="2"/>
  <c r="AT461" i="2"/>
  <c r="AT309" i="2"/>
  <c r="AT714" i="2"/>
  <c r="AT351" i="2"/>
  <c r="AT696" i="2"/>
  <c r="AT428" i="2"/>
  <c r="AT414" i="2"/>
  <c r="AT58" i="2"/>
  <c r="AT180" i="2"/>
  <c r="AT349" i="2"/>
  <c r="AT143" i="2"/>
  <c r="AT720" i="2"/>
  <c r="AT681" i="2"/>
  <c r="AT238" i="2"/>
  <c r="AT39" i="2"/>
  <c r="AT152" i="2"/>
  <c r="AT214" i="2"/>
  <c r="AT311" i="2"/>
  <c r="AT492" i="2"/>
  <c r="AT425" i="2"/>
  <c r="AT298" i="2"/>
  <c r="AT593" i="2"/>
  <c r="AT647" i="2"/>
  <c r="AT424" i="2"/>
  <c r="AS224" i="2"/>
  <c r="AS14" i="2"/>
  <c r="AS410" i="2"/>
  <c r="AS191" i="2"/>
  <c r="AS81" i="2"/>
  <c r="AS96" i="2"/>
  <c r="AS407" i="2"/>
  <c r="AS359" i="2"/>
  <c r="AS350" i="2"/>
  <c r="AS83" i="2"/>
  <c r="AS319" i="2"/>
  <c r="AS259" i="2"/>
  <c r="AS48" i="2"/>
  <c r="AS372" i="2"/>
  <c r="AT712" i="2"/>
  <c r="AT663" i="2"/>
  <c r="AT670" i="2"/>
  <c r="AT497" i="2"/>
  <c r="AT91" i="2"/>
  <c r="AT366" i="2"/>
  <c r="AT449" i="2"/>
  <c r="AT315" i="2"/>
  <c r="AT730" i="2"/>
  <c r="AT438" i="2"/>
  <c r="AT689" i="2"/>
  <c r="AT354" i="2"/>
  <c r="AT577" i="2"/>
  <c r="AT41" i="2"/>
  <c r="AT525" i="2"/>
  <c r="AT85" i="2"/>
  <c r="AT111" i="2"/>
  <c r="AT327" i="2"/>
  <c r="AT110" i="2"/>
  <c r="AT21" i="2"/>
  <c r="AT273" i="2"/>
  <c r="AT134" i="2"/>
  <c r="AT709" i="2"/>
  <c r="AT558" i="2"/>
  <c r="AT20" i="2"/>
  <c r="AT530" i="2"/>
  <c r="AT117" i="2"/>
  <c r="AT133" i="2"/>
  <c r="AT65" i="2"/>
  <c r="AT56" i="2"/>
  <c r="AT12" i="2"/>
  <c r="AT149" i="2"/>
  <c r="AT284" i="2"/>
  <c r="AT454" i="2"/>
  <c r="AT466" i="2"/>
  <c r="AT182" i="2"/>
  <c r="AT99" i="2"/>
  <c r="AT704" i="2"/>
  <c r="AT297" i="2"/>
  <c r="AT82" i="2"/>
  <c r="AT430" i="2"/>
  <c r="AT450" i="2"/>
  <c r="AT419" i="2"/>
  <c r="AT144" i="2"/>
  <c r="AT109" i="2"/>
  <c r="AT303" i="2"/>
  <c r="AT592" i="2"/>
  <c r="AT224" i="2"/>
  <c r="AT14" i="2"/>
  <c r="AT410" i="2"/>
  <c r="AT191" i="2"/>
  <c r="AT81" i="2"/>
  <c r="AT96" i="2"/>
  <c r="AT407" i="2"/>
  <c r="AT359" i="2"/>
  <c r="AT350" i="2"/>
  <c r="AT83" i="2"/>
  <c r="AT319" i="2"/>
  <c r="AT259" i="2"/>
  <c r="AT48" i="2"/>
  <c r="AT372" i="2"/>
  <c r="AS385" i="2"/>
  <c r="AS203" i="2"/>
  <c r="AS658" i="2"/>
  <c r="AS237" i="2"/>
  <c r="AS484" i="2"/>
  <c r="AS518" i="2"/>
  <c r="AS460" i="2"/>
  <c r="AS364" i="2"/>
  <c r="AS695" i="2"/>
  <c r="AS86" i="2"/>
  <c r="AS225" i="2"/>
  <c r="AS320" i="2"/>
  <c r="AS221" i="2"/>
  <c r="AS378" i="2"/>
  <c r="AS276" i="2"/>
  <c r="AS353" i="2"/>
  <c r="AS633" i="2"/>
  <c r="AS67" i="2"/>
  <c r="AS514" i="2"/>
  <c r="AS84" i="2"/>
  <c r="AT727" i="2"/>
  <c r="AT423" i="2"/>
  <c r="AT694" i="2"/>
  <c r="AT517" i="2"/>
  <c r="AT258" i="2"/>
  <c r="AT212" i="2"/>
  <c r="AT674" i="2"/>
  <c r="AT308" i="2"/>
  <c r="AT60" i="2"/>
  <c r="AT652" i="2"/>
  <c r="AT701" i="2"/>
  <c r="AT613" i="2"/>
  <c r="AT209" i="2"/>
  <c r="AT332" i="2"/>
  <c r="AT418" i="2"/>
  <c r="AT157" i="2"/>
  <c r="AT399" i="2"/>
  <c r="AT474" i="2"/>
  <c r="AT27" i="2"/>
  <c r="AT565" i="2"/>
  <c r="AT132" i="2"/>
  <c r="AT317" i="2"/>
  <c r="AT52" i="2"/>
  <c r="AT732" i="2"/>
  <c r="AT247" i="2"/>
  <c r="AT603" i="2"/>
  <c r="AT253" i="2"/>
  <c r="AT516" i="2"/>
  <c r="AT608" i="2"/>
  <c r="AT208" i="2"/>
  <c r="AT53" i="2"/>
  <c r="AT94" i="2"/>
  <c r="AT570" i="2"/>
  <c r="AT195" i="2"/>
  <c r="AT340" i="2"/>
  <c r="AT526" i="2"/>
  <c r="AT269" i="2"/>
  <c r="AT455" i="2"/>
  <c r="AT18" i="2"/>
  <c r="AT140" i="2"/>
  <c r="AT686" i="2"/>
  <c r="AT385" i="2"/>
  <c r="AT203" i="2"/>
  <c r="AT658" i="2"/>
  <c r="AT237" i="2"/>
  <c r="AT484" i="2"/>
  <c r="AT518" i="2"/>
  <c r="AT460" i="2"/>
  <c r="AT364" i="2"/>
  <c r="AT695" i="2"/>
  <c r="AT86" i="2"/>
  <c r="AT225" i="2"/>
  <c r="AT320" i="2"/>
  <c r="AT221" i="2"/>
  <c r="AT378" i="2"/>
  <c r="AT276" i="2"/>
  <c r="AT353" i="2"/>
  <c r="AT633" i="2"/>
  <c r="AT67" i="2"/>
  <c r="AT514" i="2"/>
  <c r="AT84" i="2"/>
  <c r="AT688" i="2"/>
  <c r="AT673" i="2"/>
  <c r="AT654" i="2"/>
  <c r="AT563" i="2"/>
  <c r="AT262" i="2"/>
  <c r="AT567" i="2"/>
  <c r="AT447" i="2"/>
  <c r="AT32" i="2"/>
  <c r="AT476" i="2"/>
  <c r="AT546" i="2"/>
  <c r="AT92" i="2"/>
  <c r="AT488" i="2"/>
  <c r="AT108" i="2"/>
  <c r="AT646" i="2"/>
  <c r="AT724" i="2"/>
  <c r="AT579" i="2"/>
  <c r="AT384" i="2"/>
  <c r="AT55" i="2"/>
  <c r="AT321" i="2"/>
  <c r="AT521" i="2"/>
  <c r="AT597" i="2"/>
  <c r="AT408" i="2"/>
  <c r="AT486" i="2"/>
  <c r="AT241" i="2"/>
  <c r="AT112" i="2"/>
  <c r="AT618" i="2"/>
  <c r="AT148" i="2"/>
  <c r="AT306" i="2"/>
  <c r="AT421" i="2"/>
  <c r="AT8" i="2"/>
  <c r="AT254" i="2"/>
  <c r="AT125" i="2"/>
  <c r="AT165" i="2"/>
  <c r="AT187" i="2"/>
  <c r="AT535" i="2"/>
  <c r="AT128" i="2"/>
  <c r="AT120" i="2"/>
  <c r="AT494" i="2"/>
  <c r="AT555" i="2"/>
  <c r="AT74" i="2"/>
  <c r="AT36" i="2"/>
  <c r="AT15" i="2"/>
  <c r="AT69" i="2"/>
  <c r="AT632" i="2"/>
  <c r="AT172" i="2"/>
  <c r="AT198" i="2"/>
  <c r="AT576" i="2"/>
  <c r="AT219" i="2"/>
  <c r="AT261" i="2"/>
  <c r="AT650" i="2"/>
  <c r="AT314" i="2"/>
  <c r="AT206" i="2"/>
  <c r="AT71" i="2"/>
  <c r="AT536" i="2"/>
  <c r="AT282" i="2"/>
  <c r="AT275" i="2"/>
  <c r="AT217" i="2"/>
  <c r="AT436" i="2"/>
  <c r="AT329" i="2"/>
  <c r="AT702" i="2"/>
  <c r="AT594" i="2"/>
  <c r="AR563" i="2"/>
  <c r="AR447" i="2"/>
  <c r="AR55" i="2"/>
  <c r="AR321" i="2"/>
  <c r="AR241" i="2"/>
  <c r="AR112" i="2"/>
  <c r="AR148" i="2"/>
  <c r="AR8" i="2"/>
  <c r="AR254" i="2"/>
  <c r="AR125" i="2"/>
  <c r="AR165" i="2"/>
  <c r="AR535" i="2"/>
  <c r="AR128" i="2"/>
  <c r="AR120" i="2"/>
  <c r="AR494" i="2"/>
  <c r="AR74" i="2"/>
  <c r="AR36" i="2"/>
  <c r="AR15" i="2"/>
  <c r="AR69" i="2"/>
  <c r="AR632" i="2"/>
  <c r="AR172" i="2"/>
  <c r="AR198" i="2"/>
  <c r="AR261" i="2"/>
  <c r="AR314" i="2"/>
  <c r="AR71" i="2"/>
  <c r="AR282" i="2"/>
  <c r="AR275" i="2"/>
  <c r="AR217" i="2"/>
  <c r="AR436" i="2"/>
  <c r="AR702" i="2"/>
  <c r="AU688" i="2"/>
  <c r="AU673" i="2"/>
  <c r="AU654" i="2"/>
  <c r="AU563" i="2"/>
  <c r="AU262" i="2"/>
  <c r="AU567" i="2"/>
  <c r="AU447" i="2"/>
  <c r="AU32" i="2"/>
  <c r="AU476" i="2"/>
  <c r="AU546" i="2"/>
  <c r="AU92" i="2"/>
  <c r="AU488" i="2"/>
  <c r="AU108" i="2"/>
  <c r="AU646" i="2"/>
  <c r="AU724" i="2"/>
  <c r="AU579" i="2"/>
  <c r="AU384" i="2"/>
  <c r="AU55" i="2"/>
  <c r="AU321" i="2"/>
  <c r="AU521" i="2"/>
  <c r="AU597" i="2"/>
  <c r="AU408" i="2"/>
  <c r="AU486" i="2"/>
  <c r="AU241" i="2"/>
  <c r="AT559" i="2"/>
  <c r="AT609" i="2"/>
  <c r="AT336" i="2"/>
  <c r="AT549" i="2"/>
  <c r="AT375" i="2"/>
  <c r="AT707" i="2"/>
  <c r="AT725" i="2"/>
  <c r="AT166" i="2"/>
  <c r="AT145" i="2"/>
  <c r="AT147" i="2"/>
  <c r="AT229" i="2"/>
  <c r="AT151" i="2"/>
  <c r="AT294" i="2"/>
  <c r="AT441" i="2"/>
  <c r="AT107" i="2"/>
  <c r="AT313" i="2"/>
  <c r="AT621" i="2"/>
  <c r="AT183" i="2"/>
  <c r="AT343" i="2"/>
  <c r="AT440" i="2"/>
  <c r="AT605" i="2"/>
  <c r="AT161" i="2"/>
  <c r="AT66" i="2"/>
  <c r="AT639" i="2"/>
  <c r="AT278" i="2"/>
  <c r="AT360" i="2"/>
  <c r="AT513" i="2"/>
  <c r="AT611" i="2"/>
  <c r="AT2" i="2"/>
  <c r="AT437" i="2"/>
  <c r="AT35" i="2"/>
  <c r="AT443" i="2"/>
  <c r="AT7" i="2"/>
  <c r="AT667" i="2"/>
  <c r="AT75" i="2"/>
  <c r="AT54" i="2"/>
  <c r="AT445" i="2"/>
  <c r="AT339" i="2"/>
  <c r="AT464" i="2"/>
  <c r="AT333" i="2"/>
  <c r="AT72" i="2"/>
  <c r="AT167" i="2"/>
  <c r="AT623" i="2"/>
  <c r="AT648" i="2"/>
  <c r="AT501" i="2"/>
  <c r="AT40" i="2"/>
  <c r="AT481" i="2"/>
  <c r="AT162" i="2"/>
  <c r="AT644" i="2"/>
  <c r="AT141" i="2"/>
  <c r="AT550" i="2"/>
  <c r="AT411" i="2"/>
  <c r="AT383" i="2"/>
  <c r="AT250" i="2"/>
  <c r="AT398" i="2"/>
  <c r="AT240" i="2"/>
  <c r="AT462" i="2"/>
  <c r="AT210" i="2"/>
  <c r="AT586" i="2"/>
  <c r="AT176" i="2"/>
  <c r="AT660" i="2"/>
  <c r="AR559" i="2"/>
  <c r="AR609" i="2"/>
  <c r="AR621" i="2"/>
  <c r="AR161" i="2"/>
  <c r="AR639" i="2"/>
  <c r="AR360" i="2"/>
  <c r="AR2" i="2"/>
  <c r="AR437" i="2"/>
  <c r="AR35" i="2"/>
  <c r="AR443" i="2"/>
  <c r="AR7" i="2"/>
  <c r="AR54" i="2"/>
  <c r="AR339" i="2"/>
  <c r="AR464" i="2"/>
  <c r="AR333" i="2"/>
  <c r="AR72" i="2"/>
  <c r="AR167" i="2"/>
  <c r="AR501" i="2"/>
  <c r="AR40" i="2"/>
  <c r="AR644" i="2"/>
  <c r="AR141" i="2"/>
  <c r="AR383" i="2"/>
  <c r="AR250" i="2"/>
  <c r="AR398" i="2"/>
  <c r="AR240" i="2"/>
  <c r="AR462" i="2"/>
  <c r="AR586" i="2"/>
  <c r="AR176" i="2"/>
  <c r="AU609" i="2"/>
  <c r="AU336" i="2"/>
  <c r="AU549" i="2"/>
  <c r="AU375" i="2"/>
  <c r="AU707" i="2"/>
  <c r="AU725" i="2"/>
  <c r="AU166" i="2"/>
  <c r="AU145" i="2"/>
  <c r="AU147" i="2"/>
  <c r="AU229" i="2"/>
  <c r="AU151" i="2"/>
  <c r="AU294" i="2"/>
  <c r="AU441" i="2"/>
  <c r="AU107" i="2"/>
  <c r="AU313" i="2"/>
  <c r="AU621" i="2"/>
  <c r="AU183" i="2"/>
  <c r="AU343" i="2"/>
  <c r="AU440" i="2"/>
  <c r="AU605" i="2"/>
  <c r="AU161" i="2"/>
  <c r="AU66" i="2"/>
  <c r="AU639" i="2"/>
  <c r="AU278" i="2"/>
  <c r="AU360" i="2"/>
  <c r="AU513" i="2"/>
  <c r="AU611" i="2"/>
  <c r="AU2" i="2"/>
  <c r="AS500" i="2"/>
  <c r="AS271" i="2"/>
  <c r="AS619" i="2"/>
  <c r="AS662" i="2"/>
  <c r="AS573" i="2"/>
  <c r="AS200" i="2"/>
  <c r="AS307" i="2"/>
  <c r="AS239" i="2"/>
  <c r="AS442" i="2"/>
  <c r="AS159" i="2"/>
  <c r="AS103" i="2"/>
  <c r="AS154" i="2"/>
  <c r="AS37" i="2"/>
  <c r="AS560" i="2"/>
  <c r="AS582" i="2"/>
  <c r="AS687" i="2"/>
  <c r="AS88" i="2"/>
  <c r="AS457" i="2"/>
  <c r="AT675" i="2"/>
  <c r="AT692" i="2"/>
  <c r="AT584" i="2"/>
  <c r="AT279" i="2"/>
  <c r="AT370" i="2"/>
  <c r="AT179" i="2"/>
  <c r="AT631" i="2"/>
  <c r="AT367" i="2"/>
  <c r="AT493" i="2"/>
  <c r="AT728" i="2"/>
  <c r="AT322" i="2"/>
  <c r="AT627" i="2"/>
  <c r="AT123" i="2"/>
  <c r="AT683" i="2"/>
  <c r="AT629" i="2"/>
  <c r="AT711" i="2"/>
  <c r="AT489" i="2"/>
  <c r="AT515" i="2"/>
  <c r="AT610" i="2"/>
  <c r="AT708" i="2"/>
  <c r="AT482" i="2"/>
  <c r="AT310" i="2"/>
  <c r="AT135" i="2"/>
  <c r="AT477" i="2"/>
  <c r="AT472" i="2"/>
  <c r="AT25" i="2"/>
  <c r="AT31" i="2"/>
  <c r="AT228" i="2"/>
  <c r="AT231" i="2"/>
  <c r="AT625" i="2"/>
  <c r="AT544" i="2"/>
  <c r="AT590" i="2"/>
  <c r="AT274" i="2"/>
  <c r="AT362" i="2"/>
  <c r="AT197" i="2"/>
  <c r="AT233" i="2"/>
  <c r="AT589" i="2"/>
  <c r="AT51" i="2"/>
  <c r="AT382" i="2"/>
  <c r="AT211" i="2"/>
  <c r="AT676" i="2"/>
  <c r="AT495" i="2"/>
  <c r="AT587" i="2"/>
  <c r="AT500" i="2"/>
  <c r="AT271" i="2"/>
  <c r="AT619" i="2"/>
  <c r="AT662" i="2"/>
  <c r="AT573" i="2"/>
  <c r="AT200" i="2"/>
  <c r="AT307" i="2"/>
  <c r="AT239" i="2"/>
  <c r="AT442" i="2"/>
  <c r="AT159" i="2"/>
  <c r="AT103" i="2"/>
  <c r="AT154" i="2"/>
  <c r="AT37" i="2"/>
  <c r="AT560" i="2"/>
  <c r="AT582" i="2"/>
  <c r="AT687" i="2"/>
  <c r="AT88" i="2"/>
  <c r="AT457" i="2"/>
  <c r="AR233" i="2"/>
  <c r="AR51" i="2"/>
  <c r="AR211" i="2"/>
  <c r="AS467" i="2"/>
  <c r="AS30" i="2"/>
  <c r="AS178" i="2"/>
  <c r="AS415" i="2"/>
  <c r="AS213" i="2"/>
  <c r="AS26" i="2"/>
  <c r="AS286" i="2"/>
  <c r="AS79" i="2"/>
  <c r="AS114" i="2"/>
  <c r="AS122" i="2"/>
  <c r="AS121" i="2"/>
  <c r="AS199" i="2"/>
  <c r="AS556" i="2"/>
  <c r="AS371" i="2"/>
  <c r="AS335" i="2"/>
  <c r="AT719" i="2"/>
  <c r="AT671" i="2"/>
  <c r="AT539" i="2"/>
  <c r="AT377" i="2"/>
  <c r="AT706" i="2"/>
  <c r="AT400" i="2"/>
  <c r="AT223" i="2"/>
  <c r="AT677" i="2"/>
  <c r="AT602" i="2"/>
  <c r="AT630" i="2"/>
  <c r="AT380" i="2"/>
  <c r="AT355" i="2"/>
  <c r="AT634" i="2"/>
  <c r="AT451" i="2"/>
  <c r="AT612" i="2"/>
  <c r="AT588" i="2"/>
  <c r="AT479" i="2"/>
  <c r="AT338" i="2"/>
  <c r="AT697" i="2"/>
  <c r="AT480" i="2"/>
  <c r="AT356" i="2"/>
  <c r="AT705" i="2"/>
  <c r="AT87" i="2"/>
  <c r="AT710" i="2"/>
  <c r="AT682" i="2"/>
  <c r="AT545" i="2"/>
  <c r="AT45" i="2"/>
  <c r="AT685" i="2"/>
  <c r="AT64" i="2"/>
  <c r="AT434" i="2"/>
  <c r="AT554" i="2"/>
  <c r="AT150" i="2"/>
  <c r="AT73" i="2"/>
  <c r="AT504" i="2"/>
  <c r="AT580" i="2"/>
  <c r="AT164" i="2"/>
  <c r="AT547" i="2"/>
  <c r="AT575" i="2"/>
  <c r="AT628" i="2"/>
  <c r="AT272" i="2"/>
  <c r="AT11" i="2"/>
  <c r="AT529" i="2"/>
  <c r="AT78" i="2"/>
  <c r="AT483" i="2"/>
  <c r="AT291" i="2"/>
  <c r="AT106" i="2"/>
  <c r="AT467" i="2"/>
  <c r="AT30" i="2"/>
  <c r="AT178" i="2"/>
  <c r="AT415" i="2"/>
  <c r="AT213" i="2"/>
  <c r="AT26" i="2"/>
  <c r="AT286" i="2"/>
  <c r="AT79" i="2"/>
  <c r="AT114" i="2"/>
  <c r="AT122" i="2"/>
  <c r="AT121" i="2"/>
  <c r="AT199" i="2"/>
  <c r="AT556" i="2"/>
  <c r="AT371" i="2"/>
  <c r="AT335" i="2"/>
  <c r="AR529" i="2"/>
  <c r="AR483" i="2"/>
  <c r="AR515" i="2"/>
  <c r="AR310" i="2"/>
  <c r="AR135" i="2"/>
  <c r="AR477" i="2"/>
  <c r="AR25" i="2"/>
  <c r="AR31" i="2"/>
  <c r="AR228" i="2"/>
  <c r="AR590" i="2"/>
  <c r="AR587" i="2"/>
  <c r="AR500" i="2"/>
  <c r="AR271" i="2"/>
  <c r="AR619" i="2"/>
  <c r="AR573" i="2"/>
  <c r="AR239" i="2"/>
  <c r="AR442" i="2"/>
  <c r="AR159" i="2"/>
  <c r="AR103" i="2"/>
  <c r="AR154" i="2"/>
  <c r="AR37" i="2"/>
  <c r="AR560" i="2"/>
  <c r="AR582" i="2"/>
  <c r="AR88" i="2"/>
  <c r="AU675" i="2"/>
  <c r="AU692" i="2"/>
  <c r="AU584" i="2"/>
  <c r="AU279" i="2"/>
  <c r="AU370" i="2"/>
  <c r="AU179" i="2"/>
  <c r="AU631" i="2"/>
  <c r="AU367" i="2"/>
  <c r="AU493" i="2"/>
  <c r="AU728" i="2"/>
  <c r="AU322" i="2"/>
  <c r="AU627" i="2"/>
  <c r="AU123" i="2"/>
  <c r="AU683" i="2"/>
  <c r="AU629" i="2"/>
  <c r="AU711" i="2"/>
  <c r="AU489" i="2"/>
  <c r="AU515" i="2"/>
  <c r="AU610" i="2"/>
  <c r="AU708" i="2"/>
  <c r="AU482" i="2"/>
  <c r="AU310" i="2"/>
  <c r="AU135" i="2"/>
  <c r="AU477" i="2"/>
  <c r="AU472" i="2"/>
  <c r="AU25" i="2"/>
  <c r="AU31" i="2"/>
  <c r="AU228" i="2"/>
  <c r="AU231" i="2"/>
  <c r="AR539" i="2"/>
  <c r="AR479" i="2"/>
  <c r="AR480" i="2"/>
  <c r="AR87" i="2"/>
  <c r="AR45" i="2"/>
  <c r="AR554" i="2"/>
  <c r="AR73" i="2"/>
  <c r="AR504" i="2"/>
  <c r="AR164" i="2"/>
  <c r="AR547" i="2"/>
  <c r="AR575" i="2"/>
  <c r="AR628" i="2"/>
  <c r="AR272" i="2"/>
  <c r="AR11" i="2"/>
  <c r="AR78" i="2"/>
  <c r="AR291" i="2"/>
  <c r="AR106" i="2"/>
  <c r="AR30" i="2"/>
  <c r="AR178" i="2"/>
  <c r="AR415" i="2"/>
  <c r="AR213" i="2"/>
  <c r="AR286" i="2"/>
  <c r="AR79" i="2"/>
  <c r="AR114" i="2"/>
  <c r="AR122" i="2"/>
  <c r="AR556" i="2"/>
  <c r="AR371" i="2"/>
  <c r="AR335" i="2"/>
  <c r="AU719" i="2"/>
  <c r="AU671" i="2"/>
  <c r="AU539" i="2"/>
  <c r="AU377" i="2"/>
  <c r="AU706" i="2"/>
  <c r="AU400" i="2"/>
  <c r="AU223" i="2"/>
  <c r="AU677" i="2"/>
  <c r="AU602" i="2"/>
  <c r="AU630" i="2"/>
  <c r="AU380" i="2"/>
  <c r="AU355" i="2"/>
  <c r="AU634" i="2"/>
  <c r="AU451" i="2"/>
  <c r="AU612" i="2"/>
  <c r="AU588" i="2"/>
  <c r="AU479" i="2"/>
  <c r="AU338" i="2"/>
  <c r="AU697" i="2"/>
  <c r="AU480" i="2"/>
  <c r="AU356" i="2"/>
  <c r="AU705" i="2"/>
  <c r="AU87" i="2"/>
  <c r="AU415" i="2"/>
  <c r="AR190" i="2"/>
  <c r="AR263" i="2"/>
  <c r="AR24" i="2"/>
  <c r="AR169" i="2"/>
  <c r="AR80" i="2"/>
  <c r="AR235" i="2"/>
  <c r="AR369" i="2"/>
  <c r="AR532" i="2"/>
  <c r="AR568" i="2"/>
  <c r="AR244" i="2"/>
  <c r="AR465" i="2"/>
  <c r="AR396" i="2"/>
  <c r="AR47" i="2"/>
  <c r="AR100" i="2"/>
  <c r="AR614" i="2"/>
  <c r="AR531" i="2"/>
  <c r="AR475" i="2"/>
  <c r="AR10" i="2"/>
  <c r="AR13" i="2"/>
  <c r="AR363" i="2"/>
  <c r="AR323" i="2"/>
  <c r="AR113" i="2"/>
  <c r="AR487" i="2"/>
  <c r="AU729" i="2"/>
  <c r="AU666" i="2"/>
  <c r="AU636" i="2"/>
  <c r="AU422" i="2"/>
  <c r="AU331" i="2"/>
  <c r="AU433" i="2"/>
  <c r="AU255" i="2"/>
  <c r="AU205" i="2"/>
  <c r="AU220" i="2"/>
  <c r="AU184" i="2"/>
  <c r="AU93" i="2"/>
  <c r="AU581" i="2"/>
  <c r="AU177" i="2"/>
  <c r="AU33" i="2"/>
  <c r="AU641" i="2"/>
  <c r="AU194" i="2"/>
  <c r="AU328" i="2"/>
  <c r="AU548" i="2"/>
  <c r="AU542" i="2"/>
  <c r="AU57" i="2"/>
  <c r="AU715" i="2"/>
  <c r="AU416" i="2"/>
  <c r="AU446" i="2"/>
  <c r="AU604" i="2"/>
  <c r="AU264" i="2"/>
  <c r="AU190" i="2"/>
  <c r="AU263" i="2"/>
  <c r="AU24" i="2"/>
  <c r="AU569" i="2"/>
  <c r="AU267" i="2"/>
  <c r="AU169" i="2"/>
  <c r="AU80" i="2"/>
  <c r="AU235" i="2"/>
  <c r="AU369" i="2"/>
  <c r="AU532" i="2"/>
  <c r="AU568" i="2"/>
  <c r="AU244" i="2"/>
  <c r="AU465" i="2"/>
  <c r="AU396" i="2"/>
  <c r="AU478" i="2"/>
  <c r="AU257" i="2"/>
  <c r="AU491" i="2"/>
  <c r="AU47" i="2"/>
  <c r="AU100" i="2"/>
  <c r="AU649" i="2"/>
  <c r="AU617" i="2"/>
  <c r="AU614" i="2"/>
  <c r="AU531" i="2"/>
  <c r="AU475" i="2"/>
  <c r="AU10" i="2"/>
  <c r="AU13" i="2"/>
  <c r="AU700" i="2"/>
  <c r="AU363" i="2"/>
  <c r="AU323" i="2"/>
  <c r="AU113" i="2"/>
  <c r="AU395" i="2"/>
  <c r="AU487" i="2"/>
  <c r="AU189" i="2"/>
  <c r="AU392" i="2"/>
  <c r="AU459" i="2"/>
  <c r="AU552" i="2"/>
  <c r="AR420" i="2"/>
  <c r="AR599" i="2"/>
  <c r="AR226" i="2"/>
  <c r="AR138" i="2"/>
  <c r="AR305" i="2"/>
  <c r="AR505" i="2"/>
  <c r="AR218" i="2"/>
  <c r="AR201" i="2"/>
  <c r="AR174" i="2"/>
  <c r="AR242" i="2"/>
  <c r="AR102" i="2"/>
  <c r="AR249" i="2"/>
  <c r="AR227" i="2"/>
  <c r="AR386" i="2"/>
  <c r="AR406" i="2"/>
  <c r="AR299" i="2"/>
  <c r="AR252" i="2"/>
  <c r="AR270" i="2"/>
  <c r="AR236" i="2"/>
  <c r="AR412" i="2"/>
  <c r="AR137" i="2"/>
  <c r="AR463" i="2"/>
  <c r="AR196" i="2"/>
  <c r="AR61" i="2"/>
  <c r="AR243" i="2"/>
  <c r="AR49" i="2"/>
  <c r="AR469" i="2"/>
  <c r="AR379" i="2"/>
  <c r="AU731" i="2"/>
  <c r="AU691" i="2"/>
  <c r="AU394" i="2"/>
  <c r="AU222" i="2"/>
  <c r="AU522" i="2"/>
  <c r="AU657" i="2"/>
  <c r="AU733" i="2"/>
  <c r="AU498" i="2"/>
  <c r="AU325" i="2"/>
  <c r="AU334" i="2"/>
  <c r="AU62" i="2"/>
  <c r="AU533" i="2"/>
  <c r="AU668" i="2"/>
  <c r="AU281" i="2"/>
  <c r="AU435" i="2"/>
  <c r="AU640" i="2"/>
  <c r="AU431" i="2"/>
  <c r="AU420" i="2"/>
  <c r="AU599" i="2"/>
  <c r="AU680" i="2"/>
  <c r="AU562" i="2"/>
  <c r="AU226" i="2"/>
  <c r="AU537" i="2"/>
  <c r="AU637" i="2"/>
  <c r="AR397" i="2"/>
  <c r="AR97" i="2"/>
  <c r="AR301" i="2"/>
  <c r="AR391" i="2"/>
  <c r="AR90" i="2"/>
  <c r="AR136" i="2"/>
  <c r="AR44" i="2"/>
  <c r="AR5" i="2"/>
  <c r="AR330" i="2"/>
  <c r="AR413" i="2"/>
  <c r="AR42" i="2"/>
  <c r="AR17" i="2"/>
  <c r="AR357" i="2"/>
  <c r="AR523" i="2"/>
  <c r="AR4" i="2"/>
  <c r="AR534" i="2"/>
  <c r="AU713" i="2"/>
  <c r="AU439" i="2"/>
  <c r="AU528" i="2"/>
  <c r="AU722" i="2"/>
  <c r="AU280" i="2"/>
  <c r="AU292" i="2"/>
  <c r="AU527" i="2"/>
  <c r="AU216" i="2"/>
  <c r="AU699" i="2"/>
  <c r="AU376" i="2"/>
  <c r="AU251" i="2"/>
  <c r="AU232" i="2"/>
  <c r="AU374" i="2"/>
  <c r="AU215" i="2"/>
  <c r="AU642" i="2"/>
  <c r="AU509" i="2"/>
  <c r="AU193" i="2"/>
  <c r="AU429" i="2"/>
  <c r="AU512" i="2"/>
  <c r="AU175" i="2"/>
  <c r="AU260" i="2"/>
  <c r="AU538" i="2"/>
  <c r="AU635" i="2"/>
  <c r="AU347" i="2"/>
  <c r="AU583" i="2"/>
  <c r="AU578" i="2"/>
  <c r="AU158" i="2"/>
  <c r="AU289" i="2"/>
  <c r="AU300" i="2"/>
  <c r="AU616" i="2"/>
  <c r="AU703" i="2"/>
  <c r="AU679" i="2"/>
  <c r="AU358" i="2"/>
  <c r="AU365" i="2"/>
  <c r="AU304" i="2"/>
  <c r="AU397" i="2"/>
  <c r="AU97" i="2"/>
  <c r="AU301" i="2"/>
  <c r="AU389" i="2"/>
  <c r="AU391" i="2"/>
  <c r="AU90" i="2"/>
  <c r="AU468" i="2"/>
  <c r="AU136" i="2"/>
  <c r="AU452" i="2"/>
  <c r="AU44" i="2"/>
  <c r="AU5" i="2"/>
  <c r="AU664" i="2"/>
  <c r="AU330" i="2"/>
  <c r="AU302" i="2"/>
  <c r="AU413" i="2"/>
  <c r="AU42" i="2"/>
  <c r="AU287" i="2"/>
  <c r="AU17" i="2"/>
  <c r="AU698" i="2"/>
  <c r="AU453" i="2"/>
  <c r="AU444" i="2"/>
  <c r="AU357" i="2"/>
  <c r="AU523" i="2"/>
  <c r="AU4" i="2"/>
  <c r="AU405" i="2"/>
  <c r="AU534" i="2"/>
  <c r="AR638" i="2"/>
  <c r="AR119" i="2"/>
  <c r="AR131" i="2"/>
  <c r="AR160" i="2"/>
  <c r="AR104" i="2"/>
  <c r="AR43" i="2"/>
  <c r="AR432" i="2"/>
  <c r="AR59" i="2"/>
  <c r="AR170" i="2"/>
  <c r="AR316" i="2"/>
  <c r="AR146" i="2"/>
  <c r="AR3" i="2"/>
  <c r="AR345" i="2"/>
  <c r="AR46" i="2"/>
  <c r="AR390" i="2"/>
  <c r="AR352" i="2"/>
  <c r="AR643" i="2"/>
  <c r="AU638" i="2"/>
  <c r="AU470" i="2"/>
  <c r="AU659" i="2"/>
  <c r="AU448" i="2"/>
  <c r="AU130" i="2"/>
  <c r="AU490" i="2"/>
  <c r="AU520" i="2"/>
  <c r="AU312" i="2"/>
  <c r="AU283" i="2"/>
  <c r="AU70" i="2"/>
  <c r="AU553" i="2"/>
  <c r="AU718" i="2"/>
  <c r="AU471" i="2"/>
  <c r="AU342" i="2"/>
  <c r="AU119" i="2"/>
  <c r="AU721" i="2"/>
  <c r="AU131" i="2"/>
  <c r="AU409" i="2"/>
  <c r="AU181" i="2"/>
  <c r="AU160" i="2"/>
  <c r="AU104" i="2"/>
  <c r="AU43" i="2"/>
  <c r="AU432" i="2"/>
  <c r="AR246" i="2"/>
  <c r="AR29" i="2"/>
  <c r="AR9" i="2"/>
  <c r="AR626" i="2"/>
  <c r="AR285" i="2"/>
  <c r="AR127" i="2"/>
  <c r="AR156" i="2"/>
  <c r="AR341" i="2"/>
  <c r="AR368" i="2"/>
  <c r="AR168" i="2"/>
  <c r="AR265" i="2"/>
  <c r="AR185" i="2"/>
  <c r="AR473" i="2"/>
  <c r="AR89" i="2"/>
  <c r="AR351" i="2"/>
  <c r="AR180" i="2"/>
  <c r="AR349" i="2"/>
  <c r="AR238" i="2"/>
  <c r="AR39" i="2"/>
  <c r="AR152" i="2"/>
  <c r="AR214" i="2"/>
  <c r="AR311" i="2"/>
  <c r="AR425" i="2"/>
  <c r="AR593" i="2"/>
  <c r="AR647" i="2"/>
  <c r="AR424" i="2"/>
  <c r="AU693" i="2"/>
  <c r="AU653" i="2"/>
  <c r="AU726" i="2"/>
  <c r="AU234" i="2"/>
  <c r="AU543" i="2"/>
  <c r="AU139" i="2"/>
  <c r="AU595" i="2"/>
  <c r="AU348" i="2"/>
  <c r="AU656" i="2"/>
  <c r="AU551" i="2"/>
  <c r="AU404" i="2"/>
  <c r="AU118" i="2"/>
  <c r="AU684" i="2"/>
  <c r="AU115" i="2"/>
  <c r="AU388" i="2"/>
  <c r="AU723" i="2"/>
  <c r="AU246" i="2"/>
  <c r="AU571" i="2"/>
  <c r="AU29" i="2"/>
  <c r="AU717" i="2"/>
  <c r="AU9" i="2"/>
  <c r="AU427" i="2"/>
  <c r="AU626" i="2"/>
  <c r="AU163" i="2"/>
  <c r="AU285" i="2"/>
  <c r="AU76" i="2"/>
  <c r="AU127" i="2"/>
  <c r="AU156" i="2"/>
  <c r="AU341" i="2"/>
  <c r="AR85" i="2"/>
  <c r="AR111" i="2"/>
  <c r="AR327" i="2"/>
  <c r="AR110" i="2"/>
  <c r="AR21" i="2"/>
  <c r="AR273" i="2"/>
  <c r="AR134" i="2"/>
  <c r="AR20" i="2"/>
  <c r="AR117" i="2"/>
  <c r="AR133" i="2"/>
  <c r="AR65" i="2"/>
  <c r="AR56" i="2"/>
  <c r="AR12" i="2"/>
  <c r="AR284" i="2"/>
  <c r="AR466" i="2"/>
  <c r="AR182" i="2"/>
  <c r="AR297" i="2"/>
  <c r="AR450" i="2"/>
  <c r="AR419" i="2"/>
  <c r="AR144" i="2"/>
  <c r="AR109" i="2"/>
  <c r="AR303" i="2"/>
  <c r="AR224" i="2"/>
  <c r="AR14" i="2"/>
  <c r="AR191" i="2"/>
  <c r="AR81" i="2"/>
  <c r="AR407" i="2"/>
  <c r="AR359" i="2"/>
  <c r="AR350" i="2"/>
  <c r="AR83" i="2"/>
  <c r="AR48" i="2"/>
  <c r="AR372" i="2"/>
  <c r="AU712" i="2"/>
  <c r="AU663" i="2"/>
  <c r="AU670" i="2"/>
  <c r="AU497" i="2"/>
  <c r="AU91" i="2"/>
  <c r="AU366" i="2"/>
  <c r="AU449" i="2"/>
  <c r="AU315" i="2"/>
  <c r="AU730" i="2"/>
  <c r="AU438" i="2"/>
  <c r="AU689" i="2"/>
  <c r="AU354" i="2"/>
  <c r="AU577" i="2"/>
  <c r="AU41" i="2"/>
  <c r="AU525" i="2"/>
  <c r="AU85" i="2"/>
  <c r="AU111" i="2"/>
  <c r="AU327" i="2"/>
  <c r="AU110" i="2"/>
  <c r="AU21" i="2"/>
  <c r="AU273" i="2"/>
  <c r="AU134" i="2"/>
  <c r="AU709" i="2"/>
  <c r="AU558" i="2"/>
  <c r="AU20" i="2"/>
  <c r="AU530" i="2"/>
  <c r="AU117" i="2"/>
  <c r="AU133" i="2"/>
  <c r="AR157" i="2"/>
  <c r="AR27" i="2"/>
  <c r="AR565" i="2"/>
  <c r="AR52" i="2"/>
  <c r="AR603" i="2"/>
  <c r="AR608" i="2"/>
  <c r="AR208" i="2"/>
  <c r="AR94" i="2"/>
  <c r="AR526" i="2"/>
  <c r="AR269" i="2"/>
  <c r="AR18" i="2"/>
  <c r="AR140" i="2"/>
  <c r="AR203" i="2"/>
  <c r="AR237" i="2"/>
  <c r="AR695" i="2"/>
  <c r="AR86" i="2"/>
  <c r="AR225" i="2"/>
  <c r="AR221" i="2"/>
  <c r="AR276" i="2"/>
  <c r="AR353" i="2"/>
  <c r="AR633" i="2"/>
  <c r="AR514" i="2"/>
  <c r="AR84" i="2"/>
  <c r="AU727" i="2"/>
  <c r="AU423" i="2"/>
  <c r="AU694" i="2"/>
  <c r="AU517" i="2"/>
  <c r="AU258" i="2"/>
  <c r="AU212" i="2"/>
  <c r="AU674" i="2"/>
  <c r="AU308" i="2"/>
  <c r="AU60" i="2"/>
  <c r="AU652" i="2"/>
  <c r="AU701" i="2"/>
  <c r="AU613" i="2"/>
  <c r="AU209" i="2"/>
  <c r="AU332" i="2"/>
  <c r="AU418" i="2"/>
  <c r="AU157" i="2"/>
  <c r="AU399" i="2"/>
  <c r="AU474" i="2"/>
  <c r="AU27" i="2"/>
  <c r="AU565" i="2"/>
  <c r="AU132" i="2"/>
  <c r="AU317" i="2"/>
  <c r="AU52" i="2"/>
  <c r="AU732" i="2"/>
  <c r="AU247" i="2"/>
  <c r="AU603" i="2"/>
  <c r="AU253" i="2"/>
  <c r="AR496" i="2"/>
  <c r="AR591" i="2"/>
  <c r="AR28" i="2"/>
  <c r="AR63" i="2"/>
  <c r="AR344" i="2"/>
  <c r="AR601" i="2"/>
  <c r="AR129" i="2"/>
  <c r="AR192" i="2"/>
  <c r="AR248" i="2"/>
  <c r="AR19" i="2"/>
  <c r="AR38" i="2"/>
  <c r="AR171" i="2"/>
  <c r="AR6" i="2"/>
  <c r="AR295" i="2"/>
  <c r="AR186" i="2"/>
  <c r="AR381" i="2"/>
  <c r="AR207" i="2"/>
  <c r="AR296" i="2"/>
  <c r="AR393" i="2"/>
  <c r="AR266" i="2"/>
  <c r="AR116" i="2"/>
  <c r="AR142" i="2"/>
  <c r="AR101" i="2"/>
  <c r="AR153" i="2"/>
  <c r="AR615" i="2"/>
  <c r="AU672" i="2"/>
  <c r="AU690" i="2"/>
  <c r="AU337" i="2"/>
  <c r="AU245" i="2"/>
  <c r="AU511" i="2"/>
  <c r="AU600" i="2"/>
  <c r="AU622" i="2"/>
  <c r="AU651" i="2"/>
  <c r="AU669" i="2"/>
  <c r="AU540" i="2"/>
  <c r="AU361" i="2"/>
  <c r="AU496" i="2"/>
  <c r="AU401" i="2"/>
  <c r="AU105" i="2"/>
  <c r="AU598" i="2"/>
  <c r="AU591" i="2"/>
  <c r="AU485" i="2"/>
  <c r="AU318" i="2"/>
  <c r="AU204" i="2"/>
  <c r="AU28" i="2"/>
  <c r="AU502" i="2"/>
  <c r="AU63" i="2"/>
  <c r="AU344" i="2"/>
  <c r="AU507" i="2"/>
  <c r="AU138" i="2"/>
  <c r="AU22" i="2"/>
  <c r="AU305" i="2"/>
  <c r="AU505" i="2"/>
  <c r="AU574" i="2"/>
  <c r="AU218" i="2"/>
  <c r="AU201" i="2"/>
  <c r="AU174" i="2"/>
  <c r="AU242" i="2"/>
  <c r="AU102" i="2"/>
  <c r="AU249" i="2"/>
  <c r="AU227" i="2"/>
  <c r="AU386" i="2"/>
  <c r="AU620" i="2"/>
  <c r="AU403" i="2"/>
  <c r="AU406" i="2"/>
  <c r="AU299" i="2"/>
  <c r="AU252" i="2"/>
  <c r="AU499" i="2"/>
  <c r="AU23" i="2"/>
  <c r="AU288" i="2"/>
  <c r="AU270" i="2"/>
  <c r="AU510" i="2"/>
  <c r="AU236" i="2"/>
  <c r="AU324" i="2"/>
  <c r="AU412" i="2"/>
  <c r="AU137" i="2"/>
  <c r="AU16" i="2"/>
  <c r="AU463" i="2"/>
  <c r="AU196" i="2"/>
  <c r="AU61" i="2"/>
  <c r="AU243" i="2"/>
  <c r="AU95" i="2"/>
  <c r="AU49" i="2"/>
  <c r="AU469" i="2"/>
  <c r="AU379" i="2"/>
  <c r="AU124" i="2"/>
  <c r="AU59" i="2"/>
  <c r="AU293" i="2"/>
  <c r="AU173" i="2"/>
  <c r="AU170" i="2"/>
  <c r="AU316" i="2"/>
  <c r="AU50" i="2"/>
  <c r="AU326" i="2"/>
  <c r="AU146" i="2"/>
  <c r="AU716" i="2"/>
  <c r="AU541" i="2"/>
  <c r="AU277" i="2"/>
  <c r="AU387" i="2"/>
  <c r="AU268" i="2"/>
  <c r="AU3" i="2"/>
  <c r="AU596" i="2"/>
  <c r="AU345" i="2"/>
  <c r="AU373" i="2"/>
  <c r="AU585" i="2"/>
  <c r="AU503" i="2"/>
  <c r="AU46" i="2"/>
  <c r="AU524" i="2"/>
  <c r="AU202" i="2"/>
  <c r="AU655" i="2"/>
  <c r="AU624" i="2"/>
  <c r="AU346" i="2"/>
  <c r="AU188" i="2"/>
  <c r="AU645" i="2"/>
  <c r="AU77" i="2"/>
  <c r="AU607" i="2"/>
  <c r="AU256" i="2"/>
  <c r="AU606" i="2"/>
  <c r="AU98" i="2"/>
  <c r="AU390" i="2"/>
  <c r="AU352" i="2"/>
  <c r="AU643" i="2"/>
  <c r="AU519" i="2"/>
  <c r="AU426" i="2"/>
  <c r="AU661" i="2"/>
  <c r="AU368" i="2"/>
  <c r="AU168" i="2"/>
  <c r="AU265" i="2"/>
  <c r="AU34" i="2"/>
  <c r="AU185" i="2"/>
  <c r="AU473" i="2"/>
  <c r="AU89" i="2"/>
  <c r="AU461" i="2"/>
  <c r="AU309" i="2"/>
  <c r="AU714" i="2"/>
  <c r="AU351" i="2"/>
  <c r="AU696" i="2"/>
  <c r="AU428" i="2"/>
  <c r="AU414" i="2"/>
  <c r="AU58" i="2"/>
  <c r="AU180" i="2"/>
  <c r="AU349" i="2"/>
  <c r="AU143" i="2"/>
  <c r="AU720" i="2"/>
  <c r="AU681" i="2"/>
  <c r="AU238" i="2"/>
  <c r="AU39" i="2"/>
  <c r="AU152" i="2"/>
  <c r="AU214" i="2"/>
  <c r="AU311" i="2"/>
  <c r="AU492" i="2"/>
  <c r="AU425" i="2"/>
  <c r="AU298" i="2"/>
  <c r="AU593" i="2"/>
  <c r="AU647" i="2"/>
  <c r="AU424" i="2"/>
  <c r="AU65" i="2"/>
  <c r="AU56" i="2"/>
  <c r="AU12" i="2"/>
  <c r="AU149" i="2"/>
  <c r="AU284" i="2"/>
  <c r="AU454" i="2"/>
  <c r="AU466" i="2"/>
  <c r="AU182" i="2"/>
  <c r="AU99" i="2"/>
  <c r="AU704" i="2"/>
  <c r="AU297" i="2"/>
  <c r="AU82" i="2"/>
  <c r="AU430" i="2"/>
  <c r="AU450" i="2"/>
  <c r="AU419" i="2"/>
  <c r="AU144" i="2"/>
  <c r="AU109" i="2"/>
  <c r="AU303" i="2"/>
  <c r="AU592" i="2"/>
  <c r="AU224" i="2"/>
  <c r="AU14" i="2"/>
  <c r="AU410" i="2"/>
  <c r="AU191" i="2"/>
  <c r="AU81" i="2"/>
  <c r="AU96" i="2"/>
  <c r="AU407" i="2"/>
  <c r="AU359" i="2"/>
  <c r="AU350" i="2"/>
  <c r="AU83" i="2"/>
  <c r="AU319" i="2"/>
  <c r="AU259" i="2"/>
  <c r="AU48" i="2"/>
  <c r="AU372" i="2"/>
  <c r="AU516" i="2"/>
  <c r="AU608" i="2"/>
  <c r="AU208" i="2"/>
  <c r="AU53" i="2"/>
  <c r="AU94" i="2"/>
  <c r="AU570" i="2"/>
  <c r="AU195" i="2"/>
  <c r="AU340" i="2"/>
  <c r="AU526" i="2"/>
  <c r="AU269" i="2"/>
  <c r="AU455" i="2"/>
  <c r="AU18" i="2"/>
  <c r="AU140" i="2"/>
  <c r="AU686" i="2"/>
  <c r="AU385" i="2"/>
  <c r="AU203" i="2"/>
  <c r="AU658" i="2"/>
  <c r="AU237" i="2"/>
  <c r="AU484" i="2"/>
  <c r="AU518" i="2"/>
  <c r="AU460" i="2"/>
  <c r="AU364" i="2"/>
  <c r="AU695" i="2"/>
  <c r="AU86" i="2"/>
  <c r="AU225" i="2"/>
  <c r="AU320" i="2"/>
  <c r="AU221" i="2"/>
  <c r="AU378" i="2"/>
  <c r="AU276" i="2"/>
  <c r="AU353" i="2"/>
  <c r="AU633" i="2"/>
  <c r="AU67" i="2"/>
  <c r="AU514" i="2"/>
  <c r="AU84" i="2"/>
  <c r="AU601" i="2"/>
  <c r="AU129" i="2"/>
  <c r="AU456" i="2"/>
  <c r="AU192" i="2"/>
  <c r="AU155" i="2"/>
  <c r="AU248" i="2"/>
  <c r="AU665" i="2"/>
  <c r="AU19" i="2"/>
  <c r="AU38" i="2"/>
  <c r="AU171" i="2"/>
  <c r="AU6" i="2"/>
  <c r="AU295" i="2"/>
  <c r="AU678" i="2"/>
  <c r="AU68" i="2"/>
  <c r="AU186" i="2"/>
  <c r="AU402" i="2"/>
  <c r="AU417" i="2"/>
  <c r="AU381" i="2"/>
  <c r="AU207" i="2"/>
  <c r="AU564" i="2"/>
  <c r="AU561" i="2"/>
  <c r="AU126" i="2"/>
  <c r="AU296" i="2"/>
  <c r="AU572" i="2"/>
  <c r="AU393" i="2"/>
  <c r="AU566" i="2"/>
  <c r="AU266" i="2"/>
  <c r="AU557" i="2"/>
  <c r="AU290" i="2"/>
  <c r="AU506" i="2"/>
  <c r="AU508" i="2"/>
  <c r="AU458" i="2"/>
  <c r="AU116" i="2"/>
  <c r="AU142" i="2"/>
  <c r="AU101" i="2"/>
  <c r="AU230" i="2"/>
  <c r="AU153" i="2"/>
  <c r="AU615" i="2"/>
  <c r="AU112" i="2"/>
  <c r="AU618" i="2"/>
  <c r="AU148" i="2"/>
  <c r="AU306" i="2"/>
  <c r="AU421" i="2"/>
  <c r="AU8" i="2"/>
  <c r="AU254" i="2"/>
  <c r="AU125" i="2"/>
  <c r="AU165" i="2"/>
  <c r="AU187" i="2"/>
  <c r="AU535" i="2"/>
  <c r="AU128" i="2"/>
  <c r="AU120" i="2"/>
  <c r="AU494" i="2"/>
  <c r="AU555" i="2"/>
  <c r="AU74" i="2"/>
  <c r="AU36" i="2"/>
  <c r="AU15" i="2"/>
  <c r="AU69" i="2"/>
  <c r="AU632" i="2"/>
  <c r="AU172" i="2"/>
  <c r="AU198" i="2"/>
  <c r="AU576" i="2"/>
  <c r="AU219" i="2"/>
  <c r="AU261" i="2"/>
  <c r="AU650" i="2"/>
  <c r="AU314" i="2"/>
  <c r="AU206" i="2"/>
  <c r="AU71" i="2"/>
  <c r="AU536" i="2"/>
  <c r="AU282" i="2"/>
  <c r="AU275" i="2"/>
  <c r="AU217" i="2"/>
  <c r="AU436" i="2"/>
  <c r="AU329" i="2"/>
  <c r="AU702" i="2"/>
  <c r="AU594" i="2"/>
  <c r="AU437" i="2"/>
  <c r="AU35" i="2"/>
  <c r="AU443" i="2"/>
  <c r="AU7" i="2"/>
  <c r="AU667" i="2"/>
  <c r="AU75" i="2"/>
  <c r="AU54" i="2"/>
  <c r="AU445" i="2"/>
  <c r="AU339" i="2"/>
  <c r="AU464" i="2"/>
  <c r="AU333" i="2"/>
  <c r="AU72" i="2"/>
  <c r="AU167" i="2"/>
  <c r="AU623" i="2"/>
  <c r="AU648" i="2"/>
  <c r="AU501" i="2"/>
  <c r="AU40" i="2"/>
  <c r="AU481" i="2"/>
  <c r="AU162" i="2"/>
  <c r="AU644" i="2"/>
  <c r="AU141" i="2"/>
  <c r="AU550" i="2"/>
  <c r="AU411" i="2"/>
  <c r="AU383" i="2"/>
  <c r="AU250" i="2"/>
  <c r="AU398" i="2"/>
  <c r="AU240" i="2"/>
  <c r="AU462" i="2"/>
  <c r="AU210" i="2"/>
  <c r="AU586" i="2"/>
  <c r="AU176" i="2"/>
  <c r="AU660" i="2"/>
  <c r="AU625" i="2"/>
  <c r="AU544" i="2"/>
  <c r="AU590" i="2"/>
  <c r="AU274" i="2"/>
  <c r="AU362" i="2"/>
  <c r="AU197" i="2"/>
  <c r="AU233" i="2"/>
  <c r="AU589" i="2"/>
  <c r="AU51" i="2"/>
  <c r="AU382" i="2"/>
  <c r="AU211" i="2"/>
  <c r="AU676" i="2"/>
  <c r="AU495" i="2"/>
  <c r="AU587" i="2"/>
  <c r="AU500" i="2"/>
  <c r="AU271" i="2"/>
  <c r="AU619" i="2"/>
  <c r="AU662" i="2"/>
  <c r="AU573" i="2"/>
  <c r="AU200" i="2"/>
  <c r="AU307" i="2"/>
  <c r="AU239" i="2"/>
  <c r="AU442" i="2"/>
  <c r="AU159" i="2"/>
  <c r="AU103" i="2"/>
  <c r="AU154" i="2"/>
  <c r="AU37" i="2"/>
  <c r="AU560" i="2"/>
  <c r="AU582" i="2"/>
  <c r="AU687" i="2"/>
  <c r="AU88" i="2"/>
  <c r="AU457" i="2"/>
  <c r="AU710" i="2"/>
  <c r="AU682" i="2"/>
  <c r="AU545" i="2"/>
  <c r="AU45" i="2"/>
  <c r="AU685" i="2"/>
  <c r="AU64" i="2"/>
  <c r="AU434" i="2"/>
  <c r="AU554" i="2"/>
  <c r="AU150" i="2"/>
  <c r="AU73" i="2"/>
  <c r="AU504" i="2"/>
  <c r="AU580" i="2"/>
  <c r="AU164" i="2"/>
  <c r="AU547" i="2"/>
  <c r="AU575" i="2"/>
  <c r="AU628" i="2"/>
  <c r="AU272" i="2"/>
  <c r="AU11" i="2"/>
  <c r="AU529" i="2"/>
  <c r="AU78" i="2"/>
  <c r="AU483" i="2"/>
  <c r="AU291" i="2"/>
  <c r="AU106" i="2"/>
  <c r="AU467" i="2"/>
  <c r="AU30" i="2"/>
  <c r="AU178" i="2"/>
  <c r="AU213" i="2"/>
  <c r="AU26" i="2"/>
  <c r="AU286" i="2"/>
  <c r="AU79" i="2"/>
  <c r="AU114" i="2"/>
  <c r="AU122" i="2"/>
  <c r="AU121" i="2"/>
  <c r="AU199" i="2"/>
  <c r="AU556" i="2"/>
  <c r="AU371" i="2"/>
  <c r="AU335" i="2"/>
  <c r="AV591" i="2" l="1"/>
  <c r="AV729" i="2"/>
  <c r="W11" i="3"/>
  <c r="Z58" i="3"/>
  <c r="Z77" i="3"/>
  <c r="W106" i="3"/>
  <c r="W32" i="3"/>
  <c r="Z111" i="3"/>
  <c r="W63" i="3"/>
  <c r="W25" i="3"/>
  <c r="Z100" i="3"/>
  <c r="Z99" i="3"/>
  <c r="Z88" i="3"/>
  <c r="W10" i="3"/>
  <c r="Z53" i="3"/>
  <c r="W38" i="3"/>
  <c r="W119" i="3"/>
  <c r="Z21" i="3"/>
  <c r="W108" i="3"/>
  <c r="W93" i="3"/>
  <c r="W69" i="3"/>
  <c r="Z118" i="3"/>
  <c r="W41" i="3"/>
  <c r="Z4" i="3"/>
  <c r="W113" i="3"/>
  <c r="Z86" i="3"/>
  <c r="W74" i="3"/>
  <c r="W99" i="3"/>
  <c r="Z46" i="3"/>
  <c r="W89" i="3"/>
  <c r="W120" i="3"/>
  <c r="Z114" i="3"/>
  <c r="W28" i="3"/>
  <c r="W90" i="3"/>
  <c r="Z19" i="3"/>
  <c r="W92" i="3"/>
  <c r="Z34" i="3"/>
  <c r="W53" i="3"/>
  <c r="Z45" i="3"/>
  <c r="W84" i="3"/>
  <c r="Z59" i="3"/>
  <c r="W40" i="3"/>
  <c r="W91" i="3"/>
  <c r="Z125" i="3"/>
  <c r="W20" i="3"/>
  <c r="Z120" i="3"/>
  <c r="Z11" i="3"/>
  <c r="Z69" i="3"/>
  <c r="Z35" i="3"/>
  <c r="W68" i="3"/>
  <c r="W49" i="3"/>
  <c r="Z49" i="3"/>
  <c r="W15" i="3"/>
  <c r="Z108" i="3"/>
  <c r="W57" i="3"/>
  <c r="W58" i="3"/>
  <c r="Z51" i="3"/>
  <c r="Z82" i="3"/>
  <c r="W110" i="3"/>
  <c r="W105" i="3"/>
  <c r="Z29" i="3"/>
  <c r="W62" i="3"/>
  <c r="W117" i="3"/>
  <c r="Z76" i="3"/>
  <c r="W31" i="3"/>
  <c r="Z116" i="3"/>
  <c r="W45" i="3"/>
  <c r="Z9" i="3"/>
  <c r="W4" i="3"/>
  <c r="W124" i="3"/>
  <c r="Z109" i="3"/>
  <c r="W22" i="3"/>
  <c r="W115" i="3"/>
  <c r="W109" i="3"/>
  <c r="Z13" i="3"/>
  <c r="W19" i="3"/>
  <c r="Z8" i="3"/>
  <c r="Z27" i="3"/>
  <c r="W114" i="3"/>
  <c r="Z17" i="3"/>
  <c r="Z22" i="3"/>
  <c r="Z50" i="3"/>
  <c r="W94" i="3"/>
  <c r="Z93" i="3"/>
  <c r="Z38" i="3"/>
  <c r="Z57" i="3"/>
  <c r="W79" i="3"/>
  <c r="Z71" i="3"/>
  <c r="W122" i="3"/>
  <c r="Z55" i="3"/>
  <c r="W17" i="3"/>
  <c r="Z90" i="3"/>
  <c r="Z92" i="3"/>
  <c r="W64" i="3"/>
  <c r="Z84" i="3"/>
  <c r="W88" i="3"/>
  <c r="Z72" i="3"/>
  <c r="W112" i="3"/>
  <c r="Z89" i="3"/>
  <c r="W102" i="3"/>
  <c r="Z107" i="3"/>
  <c r="W39" i="3"/>
  <c r="Z12" i="3"/>
  <c r="Z28" i="3"/>
  <c r="W46" i="3"/>
  <c r="Z85" i="3"/>
  <c r="W16" i="3"/>
  <c r="W78" i="3"/>
  <c r="Z74" i="3"/>
  <c r="Z103" i="3"/>
  <c r="W26" i="3"/>
  <c r="W7" i="3"/>
  <c r="Z62" i="3"/>
  <c r="W116" i="3"/>
  <c r="Z41" i="3"/>
  <c r="W24" i="3"/>
  <c r="Z42" i="3"/>
  <c r="Z73" i="3"/>
  <c r="W8" i="3"/>
  <c r="Z2" i="3"/>
  <c r="Z106" i="3"/>
  <c r="Z6" i="3"/>
  <c r="W65" i="3"/>
  <c r="Z40" i="3"/>
  <c r="Z15" i="3"/>
  <c r="W51" i="3"/>
  <c r="W80" i="3"/>
  <c r="W123" i="3"/>
  <c r="Z39" i="3"/>
  <c r="W61" i="3"/>
  <c r="Z119" i="3"/>
  <c r="Z113" i="3"/>
  <c r="Z18" i="3"/>
  <c r="Z95" i="3"/>
  <c r="W71" i="3"/>
  <c r="Z83" i="3"/>
  <c r="W5" i="3"/>
  <c r="Z7" i="3"/>
  <c r="W121" i="3"/>
  <c r="Z60" i="3"/>
  <c r="Z26" i="3"/>
  <c r="W76" i="3"/>
  <c r="Z70" i="3"/>
  <c r="Z25" i="3"/>
  <c r="W67" i="3"/>
  <c r="W66" i="3"/>
  <c r="W23" i="3"/>
  <c r="Z75" i="3"/>
  <c r="W56" i="3"/>
  <c r="Z23" i="3"/>
  <c r="W29" i="3"/>
  <c r="Z91" i="3"/>
  <c r="Z66" i="3"/>
  <c r="Z110" i="3"/>
  <c r="Z123" i="3"/>
  <c r="W59" i="3"/>
  <c r="Z32" i="3"/>
  <c r="Z56" i="3"/>
  <c r="W118" i="3"/>
  <c r="W82" i="3"/>
  <c r="Z33" i="3"/>
  <c r="Z105" i="3"/>
  <c r="W95" i="3"/>
  <c r="W107" i="3"/>
  <c r="W96" i="3"/>
  <c r="Z112" i="3"/>
  <c r="Z122" i="3"/>
  <c r="Z87" i="3"/>
  <c r="W6" i="3"/>
  <c r="Z43" i="3"/>
  <c r="Z97" i="3"/>
  <c r="W55" i="3"/>
  <c r="Z54" i="3"/>
  <c r="W18" i="3"/>
  <c r="Z121" i="3"/>
  <c r="Z31" i="3"/>
  <c r="Z37" i="3"/>
  <c r="W101" i="3"/>
  <c r="Z81" i="3"/>
  <c r="Z102" i="3"/>
  <c r="W83" i="3"/>
  <c r="W111" i="3"/>
  <c r="Z78" i="3"/>
  <c r="W60" i="3"/>
  <c r="W12" i="3"/>
  <c r="Z63" i="3"/>
  <c r="W30" i="3"/>
  <c r="Z16" i="3"/>
  <c r="W48" i="3"/>
  <c r="Z20" i="3"/>
  <c r="W2" i="3"/>
  <c r="Z24" i="3"/>
  <c r="W81" i="3"/>
  <c r="Z5" i="3"/>
  <c r="W36" i="3"/>
  <c r="Z44" i="3"/>
  <c r="Z61" i="3"/>
  <c r="Z64" i="3"/>
  <c r="W100" i="3"/>
  <c r="Z115" i="3"/>
  <c r="Z47" i="3"/>
  <c r="W35" i="3"/>
  <c r="Z52" i="3"/>
  <c r="W9" i="3"/>
  <c r="W98" i="3"/>
  <c r="W43" i="3"/>
  <c r="Z101" i="3"/>
  <c r="W97" i="3"/>
  <c r="W50" i="3"/>
  <c r="Z68" i="3"/>
  <c r="W14" i="3"/>
  <c r="Z124" i="3"/>
  <c r="Z67" i="3"/>
  <c r="W37" i="3"/>
  <c r="W77" i="3"/>
  <c r="W70" i="3"/>
  <c r="Z36" i="3"/>
  <c r="W47" i="3"/>
  <c r="W87" i="3"/>
  <c r="Z10" i="3"/>
  <c r="Z98" i="3"/>
  <c r="W75" i="3"/>
  <c r="W73" i="3"/>
  <c r="Z117" i="3"/>
  <c r="W33" i="3"/>
  <c r="W44" i="3"/>
  <c r="Z3" i="3"/>
  <c r="W52" i="3"/>
  <c r="Z30" i="3"/>
  <c r="W13" i="3"/>
  <c r="Z79" i="3"/>
  <c r="W104" i="3"/>
  <c r="Z80" i="3"/>
  <c r="W85" i="3"/>
  <c r="Z94" i="3"/>
  <c r="W3" i="3"/>
  <c r="W42" i="3"/>
  <c r="W34" i="3"/>
  <c r="Z104" i="3"/>
  <c r="W72" i="3"/>
  <c r="W21" i="3"/>
  <c r="Z65" i="3"/>
  <c r="Z96" i="3"/>
  <c r="W27" i="3"/>
  <c r="Z48" i="3"/>
  <c r="W54" i="3"/>
  <c r="Z14" i="3"/>
  <c r="W103" i="3"/>
  <c r="W125" i="3"/>
  <c r="W86" i="3"/>
  <c r="AV331" i="2"/>
  <c r="AV666" i="2"/>
  <c r="AV599" i="2"/>
  <c r="AV106" i="2"/>
  <c r="AV504" i="2"/>
  <c r="AV705" i="2"/>
  <c r="AV630" i="2"/>
  <c r="AV411" i="2"/>
  <c r="AV313" i="2"/>
  <c r="AV187" i="2"/>
  <c r="AV25" i="2"/>
  <c r="AV683" i="2"/>
  <c r="AV692" i="2"/>
  <c r="AV437" i="2"/>
  <c r="AV360" i="2"/>
  <c r="AV198" i="2"/>
  <c r="AV153" i="2"/>
  <c r="AV261" i="2"/>
  <c r="AV317" i="2"/>
  <c r="AV652" i="2"/>
  <c r="AV315" i="2"/>
  <c r="AV523" i="2"/>
  <c r="AV347" i="2"/>
  <c r="AV712" i="2"/>
  <c r="AV216" i="2"/>
  <c r="AV617" i="2"/>
  <c r="AV604" i="2"/>
  <c r="AV328" i="2"/>
  <c r="AV194" i="2"/>
  <c r="AV93" i="2"/>
  <c r="AV715" i="2"/>
  <c r="AV335" i="2"/>
  <c r="AV178" i="2"/>
  <c r="AV37" i="2"/>
  <c r="AV500" i="2"/>
  <c r="AV378" i="2"/>
  <c r="AV203" i="2"/>
  <c r="AV81" i="2"/>
  <c r="AV311" i="2"/>
  <c r="AV428" i="2"/>
  <c r="AV196" i="2"/>
  <c r="AV252" i="2"/>
  <c r="AV218" i="2"/>
  <c r="AV680" i="2"/>
  <c r="AV498" i="2"/>
  <c r="AV636" i="2"/>
  <c r="AV580" i="2"/>
  <c r="AV87" i="2"/>
  <c r="AV380" i="2"/>
  <c r="AV398" i="2"/>
  <c r="AV343" i="2"/>
  <c r="AV555" i="2"/>
  <c r="AV566" i="2"/>
  <c r="AV51" i="2"/>
  <c r="AV31" i="2"/>
  <c r="AV629" i="2"/>
  <c r="AV584" i="2"/>
  <c r="AV7" i="2"/>
  <c r="AV476" i="2"/>
  <c r="AV2" i="2"/>
  <c r="AV314" i="2"/>
  <c r="AV563" i="2"/>
  <c r="AV673" i="2"/>
  <c r="AV572" i="2"/>
  <c r="AV52" i="2"/>
  <c r="AV701" i="2"/>
  <c r="AV730" i="2"/>
  <c r="AV541" i="2"/>
  <c r="AV534" i="2"/>
  <c r="AV158" i="2"/>
  <c r="AV144" i="2"/>
  <c r="AV149" i="2"/>
  <c r="AV21" i="2"/>
  <c r="AV181" i="2"/>
  <c r="AV528" i="2"/>
  <c r="AV368" i="2"/>
  <c r="AV29" i="2"/>
  <c r="AV595" i="2"/>
  <c r="AV346" i="2"/>
  <c r="AV409" i="2"/>
  <c r="AV5" i="2"/>
  <c r="AV251" i="2"/>
  <c r="AV244" i="2"/>
  <c r="AV205" i="2"/>
  <c r="AV255" i="2"/>
  <c r="AV713" i="2"/>
  <c r="AV733" i="2"/>
  <c r="AV589" i="2"/>
  <c r="AV660" i="2"/>
  <c r="AV207" i="2"/>
  <c r="AV326" i="2"/>
  <c r="AV419" i="2"/>
  <c r="AV12" i="2"/>
  <c r="AV110" i="2"/>
  <c r="AV655" i="2"/>
  <c r="AV136" i="2"/>
  <c r="AV422" i="2"/>
  <c r="AV291" i="2"/>
  <c r="AV73" i="2"/>
  <c r="AV356" i="2"/>
  <c r="AV602" i="2"/>
  <c r="AV644" i="2"/>
  <c r="AV294" i="2"/>
  <c r="AV402" i="2"/>
  <c r="AV233" i="2"/>
  <c r="AV472" i="2"/>
  <c r="AV123" i="2"/>
  <c r="AV675" i="2"/>
  <c r="AV513" i="2"/>
  <c r="AV219" i="2"/>
  <c r="AV688" i="2"/>
  <c r="AV66" i="2"/>
  <c r="AV172" i="2"/>
  <c r="AV506" i="2"/>
  <c r="AV68" i="2"/>
  <c r="AV132" i="2"/>
  <c r="AV60" i="2"/>
  <c r="AV366" i="2"/>
  <c r="AV453" i="2"/>
  <c r="AV260" i="2"/>
  <c r="AV450" i="2"/>
  <c r="AV56" i="2"/>
  <c r="AV327" i="2"/>
  <c r="AV607" i="2"/>
  <c r="AV471" i="2"/>
  <c r="AV397" i="2"/>
  <c r="AV46" i="2"/>
  <c r="AV465" i="2"/>
  <c r="AV569" i="2"/>
  <c r="AV275" i="2"/>
  <c r="AV299" i="2"/>
  <c r="AV103" i="2"/>
  <c r="AV320" i="2"/>
  <c r="AV152" i="2"/>
  <c r="AV420" i="2"/>
  <c r="AV15" i="2"/>
  <c r="AV263" i="2"/>
  <c r="AV199" i="2"/>
  <c r="AV159" i="2"/>
  <c r="AV225" i="2"/>
  <c r="AV372" i="2"/>
  <c r="AV14" i="2"/>
  <c r="AV39" i="2"/>
  <c r="AV137" i="2"/>
  <c r="AV403" i="2"/>
  <c r="AV305" i="2"/>
  <c r="AV431" i="2"/>
  <c r="AV522" i="2"/>
  <c r="AV483" i="2"/>
  <c r="AV150" i="2"/>
  <c r="AV480" i="2"/>
  <c r="AV677" i="2"/>
  <c r="AV40" i="2"/>
  <c r="AV147" i="2"/>
  <c r="AV618" i="2"/>
  <c r="AV6" i="2"/>
  <c r="AV197" i="2"/>
  <c r="AV477" i="2"/>
  <c r="AV627" i="2"/>
  <c r="AV176" i="2"/>
  <c r="AV639" i="2"/>
  <c r="AV632" i="2"/>
  <c r="AV615" i="2"/>
  <c r="AV240" i="2"/>
  <c r="AV440" i="2"/>
  <c r="AV494" i="2"/>
  <c r="AV266" i="2"/>
  <c r="AV36" i="2"/>
  <c r="AV393" i="2"/>
  <c r="AV171" i="2"/>
  <c r="AV94" i="2"/>
  <c r="AV565" i="2"/>
  <c r="AV308" i="2"/>
  <c r="AV497" i="2"/>
  <c r="AV59" i="2"/>
  <c r="AV287" i="2"/>
  <c r="AV429" i="2"/>
  <c r="AV430" i="2"/>
  <c r="AV65" i="2"/>
  <c r="AV111" i="2"/>
  <c r="AV188" i="2"/>
  <c r="AV70" i="2"/>
  <c r="AV358" i="2"/>
  <c r="AV714" i="2"/>
  <c r="AV156" i="2"/>
  <c r="AV723" i="2"/>
  <c r="AV234" i="2"/>
  <c r="AV373" i="2"/>
  <c r="AV283" i="2"/>
  <c r="AV97" i="2"/>
  <c r="AV439" i="2"/>
  <c r="AV548" i="2"/>
  <c r="AV485" i="2"/>
  <c r="AV496" i="2"/>
  <c r="AV318" i="2"/>
  <c r="AV392" i="2"/>
  <c r="AV581" i="2"/>
  <c r="AV101" i="2"/>
  <c r="AV721" i="2"/>
  <c r="AV657" i="2"/>
  <c r="AV543" i="2"/>
  <c r="AV121" i="2"/>
  <c r="AV442" i="2"/>
  <c r="AV86" i="2"/>
  <c r="AV48" i="2"/>
  <c r="AV224" i="2"/>
  <c r="AV238" i="2"/>
  <c r="AV426" i="2"/>
  <c r="AV412" i="2"/>
  <c r="AV620" i="2"/>
  <c r="AV22" i="2"/>
  <c r="AV640" i="2"/>
  <c r="AV222" i="2"/>
  <c r="AV78" i="2"/>
  <c r="AV554" i="2"/>
  <c r="AV697" i="2"/>
  <c r="AV223" i="2"/>
  <c r="AV623" i="2"/>
  <c r="AV725" i="2"/>
  <c r="AV408" i="2"/>
  <c r="AV248" i="2"/>
  <c r="AV135" i="2"/>
  <c r="AV322" i="2"/>
  <c r="AV462" i="2"/>
  <c r="AV605" i="2"/>
  <c r="AV74" i="2"/>
  <c r="AV116" i="2"/>
  <c r="AV383" i="2"/>
  <c r="AV621" i="2"/>
  <c r="AV535" i="2"/>
  <c r="AV126" i="2"/>
  <c r="AV128" i="2"/>
  <c r="AV564" i="2"/>
  <c r="AV155" i="2"/>
  <c r="AV53" i="2"/>
  <c r="AV27" i="2"/>
  <c r="AV674" i="2"/>
  <c r="AV663" i="2"/>
  <c r="AV43" i="2"/>
  <c r="AV413" i="2"/>
  <c r="AV642" i="2"/>
  <c r="AV82" i="2"/>
  <c r="AV133" i="2"/>
  <c r="AV85" i="2"/>
  <c r="AV202" i="2"/>
  <c r="AV520" i="2"/>
  <c r="AV616" i="2"/>
  <c r="AV309" i="2"/>
  <c r="AV127" i="2"/>
  <c r="AV388" i="2"/>
  <c r="AV726" i="2"/>
  <c r="AV3" i="2"/>
  <c r="AV490" i="2"/>
  <c r="AV365" i="2"/>
  <c r="AV363" i="2"/>
  <c r="AV220" i="2"/>
  <c r="AV401" i="2"/>
  <c r="AV669" i="2"/>
  <c r="AV540" i="2"/>
  <c r="AV10" i="2"/>
  <c r="AV371" i="2"/>
  <c r="AV191" i="2"/>
  <c r="AV262" i="2"/>
  <c r="AV661" i="2"/>
  <c r="AV410" i="2"/>
  <c r="AV246" i="2"/>
  <c r="AV122" i="2"/>
  <c r="AV239" i="2"/>
  <c r="AV695" i="2"/>
  <c r="AV259" i="2"/>
  <c r="AV681" i="2"/>
  <c r="AV519" i="2"/>
  <c r="AV324" i="2"/>
  <c r="AV386" i="2"/>
  <c r="AV138" i="2"/>
  <c r="AV435" i="2"/>
  <c r="AV394" i="2"/>
  <c r="AV529" i="2"/>
  <c r="AV434" i="2"/>
  <c r="AV338" i="2"/>
  <c r="AV400" i="2"/>
  <c r="AV333" i="2"/>
  <c r="AV549" i="2"/>
  <c r="AV55" i="2"/>
  <c r="AV601" i="2"/>
  <c r="AV362" i="2"/>
  <c r="AV310" i="2"/>
  <c r="AV728" i="2"/>
  <c r="AV250" i="2"/>
  <c r="AV183" i="2"/>
  <c r="AV120" i="2"/>
  <c r="AV557" i="2"/>
  <c r="AV141" i="2"/>
  <c r="AV441" i="2"/>
  <c r="AV254" i="2"/>
  <c r="AV417" i="2"/>
  <c r="AV125" i="2"/>
  <c r="AV186" i="2"/>
  <c r="AV344" i="2"/>
  <c r="AV208" i="2"/>
  <c r="AV474" i="2"/>
  <c r="AV212" i="2"/>
  <c r="AV606" i="2"/>
  <c r="AV160" i="2"/>
  <c r="AV664" i="2"/>
  <c r="AV232" i="2"/>
  <c r="AV297" i="2"/>
  <c r="AV117" i="2"/>
  <c r="AV525" i="2"/>
  <c r="AV585" i="2"/>
  <c r="AV448" i="2"/>
  <c r="AV578" i="2"/>
  <c r="AV461" i="2"/>
  <c r="AV76" i="2"/>
  <c r="AV115" i="2"/>
  <c r="AV653" i="2"/>
  <c r="AV277" i="2"/>
  <c r="AV659" i="2"/>
  <c r="AV703" i="2"/>
  <c r="AV649" i="2"/>
  <c r="AV105" i="2"/>
  <c r="AV651" i="2"/>
  <c r="AV511" i="2"/>
  <c r="AV600" i="2"/>
  <c r="AV478" i="2"/>
  <c r="AV189" i="2"/>
  <c r="AV30" i="2"/>
  <c r="AV221" i="2"/>
  <c r="AV696" i="2"/>
  <c r="AV467" i="2"/>
  <c r="AV280" i="2"/>
  <c r="AV114" i="2"/>
  <c r="AV307" i="2"/>
  <c r="AV84" i="2"/>
  <c r="AV364" i="2"/>
  <c r="AV319" i="2"/>
  <c r="AV424" i="2"/>
  <c r="AV720" i="2"/>
  <c r="AV643" i="2"/>
  <c r="AV379" i="2"/>
  <c r="AV236" i="2"/>
  <c r="AV227" i="2"/>
  <c r="AV507" i="2"/>
  <c r="AV281" i="2"/>
  <c r="AV691" i="2"/>
  <c r="AV11" i="2"/>
  <c r="AV64" i="2"/>
  <c r="AV479" i="2"/>
  <c r="AV706" i="2"/>
  <c r="AV445" i="2"/>
  <c r="AV559" i="2"/>
  <c r="AV724" i="2"/>
  <c r="AV204" i="2"/>
  <c r="AV274" i="2"/>
  <c r="AV482" i="2"/>
  <c r="AV493" i="2"/>
  <c r="AV550" i="2"/>
  <c r="AV107" i="2"/>
  <c r="AV165" i="2"/>
  <c r="AV296" i="2"/>
  <c r="AV481" i="2"/>
  <c r="AV229" i="2"/>
  <c r="AV148" i="2"/>
  <c r="AV295" i="2"/>
  <c r="AV306" i="2"/>
  <c r="AV38" i="2"/>
  <c r="AV686" i="2"/>
  <c r="AV608" i="2"/>
  <c r="AV399" i="2"/>
  <c r="AV258" i="2"/>
  <c r="AV645" i="2"/>
  <c r="AV131" i="2"/>
  <c r="AV452" i="2"/>
  <c r="AV699" i="2"/>
  <c r="AV704" i="2"/>
  <c r="AV530" i="2"/>
  <c r="AV41" i="2"/>
  <c r="AV596" i="2"/>
  <c r="AV538" i="2"/>
  <c r="AV89" i="2"/>
  <c r="AV285" i="2"/>
  <c r="AV684" i="2"/>
  <c r="AV693" i="2"/>
  <c r="AV146" i="2"/>
  <c r="AV638" i="2"/>
  <c r="AV289" i="2"/>
  <c r="AV568" i="2"/>
  <c r="AV361" i="2"/>
  <c r="AV245" i="2"/>
  <c r="AV672" i="2"/>
  <c r="AV337" i="2"/>
  <c r="AV169" i="2"/>
  <c r="AV475" i="2"/>
  <c r="AV340" i="2"/>
  <c r="AV670" i="2"/>
  <c r="AV214" i="2"/>
  <c r="AV195" i="2"/>
  <c r="AV505" i="2"/>
  <c r="AV79" i="2"/>
  <c r="AV457" i="2"/>
  <c r="AV200" i="2"/>
  <c r="AV514" i="2"/>
  <c r="AV460" i="2"/>
  <c r="AV83" i="2"/>
  <c r="AV647" i="2"/>
  <c r="AV143" i="2"/>
  <c r="AV469" i="2"/>
  <c r="AV510" i="2"/>
  <c r="AV249" i="2"/>
  <c r="AV668" i="2"/>
  <c r="AV731" i="2"/>
  <c r="AV272" i="2"/>
  <c r="AV685" i="2"/>
  <c r="AV588" i="2"/>
  <c r="AV377" i="2"/>
  <c r="AV667" i="2"/>
  <c r="AV436" i="2"/>
  <c r="AV92" i="2"/>
  <c r="AV587" i="2"/>
  <c r="AV590" i="2"/>
  <c r="AV708" i="2"/>
  <c r="AV367" i="2"/>
  <c r="AV162" i="2"/>
  <c r="AV151" i="2"/>
  <c r="AV421" i="2"/>
  <c r="AV381" i="2"/>
  <c r="AV648" i="2"/>
  <c r="AV166" i="2"/>
  <c r="AV486" i="2"/>
  <c r="AV665" i="2"/>
  <c r="AV241" i="2"/>
  <c r="AV192" i="2"/>
  <c r="AV140" i="2"/>
  <c r="AV516" i="2"/>
  <c r="AV157" i="2"/>
  <c r="AV517" i="2"/>
  <c r="AV624" i="2"/>
  <c r="AV342" i="2"/>
  <c r="AV90" i="2"/>
  <c r="AV292" i="2"/>
  <c r="AV99" i="2"/>
  <c r="AV20" i="2"/>
  <c r="AV577" i="2"/>
  <c r="AV387" i="2"/>
  <c r="AV4" i="2"/>
  <c r="AV512" i="2"/>
  <c r="AV473" i="2"/>
  <c r="AV163" i="2"/>
  <c r="AV118" i="2"/>
  <c r="AV352" i="2"/>
  <c r="AV316" i="2"/>
  <c r="AV405" i="2"/>
  <c r="AV583" i="2"/>
  <c r="AV24" i="2"/>
  <c r="AV622" i="2"/>
  <c r="AV459" i="2"/>
  <c r="AV552" i="2"/>
  <c r="AV395" i="2"/>
  <c r="AV416" i="2"/>
  <c r="AV257" i="2"/>
  <c r="AV561" i="2"/>
  <c r="AV571" i="2"/>
  <c r="AV119" i="2"/>
  <c r="AV16" i="2"/>
  <c r="AV170" i="2"/>
  <c r="AV351" i="2"/>
  <c r="AV718" i="2"/>
  <c r="AV286" i="2"/>
  <c r="AV88" i="2"/>
  <c r="AV573" i="2"/>
  <c r="AV67" i="2"/>
  <c r="AV518" i="2"/>
  <c r="AV350" i="2"/>
  <c r="AV593" i="2"/>
  <c r="AV349" i="2"/>
  <c r="AV49" i="2"/>
  <c r="AV270" i="2"/>
  <c r="AV102" i="2"/>
  <c r="AV637" i="2"/>
  <c r="AV533" i="2"/>
  <c r="AV628" i="2"/>
  <c r="AV45" i="2"/>
  <c r="AV612" i="2"/>
  <c r="AV539" i="2"/>
  <c r="AV35" i="2"/>
  <c r="AV536" i="2"/>
  <c r="AV447" i="2"/>
  <c r="AV495" i="2"/>
  <c r="AV544" i="2"/>
  <c r="AV610" i="2"/>
  <c r="AV631" i="2"/>
  <c r="AV501" i="2"/>
  <c r="AV145" i="2"/>
  <c r="AV112" i="2"/>
  <c r="AV678" i="2"/>
  <c r="AV72" i="2"/>
  <c r="AV375" i="2"/>
  <c r="AV521" i="2"/>
  <c r="AV129" i="2"/>
  <c r="AV321" i="2"/>
  <c r="AV502" i="2"/>
  <c r="AV18" i="2"/>
  <c r="AV253" i="2"/>
  <c r="AV418" i="2"/>
  <c r="AV694" i="2"/>
  <c r="AV524" i="2"/>
  <c r="AV553" i="2"/>
  <c r="AV301" i="2"/>
  <c r="AV722" i="2"/>
  <c r="AV182" i="2"/>
  <c r="AV558" i="2"/>
  <c r="AV354" i="2"/>
  <c r="AV716" i="2"/>
  <c r="AV444" i="2"/>
  <c r="AV509" i="2"/>
  <c r="AV185" i="2"/>
  <c r="AV626" i="2"/>
  <c r="AV404" i="2"/>
  <c r="AV390" i="2"/>
  <c r="AV293" i="2"/>
  <c r="AV357" i="2"/>
  <c r="AV635" i="2"/>
  <c r="AV542" i="2"/>
  <c r="AV690" i="2"/>
  <c r="AV13" i="2"/>
  <c r="AV700" i="2"/>
  <c r="AV531" i="2"/>
  <c r="AV177" i="2"/>
  <c r="AV80" i="2"/>
  <c r="AV71" i="2"/>
  <c r="AV154" i="2"/>
  <c r="AV574" i="2"/>
  <c r="AV206" i="2"/>
  <c r="AV389" i="2"/>
  <c r="AV641" i="2"/>
  <c r="AV598" i="2"/>
  <c r="AV26" i="2"/>
  <c r="AV687" i="2"/>
  <c r="AV662" i="2"/>
  <c r="AV633" i="2"/>
  <c r="AV484" i="2"/>
  <c r="AV359" i="2"/>
  <c r="AV298" i="2"/>
  <c r="AV180" i="2"/>
  <c r="AV95" i="2"/>
  <c r="AV288" i="2"/>
  <c r="AV242" i="2"/>
  <c r="AV537" i="2"/>
  <c r="AV62" i="2"/>
  <c r="AV575" i="2"/>
  <c r="AV545" i="2"/>
  <c r="AV451" i="2"/>
  <c r="AV671" i="2"/>
  <c r="AV611" i="2"/>
  <c r="AV650" i="2"/>
  <c r="AV654" i="2"/>
  <c r="AV676" i="2"/>
  <c r="AV625" i="2"/>
  <c r="AV515" i="2"/>
  <c r="AV179" i="2"/>
  <c r="AV167" i="2"/>
  <c r="AV707" i="2"/>
  <c r="AV597" i="2"/>
  <c r="AV19" i="2"/>
  <c r="AV339" i="2"/>
  <c r="AV609" i="2"/>
  <c r="AV579" i="2"/>
  <c r="AV28" i="2"/>
  <c r="AV646" i="2"/>
  <c r="AV455" i="2"/>
  <c r="AV603" i="2"/>
  <c r="AV332" i="2"/>
  <c r="AV423" i="2"/>
  <c r="AV503" i="2"/>
  <c r="AV312" i="2"/>
  <c r="AV304" i="2"/>
  <c r="AV592" i="2"/>
  <c r="AV466" i="2"/>
  <c r="AV709" i="2"/>
  <c r="AV438" i="2"/>
  <c r="AV50" i="2"/>
  <c r="AV17" i="2"/>
  <c r="AV374" i="2"/>
  <c r="AV34" i="2"/>
  <c r="AV427" i="2"/>
  <c r="AV551" i="2"/>
  <c r="AV98" i="2"/>
  <c r="AV698" i="2"/>
  <c r="AV175" i="2"/>
  <c r="AV184" i="2"/>
  <c r="AV323" i="2"/>
  <c r="AV491" i="2"/>
  <c r="AV47" i="2"/>
  <c r="AV396" i="2"/>
  <c r="AV446" i="2"/>
  <c r="AV556" i="2"/>
  <c r="AV406" i="2"/>
  <c r="AV458" i="2"/>
  <c r="AV570" i="2"/>
  <c r="AV391" i="2"/>
  <c r="AV213" i="2"/>
  <c r="AV582" i="2"/>
  <c r="AV619" i="2"/>
  <c r="AV353" i="2"/>
  <c r="AV237" i="2"/>
  <c r="AV407" i="2"/>
  <c r="AV425" i="2"/>
  <c r="AV58" i="2"/>
  <c r="AV243" i="2"/>
  <c r="AV23" i="2"/>
  <c r="AV174" i="2"/>
  <c r="AV226" i="2"/>
  <c r="AV334" i="2"/>
  <c r="AV547" i="2"/>
  <c r="AV682" i="2"/>
  <c r="AV634" i="2"/>
  <c r="AV719" i="2"/>
  <c r="AV278" i="2"/>
  <c r="AV576" i="2"/>
  <c r="AV230" i="2"/>
  <c r="AV211" i="2"/>
  <c r="AV231" i="2"/>
  <c r="AV489" i="2"/>
  <c r="AV370" i="2"/>
  <c r="AV464" i="2"/>
  <c r="AV336" i="2"/>
  <c r="AV384" i="2"/>
  <c r="AV456" i="2"/>
  <c r="AV75" i="2"/>
  <c r="AV329" i="2"/>
  <c r="AV488" i="2"/>
  <c r="AV594" i="2"/>
  <c r="AV546" i="2"/>
  <c r="AV142" i="2"/>
  <c r="AV269" i="2"/>
  <c r="AV247" i="2"/>
  <c r="AV209" i="2"/>
  <c r="AV727" i="2"/>
  <c r="AV345" i="2"/>
  <c r="AV130" i="2"/>
  <c r="AV679" i="2"/>
  <c r="AV303" i="2"/>
  <c r="AV454" i="2"/>
  <c r="AV134" i="2"/>
  <c r="AV449" i="2"/>
  <c r="AV173" i="2"/>
  <c r="AV302" i="2"/>
  <c r="AV376" i="2"/>
  <c r="AV265" i="2"/>
  <c r="AV9" i="2"/>
  <c r="AV656" i="2"/>
  <c r="AV256" i="2"/>
  <c r="AV124" i="2"/>
  <c r="AV42" i="2"/>
  <c r="AV193" i="2"/>
  <c r="AV100" i="2"/>
  <c r="AV369" i="2"/>
  <c r="AV532" i="2"/>
  <c r="AV267" i="2"/>
  <c r="AV487" i="2"/>
  <c r="AV33" i="2"/>
  <c r="AV468" i="2"/>
  <c r="AV385" i="2"/>
  <c r="AV463" i="2"/>
  <c r="AV139" i="2"/>
  <c r="AV8" i="2"/>
  <c r="AV586" i="2"/>
  <c r="AV341" i="2"/>
  <c r="AV415" i="2"/>
  <c r="AV560" i="2"/>
  <c r="AV271" i="2"/>
  <c r="AV276" i="2"/>
  <c r="AV658" i="2"/>
  <c r="AV96" i="2"/>
  <c r="AV492" i="2"/>
  <c r="AV414" i="2"/>
  <c r="AV61" i="2"/>
  <c r="AV499" i="2"/>
  <c r="AV201" i="2"/>
  <c r="AV562" i="2"/>
  <c r="AV325" i="2"/>
  <c r="AV164" i="2"/>
  <c r="AV710" i="2"/>
  <c r="AV355" i="2"/>
  <c r="AV210" i="2"/>
  <c r="AV161" i="2"/>
  <c r="AV69" i="2"/>
  <c r="AV508" i="2"/>
  <c r="AV382" i="2"/>
  <c r="AV228" i="2"/>
  <c r="AV711" i="2"/>
  <c r="AV279" i="2"/>
  <c r="AV54" i="2"/>
  <c r="AV702" i="2"/>
  <c r="AV108" i="2"/>
  <c r="AV63" i="2"/>
  <c r="AV443" i="2"/>
  <c r="AV282" i="2"/>
  <c r="AV32" i="2"/>
  <c r="AV217" i="2"/>
  <c r="AV567" i="2"/>
  <c r="AV290" i="2"/>
  <c r="AV526" i="2"/>
  <c r="AV732" i="2"/>
  <c r="AV613" i="2"/>
  <c r="AV689" i="2"/>
  <c r="AV268" i="2"/>
  <c r="AV470" i="2"/>
  <c r="AV300" i="2"/>
  <c r="AV109" i="2"/>
  <c r="AV284" i="2"/>
  <c r="AV273" i="2"/>
  <c r="AV91" i="2"/>
  <c r="AV432" i="2"/>
  <c r="AV44" i="2"/>
  <c r="AV527" i="2"/>
  <c r="AV168" i="2"/>
  <c r="AV717" i="2"/>
  <c r="AV348" i="2"/>
  <c r="AV77" i="2"/>
  <c r="AV104" i="2"/>
  <c r="AV330" i="2"/>
  <c r="AV215" i="2"/>
  <c r="AV113" i="2"/>
  <c r="AV235" i="2"/>
  <c r="AV264" i="2"/>
  <c r="AV190" i="2"/>
  <c r="AV57" i="2"/>
  <c r="AV614" i="2"/>
  <c r="AV433" i="2"/>
  <c r="X106" i="3" l="1"/>
  <c r="X32" i="3"/>
  <c r="X27" i="3"/>
  <c r="X55" i="3"/>
  <c r="X87" i="3"/>
  <c r="X36" i="3"/>
  <c r="X118" i="3"/>
  <c r="X7" i="3"/>
  <c r="X102" i="3"/>
  <c r="X19" i="3"/>
  <c r="X84" i="3"/>
  <c r="X99" i="3"/>
  <c r="X38" i="3"/>
  <c r="X104" i="3"/>
  <c r="X13" i="3"/>
  <c r="X47" i="3"/>
  <c r="X43" i="3"/>
  <c r="X111" i="3"/>
  <c r="X23" i="3"/>
  <c r="X71" i="3"/>
  <c r="X65" i="3"/>
  <c r="X26" i="3"/>
  <c r="X79" i="3"/>
  <c r="X117" i="3"/>
  <c r="X49" i="3"/>
  <c r="X74" i="3"/>
  <c r="X82" i="3"/>
  <c r="X98" i="3"/>
  <c r="X81" i="3"/>
  <c r="X83" i="3"/>
  <c r="X6" i="3"/>
  <c r="X66" i="3"/>
  <c r="X112" i="3"/>
  <c r="X109" i="3"/>
  <c r="X62" i="3"/>
  <c r="X68" i="3"/>
  <c r="X53" i="3"/>
  <c r="X10" i="3"/>
  <c r="X119" i="3"/>
  <c r="X21" i="3"/>
  <c r="X72" i="3"/>
  <c r="X52" i="3"/>
  <c r="X70" i="3"/>
  <c r="X9" i="3"/>
  <c r="X59" i="3"/>
  <c r="X67" i="3"/>
  <c r="X115" i="3"/>
  <c r="X113" i="3"/>
  <c r="X77" i="3"/>
  <c r="X2" i="3"/>
  <c r="X78" i="3"/>
  <c r="X88" i="3"/>
  <c r="X22" i="3"/>
  <c r="X105" i="3"/>
  <c r="X92" i="3"/>
  <c r="X5" i="3"/>
  <c r="X86" i="3"/>
  <c r="X34" i="3"/>
  <c r="X44" i="3"/>
  <c r="X37" i="3"/>
  <c r="X35" i="3"/>
  <c r="X101" i="3"/>
  <c r="X8" i="3"/>
  <c r="X16" i="3"/>
  <c r="X94" i="3"/>
  <c r="X110" i="3"/>
  <c r="X41" i="3"/>
  <c r="X31" i="3"/>
  <c r="X125" i="3"/>
  <c r="X42" i="3"/>
  <c r="X33" i="3"/>
  <c r="X48" i="3"/>
  <c r="X96" i="3"/>
  <c r="X76" i="3"/>
  <c r="X61" i="3"/>
  <c r="X64" i="3"/>
  <c r="X124" i="3"/>
  <c r="X90" i="3"/>
  <c r="X25" i="3"/>
  <c r="X60" i="3"/>
  <c r="X103" i="3"/>
  <c r="X3" i="3"/>
  <c r="X107" i="3"/>
  <c r="X46" i="3"/>
  <c r="X4" i="3"/>
  <c r="X20" i="3"/>
  <c r="X28" i="3"/>
  <c r="X69" i="3"/>
  <c r="X63" i="3"/>
  <c r="X122" i="3"/>
  <c r="X73" i="3"/>
  <c r="X14" i="3"/>
  <c r="X100" i="3"/>
  <c r="X30" i="3"/>
  <c r="X95" i="3"/>
  <c r="X29" i="3"/>
  <c r="X123" i="3"/>
  <c r="X24" i="3"/>
  <c r="X58" i="3"/>
  <c r="X93" i="3"/>
  <c r="X97" i="3"/>
  <c r="X85" i="3"/>
  <c r="X75" i="3"/>
  <c r="X18" i="3"/>
  <c r="X121" i="3"/>
  <c r="X80" i="3"/>
  <c r="X17" i="3"/>
  <c r="X114" i="3"/>
  <c r="X45" i="3"/>
  <c r="X57" i="3"/>
  <c r="X91" i="3"/>
  <c r="X120" i="3"/>
  <c r="X108" i="3"/>
  <c r="X15" i="3"/>
  <c r="X54" i="3"/>
  <c r="X50" i="3"/>
  <c r="X12" i="3"/>
  <c r="X56" i="3"/>
  <c r="X51" i="3"/>
  <c r="X116" i="3"/>
  <c r="X39" i="3"/>
  <c r="X40" i="3"/>
  <c r="X89" i="3"/>
  <c r="X11" i="3"/>
</calcChain>
</file>

<file path=xl/sharedStrings.xml><?xml version="1.0" encoding="utf-8"?>
<sst xmlns="http://schemas.openxmlformats.org/spreadsheetml/2006/main" count="10525" uniqueCount="3210">
  <si>
    <t>Name</t>
  </si>
  <si>
    <t>Ticker</t>
  </si>
  <si>
    <t>Sub-Sector</t>
  </si>
  <si>
    <t>Market Cap</t>
  </si>
  <si>
    <t>Close Price</t>
  </si>
  <si>
    <t>1Y Return vs Nifty</t>
  </si>
  <si>
    <t>1M Return vs Nifty</t>
  </si>
  <si>
    <t>6M Return vs Nifty</t>
  </si>
  <si>
    <t>1W Return vs Nifty</t>
  </si>
  <si>
    <t>50D EMA</t>
  </si>
  <si>
    <t>200D EMA</t>
  </si>
  <si>
    <t>RSI Exponential â€“ 14D</t>
  </si>
  <si>
    <t>Relative Volume</t>
  </si>
  <si>
    <t>% Away From 52W High</t>
  </si>
  <si>
    <t>% Away From 52W Low</t>
  </si>
  <si>
    <t>Sharpe Ratio</t>
  </si>
  <si>
    <t>Reliance Industries Ltd</t>
  </si>
  <si>
    <t>RELIANCE</t>
  </si>
  <si>
    <t>Oil &amp; Gas - Refining &amp; Marketing</t>
  </si>
  <si>
    <t>Tata Consultancy Services Ltd</t>
  </si>
  <si>
    <t>TCS</t>
  </si>
  <si>
    <t>IT Services &amp; Consulting</t>
  </si>
  <si>
    <t>HDFC Bank Ltd</t>
  </si>
  <si>
    <t>HDFCBANK</t>
  </si>
  <si>
    <t>Private Banks</t>
  </si>
  <si>
    <t>Bharti Airtel Ltd</t>
  </si>
  <si>
    <t>BHARTIARTL</t>
  </si>
  <si>
    <t>Telecom Services</t>
  </si>
  <si>
    <t>ICICI Bank Ltd</t>
  </si>
  <si>
    <t>ICICIBANK</t>
  </si>
  <si>
    <t>Infosys Ltd</t>
  </si>
  <si>
    <t>INFY</t>
  </si>
  <si>
    <t>State Bank of India</t>
  </si>
  <si>
    <t>SBIN</t>
  </si>
  <si>
    <t>Public Banks</t>
  </si>
  <si>
    <t>Hindustan Unilever Ltd</t>
  </si>
  <si>
    <t>HINDUNILVR</t>
  </si>
  <si>
    <t>FMCG - Household Products</t>
  </si>
  <si>
    <t>ITC Ltd</t>
  </si>
  <si>
    <t>ITC</t>
  </si>
  <si>
    <t>FMCG - Tobacco</t>
  </si>
  <si>
    <t>Life Insurance Corporation Of India</t>
  </si>
  <si>
    <t>LICI</t>
  </si>
  <si>
    <t>Insurance</t>
  </si>
  <si>
    <t>HCL Technologies Ltd</t>
  </si>
  <si>
    <t>HCLTECH</t>
  </si>
  <si>
    <t>Larsen and Toubro Ltd</t>
  </si>
  <si>
    <t>LT</t>
  </si>
  <si>
    <t>Construction &amp; Engineering</t>
  </si>
  <si>
    <t>Sun Pharmaceutical Industries Ltd</t>
  </si>
  <si>
    <t>SUNPHARMA</t>
  </si>
  <si>
    <t>Pharmaceuticals</t>
  </si>
  <si>
    <t>Bajaj Finance Ltd</t>
  </si>
  <si>
    <t>BAJFINANCE</t>
  </si>
  <si>
    <t>Consumer Finance</t>
  </si>
  <si>
    <t>NTPC Ltd</t>
  </si>
  <si>
    <t>NTPC</t>
  </si>
  <si>
    <t>Power Generation</t>
  </si>
  <si>
    <t>Maruti Suzuki India Ltd</t>
  </si>
  <si>
    <t>MARUTI</t>
  </si>
  <si>
    <t>Four Wheelers</t>
  </si>
  <si>
    <t>Mahindra and Mahindra Ltd</t>
  </si>
  <si>
    <t>M&amp;M</t>
  </si>
  <si>
    <t>Kotak Mahindra Bank Ltd</t>
  </si>
  <si>
    <t>KOTAKBANK</t>
  </si>
  <si>
    <t>Axis Bank Ltd</t>
  </si>
  <si>
    <t>AXISBANK</t>
  </si>
  <si>
    <t>Oil and Natural Gas Corporation Ltd</t>
  </si>
  <si>
    <t>ONGC</t>
  </si>
  <si>
    <t>Oil &amp; Gas - Exploration &amp; Production</t>
  </si>
  <si>
    <t>Adani Enterprises Ltd</t>
  </si>
  <si>
    <t>ADANIENT</t>
  </si>
  <si>
    <t>Commodities Trading</t>
  </si>
  <si>
    <t>Tata Motors Ltd</t>
  </si>
  <si>
    <t>TATAMOTORS</t>
  </si>
  <si>
    <t>UltraTech Cement Ltd</t>
  </si>
  <si>
    <t>ULTRACEMCO</t>
  </si>
  <si>
    <t>Cement</t>
  </si>
  <si>
    <t>Bajaj Auto Limited</t>
  </si>
  <si>
    <t>BAJAJ-AUTO</t>
  </si>
  <si>
    <t>Two Wheelers</t>
  </si>
  <si>
    <t>Titan Company Ltd</t>
  </si>
  <si>
    <t>TITAN</t>
  </si>
  <si>
    <t>Precious Metals, Jewellery &amp; Watches</t>
  </si>
  <si>
    <t>Adani Ports and Special Economic Zone Ltd</t>
  </si>
  <si>
    <t>ADANIPORTS</t>
  </si>
  <si>
    <t>Ports</t>
  </si>
  <si>
    <t>Power Grid Corporation of India Ltd</t>
  </si>
  <si>
    <t>POWERGRID</t>
  </si>
  <si>
    <t>Power Transmission &amp; Distribution</t>
  </si>
  <si>
    <t>Hindustan Aeronautics Ltd</t>
  </si>
  <si>
    <t>HAL</t>
  </si>
  <si>
    <t>Aerospace &amp; Defense Equipments</t>
  </si>
  <si>
    <t>Coal India Ltd</t>
  </si>
  <si>
    <t>COALINDIA</t>
  </si>
  <si>
    <t>Mining - Coal</t>
  </si>
  <si>
    <t>Bajaj Finserv Ltd</t>
  </si>
  <si>
    <t>BAJAJFINSV</t>
  </si>
  <si>
    <t>Asian Paints Ltd</t>
  </si>
  <si>
    <t>ASIANPAINT</t>
  </si>
  <si>
    <t>Paints</t>
  </si>
  <si>
    <t>Trent Ltd</t>
  </si>
  <si>
    <t>TRENT</t>
  </si>
  <si>
    <t>Retail - Apparel</t>
  </si>
  <si>
    <t>Siemens Ltd</t>
  </si>
  <si>
    <t>SIEMENS</t>
  </si>
  <si>
    <t>Conglomerates</t>
  </si>
  <si>
    <t>Adani Green Energy Ltd</t>
  </si>
  <si>
    <t>ADANIGREEN</t>
  </si>
  <si>
    <t>Renewable Energy</t>
  </si>
  <si>
    <t>Wipro Ltd</t>
  </si>
  <si>
    <t>WIPRO</t>
  </si>
  <si>
    <t>Avenue Supermarts Ltd</t>
  </si>
  <si>
    <t>DMART</t>
  </si>
  <si>
    <t>Retail - Department Stores</t>
  </si>
  <si>
    <t>Adani Power Ltd</t>
  </si>
  <si>
    <t>ADANIPOWER</t>
  </si>
  <si>
    <t>JSW Steel Ltd</t>
  </si>
  <si>
    <t>JSWSTEEL</t>
  </si>
  <si>
    <t>Iron &amp; Steel</t>
  </si>
  <si>
    <t>Zomato Ltd</t>
  </si>
  <si>
    <t>ZOMATO</t>
  </si>
  <si>
    <t>Online Services</t>
  </si>
  <si>
    <t>Nestle India Ltd</t>
  </si>
  <si>
    <t>NESTLEIND</t>
  </si>
  <si>
    <t>FMCG - Foods</t>
  </si>
  <si>
    <t>Indian Oil Corporation Ltd</t>
  </si>
  <si>
    <t>IOC</t>
  </si>
  <si>
    <t>Hindustan Zinc Ltd</t>
  </si>
  <si>
    <t>HINDZINC</t>
  </si>
  <si>
    <t>Mining - Diversified</t>
  </si>
  <si>
    <t>DLF Ltd</t>
  </si>
  <si>
    <t>DLF</t>
  </si>
  <si>
    <t>Real Estate</t>
  </si>
  <si>
    <t>Jio Financial Services Ltd</t>
  </si>
  <si>
    <t>JIOFIN</t>
  </si>
  <si>
    <t>Bharat Electronics Ltd</t>
  </si>
  <si>
    <t>BEL</t>
  </si>
  <si>
    <t>Electronic Equipments</t>
  </si>
  <si>
    <t>Varun Beverages Ltd</t>
  </si>
  <si>
    <t>VBL</t>
  </si>
  <si>
    <t>Soft Drinks</t>
  </si>
  <si>
    <t>Indian Railway Finance Corp Ltd</t>
  </si>
  <si>
    <t>IRFC</t>
  </si>
  <si>
    <t>Specialized Finance</t>
  </si>
  <si>
    <t>Tata Steel Ltd</t>
  </si>
  <si>
    <t>TATASTEEL</t>
  </si>
  <si>
    <t>LTIMindtree Ltd</t>
  </si>
  <si>
    <t>LTIM</t>
  </si>
  <si>
    <t>Vedanta Ltd</t>
  </si>
  <si>
    <t>VEDL</t>
  </si>
  <si>
    <t>Metals - Diversified</t>
  </si>
  <si>
    <t>Interglobe Aviation Ltd</t>
  </si>
  <si>
    <t>INDIGO</t>
  </si>
  <si>
    <t>Airlines</t>
  </si>
  <si>
    <t>Grasim Industries Ltd</t>
  </si>
  <si>
    <t>GRASIM</t>
  </si>
  <si>
    <t>ABB India Ltd</t>
  </si>
  <si>
    <t>ABB</t>
  </si>
  <si>
    <t>Heavy Electrical Equipments</t>
  </si>
  <si>
    <t>SBI Life Insurance Company Ltd</t>
  </si>
  <si>
    <t>SBILIFE</t>
  </si>
  <si>
    <t>Tech Mahindra Ltd</t>
  </si>
  <si>
    <t>TECHM</t>
  </si>
  <si>
    <t>Hindalco Industries Ltd</t>
  </si>
  <si>
    <t>HINDALCO</t>
  </si>
  <si>
    <t>Metals - Aluminium</t>
  </si>
  <si>
    <t>Divi's Laboratories Ltd</t>
  </si>
  <si>
    <t>DIVISLAB</t>
  </si>
  <si>
    <t>Labs &amp; Life Sciences Services</t>
  </si>
  <si>
    <t>Pidilite Industries Ltd</t>
  </si>
  <si>
    <t>PIDILITIND</t>
  </si>
  <si>
    <t>Diversified Chemicals</t>
  </si>
  <si>
    <t>Power Finance Corporation Ltd</t>
  </si>
  <si>
    <t>PFC</t>
  </si>
  <si>
    <t>HDFC Life Insurance Company Ltd</t>
  </si>
  <si>
    <t>HDFCLIFE</t>
  </si>
  <si>
    <t>Gail (India) Ltd</t>
  </si>
  <si>
    <t>GAIL</t>
  </si>
  <si>
    <t>Gas Distribution</t>
  </si>
  <si>
    <t>Bharat Petroleum Corporation Ltd</t>
  </si>
  <si>
    <t>BPCL</t>
  </si>
  <si>
    <t>Samvardhana Motherson International Ltd</t>
  </si>
  <si>
    <t>MOTHERSON</t>
  </si>
  <si>
    <t>Auto Parts</t>
  </si>
  <si>
    <t>Tata Power Company Ltd</t>
  </si>
  <si>
    <t>TATAPOWER</t>
  </si>
  <si>
    <t>Britannia Industries Ltd</t>
  </si>
  <si>
    <t>BRITANNIA</t>
  </si>
  <si>
    <t>Ambuja Cements Ltd</t>
  </si>
  <si>
    <t>AMBUJACEM</t>
  </si>
  <si>
    <t>REC Limited</t>
  </si>
  <si>
    <t>RECLTD</t>
  </si>
  <si>
    <t>Godrej Consumer Products Ltd</t>
  </si>
  <si>
    <t>GODREJCP</t>
  </si>
  <si>
    <t>FMCG - Personal Products</t>
  </si>
  <si>
    <t>TVS Motor Company Ltd</t>
  </si>
  <si>
    <t>TVSMOTOR</t>
  </si>
  <si>
    <t>Eicher Motors Ltd</t>
  </si>
  <si>
    <t>EICHERMOT</t>
  </si>
  <si>
    <t>Trucks &amp; Buses</t>
  </si>
  <si>
    <t>Shriram Finance Ltd</t>
  </si>
  <si>
    <t>SHRIRAMFIN</t>
  </si>
  <si>
    <t>CG Power and Industrial Solutions Ltd</t>
  </si>
  <si>
    <t>CGPOWER</t>
  </si>
  <si>
    <t>Cipla Ltd</t>
  </si>
  <si>
    <t>CIPLA</t>
  </si>
  <si>
    <t>Cholamandalam Investment and Finance Company Ltd</t>
  </si>
  <si>
    <t>CHOLAFIN</t>
  </si>
  <si>
    <t>Bank of Baroda Ltd</t>
  </si>
  <si>
    <t>BANKBARODA</t>
  </si>
  <si>
    <t>Macrotech Developers Ltd</t>
  </si>
  <si>
    <t>LODHA</t>
  </si>
  <si>
    <t>Havells India Ltd</t>
  </si>
  <si>
    <t>HAVELLS</t>
  </si>
  <si>
    <t>Electrical Components &amp; Equipments</t>
  </si>
  <si>
    <t>JSW Energy Ltd</t>
  </si>
  <si>
    <t>JSWENERGY</t>
  </si>
  <si>
    <t>Adani Energy Solutions Ltd</t>
  </si>
  <si>
    <t>ADANIENSOL</t>
  </si>
  <si>
    <t>Power Infrastructure</t>
  </si>
  <si>
    <t>Punjab National Bank</t>
  </si>
  <si>
    <t>PNB</t>
  </si>
  <si>
    <t>Bajaj Holdings and Investment Ltd</t>
  </si>
  <si>
    <t>BAJAJHLDNG</t>
  </si>
  <si>
    <t>Asset Management</t>
  </si>
  <si>
    <t>Torrent Pharmaceuticals Ltd</t>
  </si>
  <si>
    <t>TORNTPHARM</t>
  </si>
  <si>
    <t>Bajaj Housing Finance Ltd</t>
  </si>
  <si>
    <t>BAJAJHFL</t>
  </si>
  <si>
    <t>Bosch Ltd</t>
  </si>
  <si>
    <t>BOSCHLTD</t>
  </si>
  <si>
    <t>Polycab India Ltd</t>
  </si>
  <si>
    <t>POLYCAB</t>
  </si>
  <si>
    <t>United Spirits Ltd</t>
  </si>
  <si>
    <t>UNITDSPR</t>
  </si>
  <si>
    <t>Alcoholic Beverages</t>
  </si>
  <si>
    <t>Tata Consumer Products Ltd</t>
  </si>
  <si>
    <t>TATACONSUM</t>
  </si>
  <si>
    <t>Tea &amp; Coffee</t>
  </si>
  <si>
    <t>Dr Reddy's Laboratories Ltd</t>
  </si>
  <si>
    <t>DRREDDY</t>
  </si>
  <si>
    <t>Hero MotoCorp Ltd</t>
  </si>
  <si>
    <t>HEROMOTOCO</t>
  </si>
  <si>
    <t>Mankind Pharma Ltd</t>
  </si>
  <si>
    <t>MANKIND</t>
  </si>
  <si>
    <t>Info Edge (India) Ltd</t>
  </si>
  <si>
    <t>NAUKRI</t>
  </si>
  <si>
    <t>Zydus Lifesciences Ltd</t>
  </si>
  <si>
    <t>ZYDUSLIFE</t>
  </si>
  <si>
    <t>Indusind Bank Ltd</t>
  </si>
  <si>
    <t>INDUSINDBK</t>
  </si>
  <si>
    <t>ICICI Prudential Life Insurance Company Ltd</t>
  </si>
  <si>
    <t>ICICIPRULI</t>
  </si>
  <si>
    <t>ICICI Lombard General Insurance Company Ltd</t>
  </si>
  <si>
    <t>ICICIGI</t>
  </si>
  <si>
    <t>Solar Industries India Ltd</t>
  </si>
  <si>
    <t>SOLARINDS</t>
  </si>
  <si>
    <t>Commodity Chemicals</t>
  </si>
  <si>
    <t>Lupin Ltd</t>
  </si>
  <si>
    <t>LUPIN</t>
  </si>
  <si>
    <t>Apollo Hospitals Enterprise Ltd</t>
  </si>
  <si>
    <t>APOLLOHOSP</t>
  </si>
  <si>
    <t>Hospitals &amp; Diagnostic Centres</t>
  </si>
  <si>
    <t>Oracle Financial Services Software Ltd</t>
  </si>
  <si>
    <t>OFSS</t>
  </si>
  <si>
    <t>Software Services</t>
  </si>
  <si>
    <t>Indian Overseas Bank</t>
  </si>
  <si>
    <t>IOB</t>
  </si>
  <si>
    <t>Indus Towers Ltd</t>
  </si>
  <si>
    <t>INDUSTOWER</t>
  </si>
  <si>
    <t>Telecom Infrastructure</t>
  </si>
  <si>
    <t>Cummins India Ltd</t>
  </si>
  <si>
    <t>CUMMINSIND</t>
  </si>
  <si>
    <t>Industrial Machinery</t>
  </si>
  <si>
    <t>Indian Hotels Company Ltd</t>
  </si>
  <si>
    <t>INDHOTEL</t>
  </si>
  <si>
    <t>Hotels, Resorts &amp; Cruise Lines</t>
  </si>
  <si>
    <t>Dabur India Ltd</t>
  </si>
  <si>
    <t>DABUR</t>
  </si>
  <si>
    <t>Suzlon Energy Ltd</t>
  </si>
  <si>
    <t>SUZLON</t>
  </si>
  <si>
    <t>Renewable Energy Equipment &amp; Services</t>
  </si>
  <si>
    <t>Rail Vikas Nigam Ltd</t>
  </si>
  <si>
    <t>RVNL</t>
  </si>
  <si>
    <t>Jindal Steel And Power Ltd</t>
  </si>
  <si>
    <t>JINDALSTEL</t>
  </si>
  <si>
    <t>HDFC Asset Management Company Ltd</t>
  </si>
  <si>
    <t>HDFCAMC</t>
  </si>
  <si>
    <t>Colgate-Palmolive (India) Ltd</t>
  </si>
  <si>
    <t>COLPAL</t>
  </si>
  <si>
    <t>Canara Bank Ltd</t>
  </si>
  <si>
    <t>CANBK</t>
  </si>
  <si>
    <t>Bharat Heavy Electricals Ltd</t>
  </si>
  <si>
    <t>BHEL</t>
  </si>
  <si>
    <t>GMR Airports Ltd</t>
  </si>
  <si>
    <t>GMRINFRA</t>
  </si>
  <si>
    <t>Max Healthcare Institute Ltd</t>
  </si>
  <si>
    <t>MAXHEALTH</t>
  </si>
  <si>
    <t>Torrent Power Ltd</t>
  </si>
  <si>
    <t>TORNTPOWER</t>
  </si>
  <si>
    <t>Dixon Technologies (India) Ltd</t>
  </si>
  <si>
    <t>DIXON</t>
  </si>
  <si>
    <t>Home Electronics &amp; Appliances</t>
  </si>
  <si>
    <t>Oil India Ltd</t>
  </si>
  <si>
    <t>OIL</t>
  </si>
  <si>
    <t>NHPC Ltd</t>
  </si>
  <si>
    <t>NHPC</t>
  </si>
  <si>
    <t>Hindustan Petroleum Corp Ltd</t>
  </si>
  <si>
    <t>HINDPETRO</t>
  </si>
  <si>
    <t>Shree Cement Ltd</t>
  </si>
  <si>
    <t>SHREECEM</t>
  </si>
  <si>
    <t>Mazagon Dock Shipbuilders Ltd</t>
  </si>
  <si>
    <t>MAZDOCK</t>
  </si>
  <si>
    <t>Shipbuilding</t>
  </si>
  <si>
    <t>Marico Ltd</t>
  </si>
  <si>
    <t>MARICO</t>
  </si>
  <si>
    <t>IDBI Bank Ltd</t>
  </si>
  <si>
    <t>IDBI</t>
  </si>
  <si>
    <t>Private Bank</t>
  </si>
  <si>
    <t>Godrej Properties Ltd</t>
  </si>
  <si>
    <t>GODREJPROP</t>
  </si>
  <si>
    <t>Union Bank of India Ltd</t>
  </si>
  <si>
    <t>UNIONBANK</t>
  </si>
  <si>
    <t>Persistent Systems Ltd</t>
  </si>
  <si>
    <t>PERSISTENT</t>
  </si>
  <si>
    <t>Aurobindo Pharma Ltd</t>
  </si>
  <si>
    <t>AUROPHARMA</t>
  </si>
  <si>
    <t>Tube Investments of India Ltd</t>
  </si>
  <si>
    <t>TIINDIA</t>
  </si>
  <si>
    <t>Cycles</t>
  </si>
  <si>
    <t>Adani Total Gas Ltd</t>
  </si>
  <si>
    <t>ATGL</t>
  </si>
  <si>
    <t>Prestige Estates Projects Ltd</t>
  </si>
  <si>
    <t>PRESTIGE</t>
  </si>
  <si>
    <t>Muthoot Finance Ltd</t>
  </si>
  <si>
    <t>MUTHOOTFIN</t>
  </si>
  <si>
    <t>Kalyan Jewellers India Ltd</t>
  </si>
  <si>
    <t>KALYANKJIL</t>
  </si>
  <si>
    <t>PB Fintech Ltd</t>
  </si>
  <si>
    <t>POLICYBZR</t>
  </si>
  <si>
    <t>Alkem Laboratories Ltd</t>
  </si>
  <si>
    <t>ALKEM</t>
  </si>
  <si>
    <t>Oberoi Realty Ltd</t>
  </si>
  <si>
    <t>OBEROIRLTY</t>
  </si>
  <si>
    <t>Bharti Hexacom Ltd</t>
  </si>
  <si>
    <t>BHARTIHEXA</t>
  </si>
  <si>
    <t>Indian Railway Catering and Tourism Corporation Ltd</t>
  </si>
  <si>
    <t>IRCTC</t>
  </si>
  <si>
    <t>Linde India Ltd</t>
  </si>
  <si>
    <t>LINDEINDIA</t>
  </si>
  <si>
    <t>SBI Cards and Payment Services Ltd</t>
  </si>
  <si>
    <t>SBICARD</t>
  </si>
  <si>
    <t>Payment Infrastructure</t>
  </si>
  <si>
    <t>Indian Bank</t>
  </si>
  <si>
    <t>INDIANB</t>
  </si>
  <si>
    <t>SRF Ltd</t>
  </si>
  <si>
    <t>SRF</t>
  </si>
  <si>
    <t>General Insurance Corporation of India</t>
  </si>
  <si>
    <t>GICRE</t>
  </si>
  <si>
    <t>PI Industries Ltd</t>
  </si>
  <si>
    <t>PIIND</t>
  </si>
  <si>
    <t>Bharat Forge Ltd</t>
  </si>
  <si>
    <t>BHARATFORG</t>
  </si>
  <si>
    <t>Hitachi Energy India Ltd</t>
  </si>
  <si>
    <t>POWERINDIA</t>
  </si>
  <si>
    <t>NMDC Ltd</t>
  </si>
  <si>
    <t>NMDC</t>
  </si>
  <si>
    <t>Mining - Iron Ore</t>
  </si>
  <si>
    <t>Supreme Industries Ltd</t>
  </si>
  <si>
    <t>SUPREMEIND</t>
  </si>
  <si>
    <t>Plastic Products</t>
  </si>
  <si>
    <t>Berger Paints India Ltd</t>
  </si>
  <si>
    <t>BERGEPAINT</t>
  </si>
  <si>
    <t>JSW Infrastructure Ltd</t>
  </si>
  <si>
    <t>JSWINFRA</t>
  </si>
  <si>
    <t>Yes Bank Ltd</t>
  </si>
  <si>
    <t>YESBANK</t>
  </si>
  <si>
    <t>Ashok Leyland Ltd</t>
  </si>
  <si>
    <t>ASHOKLEY</t>
  </si>
  <si>
    <t>BSE Ltd</t>
  </si>
  <si>
    <t>BSE</t>
  </si>
  <si>
    <t>Stock Exchanges &amp; Ratings</t>
  </si>
  <si>
    <t>Vodafone Idea Ltd</t>
  </si>
  <si>
    <t>IDEA</t>
  </si>
  <si>
    <t>Patanjali Foods Ltd</t>
  </si>
  <si>
    <t>PATANJALI</t>
  </si>
  <si>
    <t>Packaged Foods &amp; Meats</t>
  </si>
  <si>
    <t>Schaeffler India Ltd</t>
  </si>
  <si>
    <t>SCHAEFFLER</t>
  </si>
  <si>
    <t>Jindal Stainless Ltd</t>
  </si>
  <si>
    <t>JSL</t>
  </si>
  <si>
    <t>Abbott India Ltd</t>
  </si>
  <si>
    <t>ABBOTINDIA</t>
  </si>
  <si>
    <t>Voltas Ltd</t>
  </si>
  <si>
    <t>VOLTAS</t>
  </si>
  <si>
    <t>Indian Renewable Energy Development Agency Ltd</t>
  </si>
  <si>
    <t>IREDA</t>
  </si>
  <si>
    <t>Fertilisers And Chemicals Travancore Ltd</t>
  </si>
  <si>
    <t>FACT</t>
  </si>
  <si>
    <t>Fertilizers &amp; Agro Chemicals</t>
  </si>
  <si>
    <t>Phoenix Mills Ltd</t>
  </si>
  <si>
    <t>PHOENIXLTD</t>
  </si>
  <si>
    <t>Aditya Birla Capital Ltd</t>
  </si>
  <si>
    <t>ABCAPITAL</t>
  </si>
  <si>
    <t>Diversified Financials</t>
  </si>
  <si>
    <t>Balkrishna Industries Ltd</t>
  </si>
  <si>
    <t>BALKRISIND</t>
  </si>
  <si>
    <t>Tires &amp; Rubber</t>
  </si>
  <si>
    <t>Thermax Limited</t>
  </si>
  <si>
    <t>THERMAX</t>
  </si>
  <si>
    <t>UNO Minda Ltd</t>
  </si>
  <si>
    <t>UNOMINDA</t>
  </si>
  <si>
    <t>L&amp;T Technology Services Ltd</t>
  </si>
  <si>
    <t>LTTS</t>
  </si>
  <si>
    <t>Sundaram Finance Ltd</t>
  </si>
  <si>
    <t>SUNDARMFIN</t>
  </si>
  <si>
    <t>MRF Ltd</t>
  </si>
  <si>
    <t>MRF</t>
  </si>
  <si>
    <t>Mphasis Ltd</t>
  </si>
  <si>
    <t>MPHASIS</t>
  </si>
  <si>
    <t>Motilal Oswal Financial Services Ltd</t>
  </si>
  <si>
    <t>MOTILALOFS</t>
  </si>
  <si>
    <t>Tata Communications Ltd</t>
  </si>
  <si>
    <t>TATACOMM</t>
  </si>
  <si>
    <t>United Breweries Ltd</t>
  </si>
  <si>
    <t>UBL</t>
  </si>
  <si>
    <t>Container Corporation of India Ltd</t>
  </si>
  <si>
    <t>CONCOR</t>
  </si>
  <si>
    <t>Logistics</t>
  </si>
  <si>
    <t>Steel Authority of India Ltd</t>
  </si>
  <si>
    <t>SAIL</t>
  </si>
  <si>
    <t>UCO Bank</t>
  </si>
  <si>
    <t>UCOBANK</t>
  </si>
  <si>
    <t>Fsn E-Commerce Ventures Ltd</t>
  </si>
  <si>
    <t>NYKAA</t>
  </si>
  <si>
    <t>Wellness Services</t>
  </si>
  <si>
    <t>Petronet LNG Ltd</t>
  </si>
  <si>
    <t>PETRONET</t>
  </si>
  <si>
    <t>Oil &amp; Gas - Storage &amp; Transportation</t>
  </si>
  <si>
    <t>IDFC First Bank Ltd</t>
  </si>
  <si>
    <t>IDFCFIRSTB</t>
  </si>
  <si>
    <t>Procter &amp; Gamble Hygiene and Health Care Ltd</t>
  </si>
  <si>
    <t>PGHH</t>
  </si>
  <si>
    <t>Lloyds Metals And Energy Ltd</t>
  </si>
  <si>
    <t>LLOYDSME</t>
  </si>
  <si>
    <t>Premier Energies Ltd</t>
  </si>
  <si>
    <t>PREMIERENE</t>
  </si>
  <si>
    <t>AU Small Finance Bank Ltd</t>
  </si>
  <si>
    <t>AUBANK</t>
  </si>
  <si>
    <t>Page Industries Ltd</t>
  </si>
  <si>
    <t>PAGEIND</t>
  </si>
  <si>
    <t>Apparel &amp; Accessories</t>
  </si>
  <si>
    <t>Astral Ltd</t>
  </si>
  <si>
    <t>ASTRAL</t>
  </si>
  <si>
    <t>Building Products - Pipes</t>
  </si>
  <si>
    <t>Glenmark Pharmaceuticals Ltd</t>
  </si>
  <si>
    <t>GLENMARK</t>
  </si>
  <si>
    <t>Gujarat Fluorochemicals Ltd</t>
  </si>
  <si>
    <t>FLUOROCHEM</t>
  </si>
  <si>
    <t>Specialty Chemicals</t>
  </si>
  <si>
    <t>Coforge Ltd</t>
  </si>
  <si>
    <t>COFORGE</t>
  </si>
  <si>
    <t>Central Bank of India Ltd</t>
  </si>
  <si>
    <t>CENTRALBK</t>
  </si>
  <si>
    <t>Federal Bank Ltd</t>
  </si>
  <si>
    <t>FEDERALBNK</t>
  </si>
  <si>
    <t>KPIT Technologies Ltd</t>
  </si>
  <si>
    <t>KPITTECH</t>
  </si>
  <si>
    <t>Coromandel International Ltd</t>
  </si>
  <si>
    <t>COROMANDEL</t>
  </si>
  <si>
    <t>Ge T&amp;D India Ltd</t>
  </si>
  <si>
    <t>GET&amp;D</t>
  </si>
  <si>
    <t>SJVN Ltd</t>
  </si>
  <si>
    <t>SJVN</t>
  </si>
  <si>
    <t>Bank of India Ltd</t>
  </si>
  <si>
    <t>BANKINDIA</t>
  </si>
  <si>
    <t>Fortis Healthcare Ltd</t>
  </si>
  <si>
    <t>FORTIS</t>
  </si>
  <si>
    <t>Tata Elxsi Ltd</t>
  </si>
  <si>
    <t>TATAELXSI</t>
  </si>
  <si>
    <t>One 97 Communications Ltd</t>
  </si>
  <si>
    <t>PAYTM</t>
  </si>
  <si>
    <t>Business Support Services</t>
  </si>
  <si>
    <t>GlaxoSmithKline Pharmaceuticals Ltd</t>
  </si>
  <si>
    <t>GLAXO</t>
  </si>
  <si>
    <t>Housing and Urban Development Corporation Ltd</t>
  </si>
  <si>
    <t>HUDCO</t>
  </si>
  <si>
    <t>Nippon Life India Asset Management Ltd</t>
  </si>
  <si>
    <t>NAM-INDIA</t>
  </si>
  <si>
    <t>Exide Industries Ltd</t>
  </si>
  <si>
    <t>EXIDEIND</t>
  </si>
  <si>
    <t>Batteries</t>
  </si>
  <si>
    <t>Bharat Dynamics Ltd</t>
  </si>
  <si>
    <t>BDL</t>
  </si>
  <si>
    <t>Honeywell Automation India Ltd</t>
  </si>
  <si>
    <t>HONAUT</t>
  </si>
  <si>
    <t>Apar Industries Ltd</t>
  </si>
  <si>
    <t>APARINDS</t>
  </si>
  <si>
    <t>Cochin Shipyard Ltd</t>
  </si>
  <si>
    <t>COCHINSHIP</t>
  </si>
  <si>
    <t>Adani Wilmar Ltd</t>
  </si>
  <si>
    <t>AWL</t>
  </si>
  <si>
    <t>Escorts Kubota Ltd</t>
  </si>
  <si>
    <t>ESCORTS</t>
  </si>
  <si>
    <t>Tractors</t>
  </si>
  <si>
    <t>IPCA Laboratories Ltd</t>
  </si>
  <si>
    <t>IPCALAB</t>
  </si>
  <si>
    <t>ACC Ltd</t>
  </si>
  <si>
    <t>ACC</t>
  </si>
  <si>
    <t>UPL Ltd</t>
  </si>
  <si>
    <t>UPL</t>
  </si>
  <si>
    <t>APL Apollo Tubes Ltd</t>
  </si>
  <si>
    <t>APLAPOLLO</t>
  </si>
  <si>
    <t>Tata Technologies Ltd</t>
  </si>
  <si>
    <t>TATATECH</t>
  </si>
  <si>
    <t>KEI Industries Ltd</t>
  </si>
  <si>
    <t>KEI</t>
  </si>
  <si>
    <t>Cables</t>
  </si>
  <si>
    <t>Biocon Ltd</t>
  </si>
  <si>
    <t>BIOCON</t>
  </si>
  <si>
    <t>Biotechnology</t>
  </si>
  <si>
    <t>Blue Star Ltd</t>
  </si>
  <si>
    <t>BLUESTARCO</t>
  </si>
  <si>
    <t>L&amp;T Finance Ltd</t>
  </si>
  <si>
    <t>LTF</t>
  </si>
  <si>
    <t>Bank of Maharashtra Ltd</t>
  </si>
  <si>
    <t>MAHABANK</t>
  </si>
  <si>
    <t>Ajanta Pharma Ltd</t>
  </si>
  <si>
    <t>AJANTPHARM</t>
  </si>
  <si>
    <t>Jubilant Foodworks Ltd</t>
  </si>
  <si>
    <t>JUBLFOOD</t>
  </si>
  <si>
    <t>Restaurants &amp; Cafes</t>
  </si>
  <si>
    <t>Max Financial Services Ltd</t>
  </si>
  <si>
    <t>MFSL</t>
  </si>
  <si>
    <t>Sona BLW Precision Forgings Ltd</t>
  </si>
  <si>
    <t>SONACOMS</t>
  </si>
  <si>
    <t>360 One Wam Ltd</t>
  </si>
  <si>
    <t>360ONE</t>
  </si>
  <si>
    <t>Investment Banking &amp; Brokerage</t>
  </si>
  <si>
    <t>Gujarat Gas Ltd</t>
  </si>
  <si>
    <t>GUJGASLTD</t>
  </si>
  <si>
    <t>National Aluminium Co Ltd</t>
  </si>
  <si>
    <t>NATIONALUM</t>
  </si>
  <si>
    <t>Deepak Nitrite Ltd</t>
  </si>
  <si>
    <t>DEEPAKNTR</t>
  </si>
  <si>
    <t>Ola Electric Mobility Ltd</t>
  </si>
  <si>
    <t>OLAELEC</t>
  </si>
  <si>
    <t>AIA Engineering Ltd</t>
  </si>
  <si>
    <t>AIAENG</t>
  </si>
  <si>
    <t>3M India Ltd</t>
  </si>
  <si>
    <t>3MINDIA</t>
  </si>
  <si>
    <t>Stationery</t>
  </si>
  <si>
    <t>Brainbees Solutions Ltd</t>
  </si>
  <si>
    <t>FIRSTCRY</t>
  </si>
  <si>
    <t>NLC India Ltd</t>
  </si>
  <si>
    <t>NLCINDIA</t>
  </si>
  <si>
    <t>Aditya Birla Fashion and Retail Ltd</t>
  </si>
  <si>
    <t>ABFRL</t>
  </si>
  <si>
    <t>BASF India Ltd</t>
  </si>
  <si>
    <t>BASF</t>
  </si>
  <si>
    <t>Cholamandalam Financial Holdings Ltd</t>
  </si>
  <si>
    <t>CHOLAHLDNG</t>
  </si>
  <si>
    <t>Indraprastha Gas Ltd</t>
  </si>
  <si>
    <t>IGL</t>
  </si>
  <si>
    <t>Kaynes Technology India Ltd</t>
  </si>
  <si>
    <t>KAYNES</t>
  </si>
  <si>
    <t>Godfrey Phillips India Ltd</t>
  </si>
  <si>
    <t>GODFRYPHLP</t>
  </si>
  <si>
    <t>Tata Investment Corporation Ltd</t>
  </si>
  <si>
    <t>TATAINVEST</t>
  </si>
  <si>
    <t>IRB Infrastructure Developers Ltd</t>
  </si>
  <si>
    <t>IRB</t>
  </si>
  <si>
    <t>Syngene International Ltd</t>
  </si>
  <si>
    <t>SYNGENE</t>
  </si>
  <si>
    <t>Dalmia Bharat Ltd</t>
  </si>
  <si>
    <t>DALBHARAT</t>
  </si>
  <si>
    <t>Mahindra and Mahindra Financial Services Ltd</t>
  </si>
  <si>
    <t>M&amp;MFIN</t>
  </si>
  <si>
    <t>Punjab &amp; Sind Bank</t>
  </si>
  <si>
    <t>PSB</t>
  </si>
  <si>
    <t>New India Assurance Company Ltd</t>
  </si>
  <si>
    <t>NIACL</t>
  </si>
  <si>
    <t>Godrej Industries Ltd</t>
  </si>
  <si>
    <t>GODREJIND</t>
  </si>
  <si>
    <t>LIC Housing Finance Ltd</t>
  </si>
  <si>
    <t>LICHSGFIN</t>
  </si>
  <si>
    <t>Home Financing</t>
  </si>
  <si>
    <t>CRISIL Ltd</t>
  </si>
  <si>
    <t>CRISIL</t>
  </si>
  <si>
    <t>Go Digit General Insurance Ltd</t>
  </si>
  <si>
    <t>GODIGIT</t>
  </si>
  <si>
    <t>J K Cement Ltd</t>
  </si>
  <si>
    <t>JKCEMENT</t>
  </si>
  <si>
    <t>Central Depository Services (India) Ltd</t>
  </si>
  <si>
    <t>CDSL</t>
  </si>
  <si>
    <t>Multi Commodity Exchange of India Ltd</t>
  </si>
  <si>
    <t>MCX</t>
  </si>
  <si>
    <t>KPR Mill Ltd</t>
  </si>
  <si>
    <t>KPRMILL</t>
  </si>
  <si>
    <t>Textiles</t>
  </si>
  <si>
    <t>Star Health and Allied Insurance Company Ltd</t>
  </si>
  <si>
    <t>STARHEALTH</t>
  </si>
  <si>
    <t>Metro Brands Ltd</t>
  </si>
  <si>
    <t>METROBRAND</t>
  </si>
  <si>
    <t>Footwear</t>
  </si>
  <si>
    <t>Apollo Tyres Ltd</t>
  </si>
  <si>
    <t>APOLLOTYRE</t>
  </si>
  <si>
    <t>Endurance Technologies Ltd</t>
  </si>
  <si>
    <t>ENDURANCE</t>
  </si>
  <si>
    <t>Brigade Enterprises Ltd</t>
  </si>
  <si>
    <t>BRIGADE</t>
  </si>
  <si>
    <t>Vedant Fashions Ltd</t>
  </si>
  <si>
    <t>MANYAVAR</t>
  </si>
  <si>
    <t>Emami Ltd</t>
  </si>
  <si>
    <t>EMAMILTD</t>
  </si>
  <si>
    <t>Embassy Office Parks REIT</t>
  </si>
  <si>
    <t>EMBASSY</t>
  </si>
  <si>
    <t>Himadri Speciality Chemical Ltd</t>
  </si>
  <si>
    <t>HSCL</t>
  </si>
  <si>
    <t>Aditya Birla Real Estate Ltd</t>
  </si>
  <si>
    <t>ABREL</t>
  </si>
  <si>
    <t>Bandhan Bank Ltd</t>
  </si>
  <si>
    <t>BANDHANBNK</t>
  </si>
  <si>
    <t>Authum Investment &amp; Infrastructure Ltd</t>
  </si>
  <si>
    <t>AIIL</t>
  </si>
  <si>
    <t>Hindustan Copper Ltd</t>
  </si>
  <si>
    <t>HINDCOPPER</t>
  </si>
  <si>
    <t>Mining - Copper</t>
  </si>
  <si>
    <t>Suven Pharmaceuticals Ltd</t>
  </si>
  <si>
    <t>SUVENPHAR</t>
  </si>
  <si>
    <t>Sun Tv Network Ltd</t>
  </si>
  <si>
    <t>SUNTV</t>
  </si>
  <si>
    <t>TV Channels &amp; Broadcasters</t>
  </si>
  <si>
    <t>Piramal Pharma Ltd</t>
  </si>
  <si>
    <t>PPLPHARMA</t>
  </si>
  <si>
    <t>NBCC (India) Ltd</t>
  </si>
  <si>
    <t>NBCC</t>
  </si>
  <si>
    <t>Delhivery Ltd</t>
  </si>
  <si>
    <t>DELHIVERY</t>
  </si>
  <si>
    <t>Whirlpool of India Ltd</t>
  </si>
  <si>
    <t>WHIRLPOOL</t>
  </si>
  <si>
    <t>Sundram Fasteners Ltd</t>
  </si>
  <si>
    <t>SUNDRMFAST</t>
  </si>
  <si>
    <t>TVS Holdings Ltd</t>
  </si>
  <si>
    <t>TVSHLTD</t>
  </si>
  <si>
    <t>Mangalore Refinery and Petrochemicals Ltd</t>
  </si>
  <si>
    <t>MRPL</t>
  </si>
  <si>
    <t>ZF Commercial Vehicle Control Systems India Ltd</t>
  </si>
  <si>
    <t>ZFCVINDIA</t>
  </si>
  <si>
    <t>Gillette India Ltd</t>
  </si>
  <si>
    <t>GILLETTE</t>
  </si>
  <si>
    <t>Radico Khaitan Ltd</t>
  </si>
  <si>
    <t>RADICO</t>
  </si>
  <si>
    <t>Bayer Cropscience Ltd</t>
  </si>
  <si>
    <t>BAYERCROP</t>
  </si>
  <si>
    <t>Poonawalla Fincorp Ltd</t>
  </si>
  <si>
    <t>POONAWALLA</t>
  </si>
  <si>
    <t>J B Chemicals and Pharmaceuticals Ltd</t>
  </si>
  <si>
    <t>JBCHEPHARM</t>
  </si>
  <si>
    <t>Inox Wind Ltd</t>
  </si>
  <si>
    <t>INOXWIND</t>
  </si>
  <si>
    <t>Angel One Ltd</t>
  </si>
  <si>
    <t>ANGELONE</t>
  </si>
  <si>
    <t>Timken India Ltd</t>
  </si>
  <si>
    <t>TIMKEN</t>
  </si>
  <si>
    <t>Global Health Ltd</t>
  </si>
  <si>
    <t>MEDANTA</t>
  </si>
  <si>
    <t>Carborundum Universal Ltd</t>
  </si>
  <si>
    <t>CARBORUNIV</t>
  </si>
  <si>
    <t>Motherson Sumi Wiring India Ltd</t>
  </si>
  <si>
    <t>MSUMI</t>
  </si>
  <si>
    <t>Dr. Lal PathLabs Ltd</t>
  </si>
  <si>
    <t>LALPATHLAB</t>
  </si>
  <si>
    <t>Emcure Pharmaceuticals Ltd</t>
  </si>
  <si>
    <t>EMCURE</t>
  </si>
  <si>
    <t>Tata Chemicals Ltd</t>
  </si>
  <si>
    <t>TATACHEM</t>
  </si>
  <si>
    <t>Crompton Greaves Consumer Electricals Ltd</t>
  </si>
  <si>
    <t>CROMPTON</t>
  </si>
  <si>
    <t>Sumitomo Chemical India Ltd</t>
  </si>
  <si>
    <t>SUMICHEM</t>
  </si>
  <si>
    <t>ICICI Securities Ltd</t>
  </si>
  <si>
    <t>ISEC</t>
  </si>
  <si>
    <t>KEC International Ltd</t>
  </si>
  <si>
    <t>KEC</t>
  </si>
  <si>
    <t>Grindwell Norton Ltd</t>
  </si>
  <si>
    <t>GRINDWELL</t>
  </si>
  <si>
    <t>Gland Pharma Ltd</t>
  </si>
  <si>
    <t>GLAND</t>
  </si>
  <si>
    <t>SKF India Ltd</t>
  </si>
  <si>
    <t>SKFINDIA</t>
  </si>
  <si>
    <t>Anant Raj Ltd</t>
  </si>
  <si>
    <t>ANANTRAJ</t>
  </si>
  <si>
    <t>EIH Ltd</t>
  </si>
  <si>
    <t>EIHOTEL</t>
  </si>
  <si>
    <t>Pfizer Ltd</t>
  </si>
  <si>
    <t>PFIZER</t>
  </si>
  <si>
    <t>Five-Star Business Finance Ltd</t>
  </si>
  <si>
    <t>FIVESTAR</t>
  </si>
  <si>
    <t>Laurus Labs Ltd</t>
  </si>
  <si>
    <t>LAURUSLABS</t>
  </si>
  <si>
    <t>Triveni Turbine Ltd</t>
  </si>
  <si>
    <t>TRITURBINE</t>
  </si>
  <si>
    <t>Hatsun Agro Product Ltd</t>
  </si>
  <si>
    <t>HATSUN</t>
  </si>
  <si>
    <t>Narayana Hrudayalaya Ltd</t>
  </si>
  <si>
    <t>NH</t>
  </si>
  <si>
    <t>CESC Ltd</t>
  </si>
  <si>
    <t>CESC</t>
  </si>
  <si>
    <t>Jyoti CNC Automation Ltd</t>
  </si>
  <si>
    <t>JYOTICNC</t>
  </si>
  <si>
    <t>Computer Hardware</t>
  </si>
  <si>
    <t>Aegis Logistics Ltd</t>
  </si>
  <si>
    <t>AEGISLOG</t>
  </si>
  <si>
    <t>PNB Housing Finance Ltd</t>
  </si>
  <si>
    <t>PNBHOUSING</t>
  </si>
  <si>
    <t>Amara Raja Energy &amp; Mobility Ltd</t>
  </si>
  <si>
    <t>ARE&amp;M</t>
  </si>
  <si>
    <t>Shyam Metalics and Energy Ltd</t>
  </si>
  <si>
    <t>SHYAMMETL</t>
  </si>
  <si>
    <t>Ratnamani Metals and Tubes Ltd</t>
  </si>
  <si>
    <t>RATNAMANI</t>
  </si>
  <si>
    <t>Poly Medicure Ltd</t>
  </si>
  <si>
    <t>POLYMED</t>
  </si>
  <si>
    <t>Health Care Equipment &amp; Supplies</t>
  </si>
  <si>
    <t>Natco Pharma Ltd</t>
  </si>
  <si>
    <t>NATCOPHARM</t>
  </si>
  <si>
    <t>Nuvama Wealth Management Ltd</t>
  </si>
  <si>
    <t>NUVAMA</t>
  </si>
  <si>
    <t>Piramal Enterprises Ltd</t>
  </si>
  <si>
    <t>PEL</t>
  </si>
  <si>
    <t>ITI Ltd</t>
  </si>
  <si>
    <t>ITI</t>
  </si>
  <si>
    <t>Telecom Equipments</t>
  </si>
  <si>
    <t>Jindal SAW Ltd</t>
  </si>
  <si>
    <t>JINDALSAW</t>
  </si>
  <si>
    <t>Firstsource Solutions Ltd</t>
  </si>
  <si>
    <t>FSL</t>
  </si>
  <si>
    <t>Outsourced services</t>
  </si>
  <si>
    <t>Kansai Nerolac Paints Ltd</t>
  </si>
  <si>
    <t>KANSAINER</t>
  </si>
  <si>
    <t>Atul Ltd</t>
  </si>
  <si>
    <t>ATUL</t>
  </si>
  <si>
    <t>CPSE ETF</t>
  </si>
  <si>
    <t>CPSEETF</t>
  </si>
  <si>
    <t>Equity</t>
  </si>
  <si>
    <t>Computer Age Management Services Ltd</t>
  </si>
  <si>
    <t>CAMS</t>
  </si>
  <si>
    <t>Gujarat State Petronet Ltd</t>
  </si>
  <si>
    <t>GSPL</t>
  </si>
  <si>
    <t>Castrol India Ltd</t>
  </si>
  <si>
    <t>CASTROLIND</t>
  </si>
  <si>
    <t>KIOCL Ltd</t>
  </si>
  <si>
    <t>KIOCL</t>
  </si>
  <si>
    <t>Alembic Pharmaceuticals Ltd</t>
  </si>
  <si>
    <t>APLLTD</t>
  </si>
  <si>
    <t>Affle (India) Ltd</t>
  </si>
  <si>
    <t>AFFLE</t>
  </si>
  <si>
    <t>Advertising</t>
  </si>
  <si>
    <t>Kajaria Ceramics Ltd</t>
  </si>
  <si>
    <t>KAJARIACER</t>
  </si>
  <si>
    <t>Building Products - Ceramics</t>
  </si>
  <si>
    <t>Krishna Institute of Medical Sciences Ltd</t>
  </si>
  <si>
    <t>KIMS</t>
  </si>
  <si>
    <t>Bikaji Foods International Ltd</t>
  </si>
  <si>
    <t>BIKAJI</t>
  </si>
  <si>
    <t>Jupiter Wagons Ltd</t>
  </si>
  <si>
    <t>JWL</t>
  </si>
  <si>
    <t>Rail</t>
  </si>
  <si>
    <t>Devyani International Ltd</t>
  </si>
  <si>
    <t>DEVYANI</t>
  </si>
  <si>
    <t>Signatureglobal (India) Ltd</t>
  </si>
  <si>
    <t>SIGNATURE</t>
  </si>
  <si>
    <t>Elgi Equipments Ltd</t>
  </si>
  <si>
    <t>ELGIEQUIP</t>
  </si>
  <si>
    <t>Aster DM Healthcare Ltd</t>
  </si>
  <si>
    <t>ASTERDM</t>
  </si>
  <si>
    <t>Kalpataru Projects International Ltd</t>
  </si>
  <si>
    <t>KPIL</t>
  </si>
  <si>
    <t>JBM Auto Ltd</t>
  </si>
  <si>
    <t>JBMA</t>
  </si>
  <si>
    <t>Ircon International Ltd</t>
  </si>
  <si>
    <t>IRCON</t>
  </si>
  <si>
    <t>Schneider Electric Infrastructure Ltd</t>
  </si>
  <si>
    <t>SCHNEIDER</t>
  </si>
  <si>
    <t>Vinati Organics Ltd</t>
  </si>
  <si>
    <t>VINATIORGA</t>
  </si>
  <si>
    <t>Cyient Ltd</t>
  </si>
  <si>
    <t>CYIENT</t>
  </si>
  <si>
    <t>Finolex Cables Ltd</t>
  </si>
  <si>
    <t>FINCABLES</t>
  </si>
  <si>
    <t>Ramco Cements Limited</t>
  </si>
  <si>
    <t>RAMCOCEM</t>
  </si>
  <si>
    <t>Sobha Ltd</t>
  </si>
  <si>
    <t>SOBHA</t>
  </si>
  <si>
    <t>Techno Electric &amp; Engineering Company Ltd</t>
  </si>
  <si>
    <t>TECHNOE</t>
  </si>
  <si>
    <t>Tejas Networks Ltd</t>
  </si>
  <si>
    <t>TEJASNET</t>
  </si>
  <si>
    <t>CIE Automotive India Ltd</t>
  </si>
  <si>
    <t>CIEINDIA</t>
  </si>
  <si>
    <t>Garden Reach Shipbuilders &amp; Engineers Ltd</t>
  </si>
  <si>
    <t>GRSE</t>
  </si>
  <si>
    <t>IIFL Finance Ltd</t>
  </si>
  <si>
    <t>IIFL</t>
  </si>
  <si>
    <t>Concord Biotech Ltd</t>
  </si>
  <si>
    <t>CONCORDBIO</t>
  </si>
  <si>
    <t>Chambal Fertilisers and Chemicals Ltd</t>
  </si>
  <si>
    <t>CHAMBLFERT</t>
  </si>
  <si>
    <t>Blue Dart Express Ltd</t>
  </si>
  <si>
    <t>BLUEDART</t>
  </si>
  <si>
    <t>R R Kabel Ltd</t>
  </si>
  <si>
    <t>RRKABEL</t>
  </si>
  <si>
    <t>Nexus Select Trust</t>
  </si>
  <si>
    <t>NXST</t>
  </si>
  <si>
    <t>Mindspace Business Parks REIT</t>
  </si>
  <si>
    <t>MINDSPACE</t>
  </si>
  <si>
    <t>Aditya Birla Sun Life Amc Ltd</t>
  </si>
  <si>
    <t>ABSLAMC</t>
  </si>
  <si>
    <t>Relaxo Footwears Ltd</t>
  </si>
  <si>
    <t>RELAXO</t>
  </si>
  <si>
    <t>Neuland Laboratories Ltd</t>
  </si>
  <si>
    <t>NEULANDLAB</t>
  </si>
  <si>
    <t>PTC Industries Ltd</t>
  </si>
  <si>
    <t>PTCIL</t>
  </si>
  <si>
    <t>Jai Balaji Industries Ltd</t>
  </si>
  <si>
    <t>JAIBALAJI</t>
  </si>
  <si>
    <t>Cello World Ltd</t>
  </si>
  <si>
    <t>CELLO</t>
  </si>
  <si>
    <t>Aadhar Housing Finance Ltd</t>
  </si>
  <si>
    <t>AADHARHFC</t>
  </si>
  <si>
    <t>Century Plyboards (India) Ltd</t>
  </si>
  <si>
    <t>CENTURYPLY</t>
  </si>
  <si>
    <t>Wood Products</t>
  </si>
  <si>
    <t>Chalet Hotels Ltd</t>
  </si>
  <si>
    <t>CHALET</t>
  </si>
  <si>
    <t>Aarti Industries Ltd</t>
  </si>
  <si>
    <t>AARTIIND</t>
  </si>
  <si>
    <t>Finolex Industries Ltd</t>
  </si>
  <si>
    <t>FINPIPE</t>
  </si>
  <si>
    <t>HFCL Ltd</t>
  </si>
  <si>
    <t>HFCL</t>
  </si>
  <si>
    <t>Jyothy Labs Ltd</t>
  </si>
  <si>
    <t>JYOTHYLAB</t>
  </si>
  <si>
    <t>Jubilant Pharmova Ltd</t>
  </si>
  <si>
    <t>JUBLPHARMA</t>
  </si>
  <si>
    <t>V Guard Industries Ltd</t>
  </si>
  <si>
    <t>VGUARD</t>
  </si>
  <si>
    <t>Aptus Value Housing Finance India Ltd</t>
  </si>
  <si>
    <t>APTUS</t>
  </si>
  <si>
    <t>Akzo Nobel India Ltd</t>
  </si>
  <si>
    <t>AKZOINDIA</t>
  </si>
  <si>
    <t>Astrazeneca Pharma India Ltd</t>
  </si>
  <si>
    <t>ASTRAZEN</t>
  </si>
  <si>
    <t>PCBL Ltd</t>
  </si>
  <si>
    <t>PCBL</t>
  </si>
  <si>
    <t>Tbo Tek Ltd</t>
  </si>
  <si>
    <t>TBOTEK</t>
  </si>
  <si>
    <t>Tour &amp; Travel Services</t>
  </si>
  <si>
    <t>Ramkrishna Forgings Ltd</t>
  </si>
  <si>
    <t>RKFORGE</t>
  </si>
  <si>
    <t>NCC Ltd</t>
  </si>
  <si>
    <t>NCC</t>
  </si>
  <si>
    <t>Kfin Technologies Ltd</t>
  </si>
  <si>
    <t>KFINTECH</t>
  </si>
  <si>
    <t>Welspun Corp Ltd</t>
  </si>
  <si>
    <t>WELCORP</t>
  </si>
  <si>
    <t>Bata India Ltd</t>
  </si>
  <si>
    <t>BATAINDIA</t>
  </si>
  <si>
    <t>Eris Lifesciences Ltd</t>
  </si>
  <si>
    <t>ERIS</t>
  </si>
  <si>
    <t>Bombay Burmah Trading Corporation Ltd</t>
  </si>
  <si>
    <t>BBTC</t>
  </si>
  <si>
    <t>Waaree Renewable Technologies Ltd</t>
  </si>
  <si>
    <t>WAAREERTL</t>
  </si>
  <si>
    <t>Great Eastern Shipping Company Ltd</t>
  </si>
  <si>
    <t>GESHIP</t>
  </si>
  <si>
    <t>Indiamart Intermesh Ltd</t>
  </si>
  <si>
    <t>INDIAMART</t>
  </si>
  <si>
    <t>LMW Ltd</t>
  </si>
  <si>
    <t>LMW</t>
  </si>
  <si>
    <t>Newgen Software Technologies Ltd</t>
  </si>
  <si>
    <t>NEWGEN</t>
  </si>
  <si>
    <t>Mahanagar Gas Ltd</t>
  </si>
  <si>
    <t>MGL</t>
  </si>
  <si>
    <t>Sarda Energy &amp; Minerals Ltd</t>
  </si>
  <si>
    <t>SARDAEN</t>
  </si>
  <si>
    <t>Reliance Power Ltd</t>
  </si>
  <si>
    <t>RPOWER</t>
  </si>
  <si>
    <t>Kirloskar Oil Engines Ltd</t>
  </si>
  <si>
    <t>KIRLOSENG</t>
  </si>
  <si>
    <t>Zen Technologies Ltd</t>
  </si>
  <si>
    <t>ZENTEC</t>
  </si>
  <si>
    <t>Asahi India Glass Ltd</t>
  </si>
  <si>
    <t>ASAHIINDIA</t>
  </si>
  <si>
    <t>Swan Energy Ltd</t>
  </si>
  <si>
    <t>SWANENERGY</t>
  </si>
  <si>
    <t>Trident Ltd</t>
  </si>
  <si>
    <t>TRIDENT</t>
  </si>
  <si>
    <t>Amber Enterprises India Ltd</t>
  </si>
  <si>
    <t>AMBER</t>
  </si>
  <si>
    <t>Anand Rathi Wealth Ltd</t>
  </si>
  <si>
    <t>ANANDRATHI</t>
  </si>
  <si>
    <t>Clean Science and Technology Ltd</t>
  </si>
  <si>
    <t>CLEAN</t>
  </si>
  <si>
    <t>Sonata Software Ltd</t>
  </si>
  <si>
    <t>SONATSOFTW</t>
  </si>
  <si>
    <t>Indian Energy Exchange Ltd</t>
  </si>
  <si>
    <t>IEX</t>
  </si>
  <si>
    <t>Power Trading &amp; Consultancy</t>
  </si>
  <si>
    <t>Gravita India Ltd</t>
  </si>
  <si>
    <t>GRAVITA</t>
  </si>
  <si>
    <t>Metals - Lead</t>
  </si>
  <si>
    <t>CreditAccess Grameen Ltd</t>
  </si>
  <si>
    <t>CREDITACC</t>
  </si>
  <si>
    <t>Doms Industries Ltd</t>
  </si>
  <si>
    <t>DOMS</t>
  </si>
  <si>
    <t>Office Supplies</t>
  </si>
  <si>
    <t>HBL Power Systems Ltd</t>
  </si>
  <si>
    <t>HBLPOWER</t>
  </si>
  <si>
    <t>Navin Fluorine International Ltd</t>
  </si>
  <si>
    <t>NAVINFLUOR</t>
  </si>
  <si>
    <t>Indegene Ltd</t>
  </si>
  <si>
    <t>INDGN</t>
  </si>
  <si>
    <t>Wockhardt Ltd</t>
  </si>
  <si>
    <t>WOCKPHARMA</t>
  </si>
  <si>
    <t>Birlasoft Ltd</t>
  </si>
  <si>
    <t>BSOFT</t>
  </si>
  <si>
    <t>DCM Shriram Ltd</t>
  </si>
  <si>
    <t>DCMSHRIRAM</t>
  </si>
  <si>
    <t>Karur Vysya Bank Ltd</t>
  </si>
  <si>
    <t>KARURVYSYA</t>
  </si>
  <si>
    <t>Fine Organic Industries Ltd</t>
  </si>
  <si>
    <t>FINEORG</t>
  </si>
  <si>
    <t>Capri Global Capital Ltd</t>
  </si>
  <si>
    <t>CGCL</t>
  </si>
  <si>
    <t>PG Electroplast Ltd</t>
  </si>
  <si>
    <t>PGEL</t>
  </si>
  <si>
    <t>Zensar Technologies Ltd</t>
  </si>
  <si>
    <t>ZENSARTECH</t>
  </si>
  <si>
    <t>Action Construction Equipment Ltd</t>
  </si>
  <si>
    <t>ACE</t>
  </si>
  <si>
    <t>Heavy Machinery</t>
  </si>
  <si>
    <t>PVR INOX Ltd</t>
  </si>
  <si>
    <t>PVRINOX</t>
  </si>
  <si>
    <t>Theatres</t>
  </si>
  <si>
    <t>Elecon Engineering Company Ltd</t>
  </si>
  <si>
    <t>ELECON</t>
  </si>
  <si>
    <t>Sanofi India Ltd</t>
  </si>
  <si>
    <t>SANOFI</t>
  </si>
  <si>
    <t>UTI Asset Management Company Ltd</t>
  </si>
  <si>
    <t>UTIAMC</t>
  </si>
  <si>
    <t>KSB Ltd</t>
  </si>
  <si>
    <t>KSB</t>
  </si>
  <si>
    <t>G R Infraprojects Ltd</t>
  </si>
  <si>
    <t>GRINFRA</t>
  </si>
  <si>
    <t>Tata Teleservices (Maharashtra) Ltd</t>
  </si>
  <si>
    <t>TTML</t>
  </si>
  <si>
    <t>IFCI Ltd</t>
  </si>
  <si>
    <t>IFCI</t>
  </si>
  <si>
    <t>Bls International Services Ltd</t>
  </si>
  <si>
    <t>BLS</t>
  </si>
  <si>
    <t>Manappuram Finance Ltd</t>
  </si>
  <si>
    <t>MANAPPURAM</t>
  </si>
  <si>
    <t>UTI S&amp;P BSE Sensex ETF</t>
  </si>
  <si>
    <t>UTISENSETF</t>
  </si>
  <si>
    <t>BEML Ltd</t>
  </si>
  <si>
    <t>BEML</t>
  </si>
  <si>
    <t>Titagarh Rail Systems Ltd</t>
  </si>
  <si>
    <t>TITAGARH</t>
  </si>
  <si>
    <t>Welspun Living Ltd</t>
  </si>
  <si>
    <t>WELSPUNLIV</t>
  </si>
  <si>
    <t>Inox Wind Energy Ltd</t>
  </si>
  <si>
    <t>IWEL</t>
  </si>
  <si>
    <t>JM Financial Ltd</t>
  </si>
  <si>
    <t>JMFINANCIL</t>
  </si>
  <si>
    <t>Netweb Technologies India Ltd</t>
  </si>
  <si>
    <t>NETWEB</t>
  </si>
  <si>
    <t>Praj Industries Ltd</t>
  </si>
  <si>
    <t>PRAJIND</t>
  </si>
  <si>
    <t>Godrej Agrovet Ltd</t>
  </si>
  <si>
    <t>GODREJAGRO</t>
  </si>
  <si>
    <t>Agro Products</t>
  </si>
  <si>
    <t>Rainbow Children's Medicare Ltd</t>
  </si>
  <si>
    <t>RAINBOW</t>
  </si>
  <si>
    <t>Nava Limited</t>
  </si>
  <si>
    <t>NAVA</t>
  </si>
  <si>
    <t>NMDC Steel Ltd</t>
  </si>
  <si>
    <t>NSLNISP</t>
  </si>
  <si>
    <t>E I D-Parry (India) Ltd</t>
  </si>
  <si>
    <t>EIDPARRY</t>
  </si>
  <si>
    <t>Sugar</t>
  </si>
  <si>
    <t>RITES Ltd</t>
  </si>
  <si>
    <t>RITES</t>
  </si>
  <si>
    <t>Glenmark Life Sciences Ltd</t>
  </si>
  <si>
    <t>GLS</t>
  </si>
  <si>
    <t>Craftsman Automation Ltd</t>
  </si>
  <si>
    <t>CRAFTSMAN</t>
  </si>
  <si>
    <t>Supreme Petrochem Ltd</t>
  </si>
  <si>
    <t>SPLPETRO</t>
  </si>
  <si>
    <t>Jaiprakash Power Ventures Ltd</t>
  </si>
  <si>
    <t>JPPOWER</t>
  </si>
  <si>
    <t>Caplin Point Laboratories Ltd</t>
  </si>
  <si>
    <t>CAPLIPOINT</t>
  </si>
  <si>
    <t>Granules India Ltd</t>
  </si>
  <si>
    <t>GRANULES</t>
  </si>
  <si>
    <t>Ingersoll-Rand (India) Ltd</t>
  </si>
  <si>
    <t>INGERRAND</t>
  </si>
  <si>
    <t>LT Foods Ltd</t>
  </si>
  <si>
    <t>LTFOODS</t>
  </si>
  <si>
    <t>eClerx Services Limited</t>
  </si>
  <si>
    <t>ECLERX</t>
  </si>
  <si>
    <t>Strides Pharma Science Ltd</t>
  </si>
  <si>
    <t>STAR</t>
  </si>
  <si>
    <t>Voltamp Transformers Ltd</t>
  </si>
  <si>
    <t>VOLTAMP</t>
  </si>
  <si>
    <t>Olectra Greentech Ltd</t>
  </si>
  <si>
    <t>OLECTRA</t>
  </si>
  <si>
    <t>Redington Ltd</t>
  </si>
  <si>
    <t>REDINGTON</t>
  </si>
  <si>
    <t>Technology Hardware</t>
  </si>
  <si>
    <t>Data Patterns (India) Ltd</t>
  </si>
  <si>
    <t>DATAPATTNS</t>
  </si>
  <si>
    <t>Aavas Financiers Ltd</t>
  </si>
  <si>
    <t>AAVAS</t>
  </si>
  <si>
    <t>Honasa Consumer Ltd</t>
  </si>
  <si>
    <t>HONASA</t>
  </si>
  <si>
    <t>Kirloskar Brothers Ltd</t>
  </si>
  <si>
    <t>KIRLOSBROS</t>
  </si>
  <si>
    <t>Akums Drugs and Pharmaceuticals Ltd</t>
  </si>
  <si>
    <t>AKUMS</t>
  </si>
  <si>
    <t>Sterling and Wilson Renewable Energy Ltd</t>
  </si>
  <si>
    <t>SWSOLAR</t>
  </si>
  <si>
    <t>Westlife Foodworld Ltd</t>
  </si>
  <si>
    <t>WESTLIFE</t>
  </si>
  <si>
    <t>Balrampur Chini Mills Ltd</t>
  </si>
  <si>
    <t>BALRAMCHIN</t>
  </si>
  <si>
    <t>Usha Martin Ltd</t>
  </si>
  <si>
    <t>USHAMART</t>
  </si>
  <si>
    <t>Vardhman Textiles Ltd</t>
  </si>
  <si>
    <t>VTL</t>
  </si>
  <si>
    <t>Marksans Pharma Ltd</t>
  </si>
  <si>
    <t>MARKSANS</t>
  </si>
  <si>
    <t>Maharashtra Scooters Ltd</t>
  </si>
  <si>
    <t>MAHSCOOTER</t>
  </si>
  <si>
    <t>Chennai Petroleum Corporation Ltd</t>
  </si>
  <si>
    <t>CHENNPETRO</t>
  </si>
  <si>
    <t>Minda Corporation Ltd</t>
  </si>
  <si>
    <t>MINDACORP</t>
  </si>
  <si>
    <t>Deepak Fertilisers and Petrochemicals Corp Ltd</t>
  </si>
  <si>
    <t>DEEPAKFERT</t>
  </si>
  <si>
    <t>Raymond Lifestyle Ltd</t>
  </si>
  <si>
    <t>RAYMONDLSL</t>
  </si>
  <si>
    <t>Railtel Corporation of India Ltd</t>
  </si>
  <si>
    <t>RAILTEL</t>
  </si>
  <si>
    <t>Communication &amp; Networking</t>
  </si>
  <si>
    <t>IIFL Securities Ltd</t>
  </si>
  <si>
    <t>IIFLSEC</t>
  </si>
  <si>
    <t>RedTape</t>
  </si>
  <si>
    <t>REDTAPE</t>
  </si>
  <si>
    <t>Tega Industries Ltd</t>
  </si>
  <si>
    <t>TEGA</t>
  </si>
  <si>
    <t>RHI Magnesita India Ltd</t>
  </si>
  <si>
    <t>RHIM</t>
  </si>
  <si>
    <t>Transformers and Rectifiers (India) Ltd</t>
  </si>
  <si>
    <t>TARIL</t>
  </si>
  <si>
    <t>Cube Highways Trust</t>
  </si>
  <si>
    <t>CUBEINVIT</t>
  </si>
  <si>
    <t>Roads</t>
  </si>
  <si>
    <t>Zydus Wellness Ltd</t>
  </si>
  <si>
    <t>ZYDUSWELL</t>
  </si>
  <si>
    <t>Godawari Power and Ispat Ltd</t>
  </si>
  <si>
    <t>GPIL</t>
  </si>
  <si>
    <t>RBL Bank Ltd</t>
  </si>
  <si>
    <t>RBLBANK</t>
  </si>
  <si>
    <t>MMTC Ltd</t>
  </si>
  <si>
    <t>MMTC</t>
  </si>
  <si>
    <t>Nuvoco Vistas Corporation Ltd</t>
  </si>
  <si>
    <t>NUVOCO</t>
  </si>
  <si>
    <t>Safari Industries (India) Ltd</t>
  </si>
  <si>
    <t>SAFARI</t>
  </si>
  <si>
    <t>Aether Industries Ltd</t>
  </si>
  <si>
    <t>AETHER</t>
  </si>
  <si>
    <t>Zee Entertainment Enterprises Ltd</t>
  </si>
  <si>
    <t>ZEEL</t>
  </si>
  <si>
    <t>Intellect Design Arena Ltd</t>
  </si>
  <si>
    <t>INTELLECT</t>
  </si>
  <si>
    <t>Electrosteel Castings Ltd</t>
  </si>
  <si>
    <t>ELECTCAST</t>
  </si>
  <si>
    <t>Genus Power Infrastructures Ltd</t>
  </si>
  <si>
    <t>GENUSPOWER</t>
  </si>
  <si>
    <t>Symphony Ltd</t>
  </si>
  <si>
    <t>SYMPHONY</t>
  </si>
  <si>
    <t>TTK Prestige Ltd</t>
  </si>
  <si>
    <t>TTKPRESTIG</t>
  </si>
  <si>
    <t>CEAT Ltd</t>
  </si>
  <si>
    <t>CEATLTD</t>
  </si>
  <si>
    <t>Alkyl Amines Chemicals Ltd</t>
  </si>
  <si>
    <t>ALKYLAMINE</t>
  </si>
  <si>
    <t>Alok Industries Ltd</t>
  </si>
  <si>
    <t>ALOKINDS</t>
  </si>
  <si>
    <t>Happiest Minds Technologies Ltd</t>
  </si>
  <si>
    <t>HAPPSTMNDS</t>
  </si>
  <si>
    <t>Can Fin Homes Ltd</t>
  </si>
  <si>
    <t>CANFINHOME</t>
  </si>
  <si>
    <t>Raymond Ltd</t>
  </si>
  <si>
    <t>RAYMOND</t>
  </si>
  <si>
    <t>CE Info Systems Ltd</t>
  </si>
  <si>
    <t>MAPMYINDIA</t>
  </si>
  <si>
    <t>Jubilant Ingrevia Ltd</t>
  </si>
  <si>
    <t>JUBLINGREA</t>
  </si>
  <si>
    <t>Vesuvius India Ltd</t>
  </si>
  <si>
    <t>VESUVIUS</t>
  </si>
  <si>
    <t>LS Industries Ltd</t>
  </si>
  <si>
    <t>LSIND</t>
  </si>
  <si>
    <t>Tanla Platforms Ltd</t>
  </si>
  <si>
    <t>TANLA</t>
  </si>
  <si>
    <t>Graphite India Ltd</t>
  </si>
  <si>
    <t>GRAPHITE</t>
  </si>
  <si>
    <t>Metropolis Healthcare Ltd</t>
  </si>
  <si>
    <t>METROPOLIS</t>
  </si>
  <si>
    <t>Powergrid Infrastructure Investment Trust</t>
  </si>
  <si>
    <t>PGINVIT</t>
  </si>
  <si>
    <t>City Union Bank Ltd</t>
  </si>
  <si>
    <t>CUB</t>
  </si>
  <si>
    <t>PNC Infratech Ltd</t>
  </si>
  <si>
    <t>PNCINFRA</t>
  </si>
  <si>
    <t>Sapphire Foods India Ltd</t>
  </si>
  <si>
    <t>SAPPHIRE</t>
  </si>
  <si>
    <t>Edelweiss Financial Services Ltd</t>
  </si>
  <si>
    <t>EDELWEISS</t>
  </si>
  <si>
    <t>Reliance Infrastructure Ltd</t>
  </si>
  <si>
    <t>RELINFRA</t>
  </si>
  <si>
    <t>ELANTAS Beck India Ltd</t>
  </si>
  <si>
    <t>ELANTAS</t>
  </si>
  <si>
    <t>India Cements Ltd</t>
  </si>
  <si>
    <t>INDIACEM</t>
  </si>
  <si>
    <t>Kirloskar Ferrous Industries Ltd</t>
  </si>
  <si>
    <t>KIRLFER</t>
  </si>
  <si>
    <t>JK Tyre &amp; Industries Ltd</t>
  </si>
  <si>
    <t>JKTYRE</t>
  </si>
  <si>
    <t>Mrs. Bectors Food Specialities Ltd</t>
  </si>
  <si>
    <t>BECTORFOOD</t>
  </si>
  <si>
    <t>Sanofi Consumer Healthcare India Ltd</t>
  </si>
  <si>
    <t>SANOFICONR</t>
  </si>
  <si>
    <t>shipping corporation of India Ltd</t>
  </si>
  <si>
    <t>SCI</t>
  </si>
  <si>
    <t>Galaxy Surfactants Ltd</t>
  </si>
  <si>
    <t>GALAXYSURF</t>
  </si>
  <si>
    <t>Vijaya Diagnostic Centre Ltd</t>
  </si>
  <si>
    <t>VIJAYA</t>
  </si>
  <si>
    <t>Engineers India Ltd</t>
  </si>
  <si>
    <t>ENGINERSIN</t>
  </si>
  <si>
    <t>Prudent Corporate Advisory Services Ltd</t>
  </si>
  <si>
    <t>PRUDENT</t>
  </si>
  <si>
    <t>Gujarat Mineral Development Corporation Ltd</t>
  </si>
  <si>
    <t>GMDCLTD</t>
  </si>
  <si>
    <t>Senco Gold Ltd</t>
  </si>
  <si>
    <t>SENCO</t>
  </si>
  <si>
    <t>Quess Corp Ltd</t>
  </si>
  <si>
    <t>QUESS</t>
  </si>
  <si>
    <t>Employment Services</t>
  </si>
  <si>
    <t>Sammaan Capital Ltd</t>
  </si>
  <si>
    <t>SAMMAANCAP</t>
  </si>
  <si>
    <t>Bharat 22 ETF</t>
  </si>
  <si>
    <t>ICICIB22</t>
  </si>
  <si>
    <t>Home First Finance Company India Ltd</t>
  </si>
  <si>
    <t>HOMEFIRST</t>
  </si>
  <si>
    <t>INOX India Ltd</t>
  </si>
  <si>
    <t>INOXINDIA</t>
  </si>
  <si>
    <t>Sea-Borne Tankers</t>
  </si>
  <si>
    <t>Jammu and Kashmir Bank Ltd</t>
  </si>
  <si>
    <t>J&amp;KBANK</t>
  </si>
  <si>
    <t>Happy Forgings Ltd</t>
  </si>
  <si>
    <t>HAPPYFORGE</t>
  </si>
  <si>
    <t>Auto, Truck &amp; Motorcycle Parts</t>
  </si>
  <si>
    <t>Isgec Heavy Engineering Ltd</t>
  </si>
  <si>
    <t>ISGEC</t>
  </si>
  <si>
    <t>Nippon India ETF Nifty Bank BeES</t>
  </si>
  <si>
    <t>BANKBEES</t>
  </si>
  <si>
    <t>Saregama India Ltd</t>
  </si>
  <si>
    <t>SAREGAMA</t>
  </si>
  <si>
    <t>Movies &amp; TV Serials</t>
  </si>
  <si>
    <t>Tips Music Ltd</t>
  </si>
  <si>
    <t>TIPSMUSIC</t>
  </si>
  <si>
    <t>Va Tech Wabag Ltd</t>
  </si>
  <si>
    <t>WABAG</t>
  </si>
  <si>
    <t>Water Management</t>
  </si>
  <si>
    <t>KPI Green Energy Ltd</t>
  </si>
  <si>
    <t>KPIGREEN</t>
  </si>
  <si>
    <t>Power Mech Projects Ltd</t>
  </si>
  <si>
    <t>POWERMECH</t>
  </si>
  <si>
    <t>Just Dial Ltd</t>
  </si>
  <si>
    <t>JUSTDIAL</t>
  </si>
  <si>
    <t>Cera Sanitaryware Ltd</t>
  </si>
  <si>
    <t>CERA</t>
  </si>
  <si>
    <t>Bengal &amp; Assam Company Ltd</t>
  </si>
  <si>
    <t>BENGALASM</t>
  </si>
  <si>
    <t>P N Gadgil Jewellers Ltd</t>
  </si>
  <si>
    <t>PNGJL</t>
  </si>
  <si>
    <t>Bajaj Electricals Ltd</t>
  </si>
  <si>
    <t>BAJAJELEC</t>
  </si>
  <si>
    <t>Gujarat Pipavav Port Ltd</t>
  </si>
  <si>
    <t>GPPL</t>
  </si>
  <si>
    <t>JSW Holdings Ltd</t>
  </si>
  <si>
    <t>JSWHL</t>
  </si>
  <si>
    <t>Valor Estate Ltd</t>
  </si>
  <si>
    <t>DBREALTY</t>
  </si>
  <si>
    <t>Rattanindia Enterprises Ltd</t>
  </si>
  <si>
    <t>RTNINDIA</t>
  </si>
  <si>
    <t>ESAB India Ltd</t>
  </si>
  <si>
    <t>ESABINDIA</t>
  </si>
  <si>
    <t>Lemon Tree Hotels Ltd</t>
  </si>
  <si>
    <t>LEMONTREE</t>
  </si>
  <si>
    <t>Max Estates Ltd</t>
  </si>
  <si>
    <t>MAXESTATES</t>
  </si>
  <si>
    <t>Time Technoplast Ltd</t>
  </si>
  <si>
    <t>TIMETECHNO</t>
  </si>
  <si>
    <t>Shree Renuka Sugars Ltd</t>
  </si>
  <si>
    <t>RENUKA</t>
  </si>
  <si>
    <t>ITD Cementation India Ltd</t>
  </si>
  <si>
    <t>ITDCEM</t>
  </si>
  <si>
    <t>GMR Power and Urban Infra Ltd</t>
  </si>
  <si>
    <t>GMRP&amp;UI</t>
  </si>
  <si>
    <t>Sheela Foam Ltd</t>
  </si>
  <si>
    <t>SFL</t>
  </si>
  <si>
    <t>Home Furnishing</t>
  </si>
  <si>
    <t>Bharat Global Developers Ltd</t>
  </si>
  <si>
    <t>BGDL</t>
  </si>
  <si>
    <t>Kirloskar Pneumatic Company Ltd</t>
  </si>
  <si>
    <t>KIRLPNU</t>
  </si>
  <si>
    <t>Shriram Pistons &amp; Rings Ltd</t>
  </si>
  <si>
    <t>SHRIPISTON</t>
  </si>
  <si>
    <t>Route Mobile Ltd</t>
  </si>
  <si>
    <t>ROUTE</t>
  </si>
  <si>
    <t>Epigral Ltd</t>
  </si>
  <si>
    <t>EPIGRAL</t>
  </si>
  <si>
    <t>Brookfield India Real Estate Trust</t>
  </si>
  <si>
    <t>BIRET</t>
  </si>
  <si>
    <t>HEG Ltd</t>
  </si>
  <si>
    <t>HEG</t>
  </si>
  <si>
    <t>Birla Corporation Ltd</t>
  </si>
  <si>
    <t>BIRLACORPN</t>
  </si>
  <si>
    <t>Rashtriya Chemicals and Fertilizers Ltd</t>
  </si>
  <si>
    <t>RCF</t>
  </si>
  <si>
    <t>Triveni Engineering and Industries Ltd</t>
  </si>
  <si>
    <t>TRIVENI</t>
  </si>
  <si>
    <t>HG Infra Engineering Ltd</t>
  </si>
  <si>
    <t>HGINFRA</t>
  </si>
  <si>
    <t>Garware Hi-Tech Films Ltd</t>
  </si>
  <si>
    <t>GRWRHITECH</t>
  </si>
  <si>
    <t>CMS Info Systems Ltd</t>
  </si>
  <si>
    <t>CMSINFO</t>
  </si>
  <si>
    <t>Choice International Ltd</t>
  </si>
  <si>
    <t>CHOICEIN</t>
  </si>
  <si>
    <t>Prism Johnson Ltd</t>
  </si>
  <si>
    <t>PRSMJOHNSN</t>
  </si>
  <si>
    <t>HMT Ltd</t>
  </si>
  <si>
    <t>HMT</t>
  </si>
  <si>
    <t>Arvind Ltd</t>
  </si>
  <si>
    <t>ARVIND</t>
  </si>
  <si>
    <t>Campus Activewear Ltd</t>
  </si>
  <si>
    <t>CAMPUS</t>
  </si>
  <si>
    <t>India Grid Trust</t>
  </si>
  <si>
    <t>INDIGRID</t>
  </si>
  <si>
    <t>SBFC Finance Ltd</t>
  </si>
  <si>
    <t>SBFC</t>
  </si>
  <si>
    <t>JK Lakshmi Cement Ltd</t>
  </si>
  <si>
    <t>JKLAKSHMI</t>
  </si>
  <si>
    <t>Latent View Analytics Ltd</t>
  </si>
  <si>
    <t>LATENTVIEW</t>
  </si>
  <si>
    <t>Aurionpro Solutions Ltd</t>
  </si>
  <si>
    <t>AURIONPRO</t>
  </si>
  <si>
    <t>Gujarat Narmada Valley Fertilizers &amp; Chemicals Ltd</t>
  </si>
  <si>
    <t>GNFC</t>
  </si>
  <si>
    <t>Eureka Forbes Ltd</t>
  </si>
  <si>
    <t>EUREKAFORB</t>
  </si>
  <si>
    <t>Household Appliances</t>
  </si>
  <si>
    <t>Shakti Pumps (India) Ltd</t>
  </si>
  <si>
    <t>SHAKTIPUMP</t>
  </si>
  <si>
    <t>Allied Blenders and Distillers Ltd</t>
  </si>
  <si>
    <t>ABDL</t>
  </si>
  <si>
    <t>Puravankara Ltd</t>
  </si>
  <si>
    <t>PURVA</t>
  </si>
  <si>
    <t>Lloyds Engineering Works Ltd</t>
  </si>
  <si>
    <t>LLOYDSENGG</t>
  </si>
  <si>
    <t>Force Motors Ltd</t>
  </si>
  <si>
    <t>FORCEMOT</t>
  </si>
  <si>
    <t>KNR Constructions Ltd</t>
  </si>
  <si>
    <t>KNRCON</t>
  </si>
  <si>
    <t>F D C Ltd</t>
  </si>
  <si>
    <t>FDC</t>
  </si>
  <si>
    <t>Azad Engineering Ltd</t>
  </si>
  <si>
    <t>AZAD</t>
  </si>
  <si>
    <t>Network18 Media &amp; Investments Ltd</t>
  </si>
  <si>
    <t>NETWORK18</t>
  </si>
  <si>
    <t>Varroc Engineering Ltd</t>
  </si>
  <si>
    <t>VARROC</t>
  </si>
  <si>
    <t>Religare Enterprises Ltd</t>
  </si>
  <si>
    <t>RELIGARE</t>
  </si>
  <si>
    <t>Blue Jet Healthcare Ltd</t>
  </si>
  <si>
    <t>BLUEJET</t>
  </si>
  <si>
    <t>Mastek Ltd</t>
  </si>
  <si>
    <t>MASTEK</t>
  </si>
  <si>
    <t>Keystone Realtors Ltd</t>
  </si>
  <si>
    <t>RUSTOMJEE</t>
  </si>
  <si>
    <t>National Standard (India) Ltd</t>
  </si>
  <si>
    <t>NATIONSTD</t>
  </si>
  <si>
    <t>Thomas Cook (India) Ltd</t>
  </si>
  <si>
    <t>THOMASCOOK</t>
  </si>
  <si>
    <t>Jupiter Life Line Hospitals Ltd</t>
  </si>
  <si>
    <t>JLHL</t>
  </si>
  <si>
    <t>Diamond Power Infrastructure Ltd</t>
  </si>
  <si>
    <t>DIACABS</t>
  </si>
  <si>
    <t>Procter &amp; Gamble Health Ltd</t>
  </si>
  <si>
    <t>PGHL</t>
  </si>
  <si>
    <t>Sunteck Realty Ltd</t>
  </si>
  <si>
    <t>SUNTECK</t>
  </si>
  <si>
    <t>Juniper Hotels Ltd</t>
  </si>
  <si>
    <t>JUNIPER</t>
  </si>
  <si>
    <t>CCL Products (India) Ltd</t>
  </si>
  <si>
    <t>CCL</t>
  </si>
  <si>
    <t>Gallantt Ispat Ltd</t>
  </si>
  <si>
    <t>GALLANTT</t>
  </si>
  <si>
    <t>Avanti Feeds Ltd</t>
  </si>
  <si>
    <t>AVANTIFEED</t>
  </si>
  <si>
    <t>Shilpa Medicare Ltd</t>
  </si>
  <si>
    <t>SHILPAMED</t>
  </si>
  <si>
    <t>Kotak Nifty Bank ETF</t>
  </si>
  <si>
    <t>BANKNIFTY1</t>
  </si>
  <si>
    <t>JK Paper Ltd</t>
  </si>
  <si>
    <t>JKPAPER</t>
  </si>
  <si>
    <t>Paper Products</t>
  </si>
  <si>
    <t>Sansera Engineering Ltd</t>
  </si>
  <si>
    <t>SANSERA</t>
  </si>
  <si>
    <t>V-mart Retail Ltd</t>
  </si>
  <si>
    <t>VMART</t>
  </si>
  <si>
    <t>Rategain Travel Technologies Ltd</t>
  </si>
  <si>
    <t>RATEGAIN</t>
  </si>
  <si>
    <t>Balu Forge Industries Ltd</t>
  </si>
  <si>
    <t>BALUFORGE</t>
  </si>
  <si>
    <t>EPL Ltd</t>
  </si>
  <si>
    <t>EPL</t>
  </si>
  <si>
    <t>Packaging</t>
  </si>
  <si>
    <t>Karnataka Bank Ltd</t>
  </si>
  <si>
    <t>KTKBANK</t>
  </si>
  <si>
    <t>RattanIndia Power Ltd</t>
  </si>
  <si>
    <t>RTNPOWER</t>
  </si>
  <si>
    <t>Spicejet Ltd</t>
  </si>
  <si>
    <t>SPICEJET</t>
  </si>
  <si>
    <t>Star Cement Ltd</t>
  </si>
  <si>
    <t>STARCEMENT</t>
  </si>
  <si>
    <t>Electronics Mart India Ltd</t>
  </si>
  <si>
    <t>EMIL</t>
  </si>
  <si>
    <t>Gujarat State Fertilizers &amp; Chemicals Ltd</t>
  </si>
  <si>
    <t>GSFC</t>
  </si>
  <si>
    <t>TVS Supply Chain Solutions Ltd</t>
  </si>
  <si>
    <t>TVSSCS</t>
  </si>
  <si>
    <t>Arvind Fashions Ltd</t>
  </si>
  <si>
    <t>ARVINDFASN</t>
  </si>
  <si>
    <t>Ganesh Housing Corp Ltd</t>
  </si>
  <si>
    <t>GANESHHOUC</t>
  </si>
  <si>
    <t>Rajesh Exports Ltd</t>
  </si>
  <si>
    <t>RAJESHEXPO</t>
  </si>
  <si>
    <t>Shoppers Stop Ltd</t>
  </si>
  <si>
    <t>SHOPERSTOP</t>
  </si>
  <si>
    <t>SBI Nifty 50 ETF</t>
  </si>
  <si>
    <t>SETFNIF50</t>
  </si>
  <si>
    <t>BHARAT Bond ETF-April 2023-Growth</t>
  </si>
  <si>
    <t>EBBETF0423</t>
  </si>
  <si>
    <t>Debt</t>
  </si>
  <si>
    <t>Equitas Small Finance Bank Ltd</t>
  </si>
  <si>
    <t>EQUITASBNK</t>
  </si>
  <si>
    <t>Kama Holdings Ltd</t>
  </si>
  <si>
    <t>KAMAHOLD</t>
  </si>
  <si>
    <t>Equinox India Developments Ltd</t>
  </si>
  <si>
    <t>EMBDL</t>
  </si>
  <si>
    <t>Archean Chemical Industries Ltd</t>
  </si>
  <si>
    <t>ACI</t>
  </si>
  <si>
    <t>Sundaram Finance Holdings Ltd</t>
  </si>
  <si>
    <t>SUNDARMHLD</t>
  </si>
  <si>
    <t>Texmaco Rail &amp; Engineering Ltd</t>
  </si>
  <si>
    <t>TEXRAIL</t>
  </si>
  <si>
    <t>Maharashtra Seamless Ltd</t>
  </si>
  <si>
    <t>MAHSEAMLES</t>
  </si>
  <si>
    <t>MedPlus Health Services Ltd</t>
  </si>
  <si>
    <t>MEDPLUS</t>
  </si>
  <si>
    <t>Insolation Energy Ltd</t>
  </si>
  <si>
    <t>INA</t>
  </si>
  <si>
    <t>Semiconductors</t>
  </si>
  <si>
    <t>Astra Microwave Products Ltd</t>
  </si>
  <si>
    <t>ASTRAMICRO</t>
  </si>
  <si>
    <t>Garware Technical Fibres Ltd</t>
  </si>
  <si>
    <t>GARFIBRES</t>
  </si>
  <si>
    <t>Anupam Rasayan India Ltd</t>
  </si>
  <si>
    <t>ANURAS</t>
  </si>
  <si>
    <t>Mahindra Lifespace Developers Ltd</t>
  </si>
  <si>
    <t>MAHLIFE</t>
  </si>
  <si>
    <t>Transport Corporation of India Ltd</t>
  </si>
  <si>
    <t>TCI</t>
  </si>
  <si>
    <t>Protean eGov Technologies Ltd</t>
  </si>
  <si>
    <t>PROTEAN</t>
  </si>
  <si>
    <t>IT Consulting &amp; Other Services</t>
  </si>
  <si>
    <t>ASK Automotive Ltd</t>
  </si>
  <si>
    <t>ASKAUTOLTD</t>
  </si>
  <si>
    <t>Black Box Ltd</t>
  </si>
  <si>
    <t>BBOX</t>
  </si>
  <si>
    <t>Infibeam Avenues Ltd</t>
  </si>
  <si>
    <t>INFIBEAM</t>
  </si>
  <si>
    <t>Ion Exchange (India) Ltd</t>
  </si>
  <si>
    <t>IONEXCHANG</t>
  </si>
  <si>
    <t>Environmental Services</t>
  </si>
  <si>
    <t>PC Jeweller Ltd</t>
  </si>
  <si>
    <t>PCJEWELLER</t>
  </si>
  <si>
    <t>Dodla Dairy Ltd</t>
  </si>
  <si>
    <t>DODLA</t>
  </si>
  <si>
    <t>Chemplast Sanmar Ltd</t>
  </si>
  <si>
    <t>CHEMPLASTS</t>
  </si>
  <si>
    <t>Sandur Manganese and Iron Ores Ltd</t>
  </si>
  <si>
    <t>SANDUMA</t>
  </si>
  <si>
    <t>Mining - Manganese</t>
  </si>
  <si>
    <t>Laxmi Organic Industries Ltd</t>
  </si>
  <si>
    <t>LXCHEM</t>
  </si>
  <si>
    <t>Mahindra Holidays and Resorts India Ltd</t>
  </si>
  <si>
    <t>MHRIL</t>
  </si>
  <si>
    <t>TV18 Broadcast Ltd</t>
  </si>
  <si>
    <t>TV18BRDCST</t>
  </si>
  <si>
    <t>India Shelter Finance Corporation Ltd</t>
  </si>
  <si>
    <t>INDIASHLTR</t>
  </si>
  <si>
    <t>Ujjivan Small Finance Bank Ltd</t>
  </si>
  <si>
    <t>UJJIVANSFB</t>
  </si>
  <si>
    <t>eMudhra Ltd</t>
  </si>
  <si>
    <t>EMUDHRA</t>
  </si>
  <si>
    <t>Moil Ltd</t>
  </si>
  <si>
    <t>MOIL</t>
  </si>
  <si>
    <t>Welspun Enterprises Ltd</t>
  </si>
  <si>
    <t>WELENT</t>
  </si>
  <si>
    <t>Ethos Ltd</t>
  </si>
  <si>
    <t>ETHOSLTD</t>
  </si>
  <si>
    <t>Surya Roshni Ltd</t>
  </si>
  <si>
    <t>SURYAROSNI</t>
  </si>
  <si>
    <t>IFB Industries Ltd</t>
  </si>
  <si>
    <t>IFBIND</t>
  </si>
  <si>
    <t>Paradeep Phosphates Ltd</t>
  </si>
  <si>
    <t>PARADEEP</t>
  </si>
  <si>
    <t>Tarc Ltd</t>
  </si>
  <si>
    <t>TARC</t>
  </si>
  <si>
    <t>Dilip Buildcon Ltd</t>
  </si>
  <si>
    <t>DBL</t>
  </si>
  <si>
    <t>V I P Industries Ltd</t>
  </si>
  <si>
    <t>VIPIND</t>
  </si>
  <si>
    <t>Ahluwalia Contracts (India) Ltd</t>
  </si>
  <si>
    <t>AHLUCONT</t>
  </si>
  <si>
    <t>Sudarshan Chemical Industries Ltd</t>
  </si>
  <si>
    <t>SUDARSCHEM</t>
  </si>
  <si>
    <t>Hindustan Foods Ltd</t>
  </si>
  <si>
    <t>HNDFDS</t>
  </si>
  <si>
    <t>Hindustan Construction Company Ltd</t>
  </si>
  <si>
    <t>HCC</t>
  </si>
  <si>
    <t>Responsive Industries Ltd</t>
  </si>
  <si>
    <t>RESPONIND</t>
  </si>
  <si>
    <t>Building Products - Granite</t>
  </si>
  <si>
    <t>Syrma SGS Technology Ltd</t>
  </si>
  <si>
    <t>SYRMA</t>
  </si>
  <si>
    <t>Indo Count Industries Ltd</t>
  </si>
  <si>
    <t>ICIL</t>
  </si>
  <si>
    <t>Suprajit Engineering Ltd</t>
  </si>
  <si>
    <t>SUPRAJIT</t>
  </si>
  <si>
    <t>Balaji Amines Ltd</t>
  </si>
  <si>
    <t>BALAMINES</t>
  </si>
  <si>
    <t>Ujaas Energy Ltd</t>
  </si>
  <si>
    <t>UEL</t>
  </si>
  <si>
    <t>Technocraft Industries (India) Ltd</t>
  </si>
  <si>
    <t>TIIL</t>
  </si>
  <si>
    <t>Indigo Paints Ltd</t>
  </si>
  <si>
    <t>INDIGOPNTS</t>
  </si>
  <si>
    <t>PDS Limited</t>
  </si>
  <si>
    <t>PDSL</t>
  </si>
  <si>
    <t>Tamilnad Mercantile Bank Ltd</t>
  </si>
  <si>
    <t>TMB</t>
  </si>
  <si>
    <t>Ashoka Buildcon Ltd</t>
  </si>
  <si>
    <t>ASHOKA</t>
  </si>
  <si>
    <t>Johnson Controls-Hitachi Air Conditioning India Ltd</t>
  </si>
  <si>
    <t>JCHAC</t>
  </si>
  <si>
    <t>Nazara Technologies Ltd</t>
  </si>
  <si>
    <t>NAZARA</t>
  </si>
  <si>
    <t>Theme Parks &amp; Gaming</t>
  </si>
  <si>
    <t>Man Infraconstruction Ltd</t>
  </si>
  <si>
    <t>MANINFRA</t>
  </si>
  <si>
    <t>Mishra Dhatu Nigam Ltd</t>
  </si>
  <si>
    <t>MIDHANI</t>
  </si>
  <si>
    <t>Thangamayil Jewellery Ltd</t>
  </si>
  <si>
    <t>THANGAMAYL</t>
  </si>
  <si>
    <t>Kennametal India Ltd</t>
  </si>
  <si>
    <t>KENNAMET</t>
  </si>
  <si>
    <t>Nesco Ltd</t>
  </si>
  <si>
    <t>NESCO</t>
  </si>
  <si>
    <t>Orchid Pharma Ltd</t>
  </si>
  <si>
    <t>ORCHPHARMA</t>
  </si>
  <si>
    <t>Sun Pharma Advanced Research Co Ltd</t>
  </si>
  <si>
    <t>SPARC</t>
  </si>
  <si>
    <t>Inox Green Energy Services Ltd</t>
  </si>
  <si>
    <t>INOXGREEN</t>
  </si>
  <si>
    <t>Share India Securities Ltd</t>
  </si>
  <si>
    <t>SHAREINDIA</t>
  </si>
  <si>
    <t>Niit Learning Systems Ltd</t>
  </si>
  <si>
    <t>NIITMTS</t>
  </si>
  <si>
    <t>Education Services</t>
  </si>
  <si>
    <t>ICRA Ltd</t>
  </si>
  <si>
    <t>ICRA</t>
  </si>
  <si>
    <t>Ami Organics Ltd</t>
  </si>
  <si>
    <t>AMIORG</t>
  </si>
  <si>
    <t>Go Fashion (India) Ltd</t>
  </si>
  <si>
    <t>GOCOLORS</t>
  </si>
  <si>
    <t>Piccadily Agro Industries Ltd</t>
  </si>
  <si>
    <t>PICCADIL</t>
  </si>
  <si>
    <t>National Highways Infra Trust</t>
  </si>
  <si>
    <t>NHIT</t>
  </si>
  <si>
    <t>Dhanuka Agritech Ltd</t>
  </si>
  <si>
    <t>DHANUKA</t>
  </si>
  <si>
    <t>Kesoram Industries Ltd</t>
  </si>
  <si>
    <t>KESORAMIND</t>
  </si>
  <si>
    <t>Bansal Wire Industries Ltd</t>
  </si>
  <si>
    <t>BANSALWIRE</t>
  </si>
  <si>
    <t>BHARAT Bond ETF-April 2030-Growth</t>
  </si>
  <si>
    <t>EBBETF0430</t>
  </si>
  <si>
    <t>Greenlam Industries Ltd</t>
  </si>
  <si>
    <t>GREENLAM</t>
  </si>
  <si>
    <t>Building Products - Laminates</t>
  </si>
  <si>
    <t>Ceigall India Ltd</t>
  </si>
  <si>
    <t>CEIGALL</t>
  </si>
  <si>
    <t>AGI Greenpac Ltd</t>
  </si>
  <si>
    <t>AGI</t>
  </si>
  <si>
    <t>Privi Speciality Chemicals Ltd</t>
  </si>
  <si>
    <t>PRIVISCL</t>
  </si>
  <si>
    <t>KRBL Ltd</t>
  </si>
  <si>
    <t>KRBL</t>
  </si>
  <si>
    <t>BHARAT Bond ETF-April 2032</t>
  </si>
  <si>
    <t>BBETF0432</t>
  </si>
  <si>
    <t>GMM Pfaudler Ltd</t>
  </si>
  <si>
    <t>GMMPFAUDLR</t>
  </si>
  <si>
    <t>Gokaldas Exports Ltd</t>
  </si>
  <si>
    <t>GOKEX</t>
  </si>
  <si>
    <t>Jindal Worldwide Ltd</t>
  </si>
  <si>
    <t>JINDWORLD</t>
  </si>
  <si>
    <t>Gabriel India Ltd</t>
  </si>
  <si>
    <t>GABRIEL</t>
  </si>
  <si>
    <t>Optiemus Infracom Ltd</t>
  </si>
  <si>
    <t>OPTIEMUS</t>
  </si>
  <si>
    <t>TD Power Systems Ltd</t>
  </si>
  <si>
    <t>TDPOWERSYS</t>
  </si>
  <si>
    <t>Rolex Rings Ltd</t>
  </si>
  <si>
    <t>ROLEXRINGS</t>
  </si>
  <si>
    <t>Jai Corp Ltd</t>
  </si>
  <si>
    <t>JAICORPLTD</t>
  </si>
  <si>
    <t>Lloyds Enterprises Ltd</t>
  </si>
  <si>
    <t>LLOYDSENT</t>
  </si>
  <si>
    <t>Trading Companies &amp; Distributors</t>
  </si>
  <si>
    <t>Gulf Oil Lubricants India Ltd</t>
  </si>
  <si>
    <t>GULFOILLUB</t>
  </si>
  <si>
    <t>India Infrastructure Trust</t>
  </si>
  <si>
    <t>INFRATRUST</t>
  </si>
  <si>
    <t>Aditya Vision Ltd</t>
  </si>
  <si>
    <t>AVL</t>
  </si>
  <si>
    <t>Retail - Speciality</t>
  </si>
  <si>
    <t>VST Industries Ltd</t>
  </si>
  <si>
    <t>VSTIND</t>
  </si>
  <si>
    <t>Gujarat Alkalies And Chemicals Ltd</t>
  </si>
  <si>
    <t>GUJALKALI</t>
  </si>
  <si>
    <t>Le Travenues Technology Ltd</t>
  </si>
  <si>
    <t>IXIGO</t>
  </si>
  <si>
    <t>Gujarat Ambuja Exports Ltd</t>
  </si>
  <si>
    <t>GAEL</t>
  </si>
  <si>
    <t>Rallis India Ltd</t>
  </si>
  <si>
    <t>RALLIS</t>
  </si>
  <si>
    <t>Skipper Ltd</t>
  </si>
  <si>
    <t>SKIPPER</t>
  </si>
  <si>
    <t>Indinfravit Trust</t>
  </si>
  <si>
    <t>INDINFR</t>
  </si>
  <si>
    <t>South Indian Bank Ltd</t>
  </si>
  <si>
    <t>SOUTHBANK</t>
  </si>
  <si>
    <t>Pilani Investment And Industries Corporation Ltd</t>
  </si>
  <si>
    <t>PILANIINVS</t>
  </si>
  <si>
    <t>Sharda Motor Industries Ltd</t>
  </si>
  <si>
    <t>SHARDAMOTR</t>
  </si>
  <si>
    <t>Healthcare Global Enterprises Ltd</t>
  </si>
  <si>
    <t>HCG</t>
  </si>
  <si>
    <t>Lux Industries Ltd</t>
  </si>
  <si>
    <t>LUXIND</t>
  </si>
  <si>
    <t>Orient Cement Ltd</t>
  </si>
  <si>
    <t>ORIENTCEM</t>
  </si>
  <si>
    <t>R Systems International Ltd</t>
  </si>
  <si>
    <t>RSYSTEMS</t>
  </si>
  <si>
    <t>Bondada Engineering Ltd</t>
  </si>
  <si>
    <t>BONDADA</t>
  </si>
  <si>
    <t>Borosil Renewables Ltd</t>
  </si>
  <si>
    <t>BORORENEW</t>
  </si>
  <si>
    <t>Housewares</t>
  </si>
  <si>
    <t>Prince Pipes and Fittings Ltd</t>
  </si>
  <si>
    <t>PRINCEPIPE</t>
  </si>
  <si>
    <t>Tilaknagar Industries Ltd</t>
  </si>
  <si>
    <t>TI</t>
  </si>
  <si>
    <t>GHCL Ltd</t>
  </si>
  <si>
    <t>GHCL</t>
  </si>
  <si>
    <t>Refex Industries Ltd</t>
  </si>
  <si>
    <t>REFEX</t>
  </si>
  <si>
    <t>Allcargo Logistics Ltd</t>
  </si>
  <si>
    <t>ALLCARGO</t>
  </si>
  <si>
    <t>E2E Networks Ltd</t>
  </si>
  <si>
    <t>E2E</t>
  </si>
  <si>
    <t>Heritage Foods Ltd</t>
  </si>
  <si>
    <t>HERITGFOOD</t>
  </si>
  <si>
    <t>Sterlite Technologies Ltd</t>
  </si>
  <si>
    <t>STLTECH</t>
  </si>
  <si>
    <t>Kovai Medical Center and Hospital Ltd</t>
  </si>
  <si>
    <t>KOVAI</t>
  </si>
  <si>
    <t>Rain Industries Ltd</t>
  </si>
  <si>
    <t>RAIN</t>
  </si>
  <si>
    <t>India Tourism Development Corp Ltd</t>
  </si>
  <si>
    <t>ITDC</t>
  </si>
  <si>
    <t>National Fertilizers Ltd</t>
  </si>
  <si>
    <t>NFL</t>
  </si>
  <si>
    <t>Easy Trip Planners Ltd</t>
  </si>
  <si>
    <t>EASEMYTRIP</t>
  </si>
  <si>
    <t>SIS Ltd</t>
  </si>
  <si>
    <t>SIS</t>
  </si>
  <si>
    <t>Jana Small Finance Bank Ltd</t>
  </si>
  <si>
    <t>JSFB</t>
  </si>
  <si>
    <t>Aarti Pharmalabs Ltd</t>
  </si>
  <si>
    <t>AARTIPHARM</t>
  </si>
  <si>
    <t>Pricol Ltd</t>
  </si>
  <si>
    <t>PRICOLLTD</t>
  </si>
  <si>
    <t>Ganesha Ecosphere Ltd</t>
  </si>
  <si>
    <t>GANECOS</t>
  </si>
  <si>
    <t>Entero Healthcare Solutions Ltd</t>
  </si>
  <si>
    <t>ENTERO</t>
  </si>
  <si>
    <t>Magellanic Cloud Ltd</t>
  </si>
  <si>
    <t>MCLOUD</t>
  </si>
  <si>
    <t>DB Corp Ltd</t>
  </si>
  <si>
    <t>DBCORP</t>
  </si>
  <si>
    <t>Publishing</t>
  </si>
  <si>
    <t>Cyient DLM Ltd</t>
  </si>
  <si>
    <t>CYIENTDLM</t>
  </si>
  <si>
    <t>PTC India Ltd</t>
  </si>
  <si>
    <t>PTC</t>
  </si>
  <si>
    <t>J Kumar Infraprojects Ltd</t>
  </si>
  <si>
    <t>JKIL</t>
  </si>
  <si>
    <t>Bharat Bijlee Ltd</t>
  </si>
  <si>
    <t>BBL</t>
  </si>
  <si>
    <t>MTAR Technologies Ltd</t>
  </si>
  <si>
    <t>MTARTECH</t>
  </si>
  <si>
    <t>Gopal Snacks Ltd</t>
  </si>
  <si>
    <t>GOPAL</t>
  </si>
  <si>
    <t>Neogen Chemicals Ltd</t>
  </si>
  <si>
    <t>NEOGEN</t>
  </si>
  <si>
    <t>Kirloskar Industries Ltd</t>
  </si>
  <si>
    <t>KIRLOSIND</t>
  </si>
  <si>
    <t>Manorama Industries Ltd</t>
  </si>
  <si>
    <t>MANORAMA</t>
  </si>
  <si>
    <t>Yatharth Hospital &amp; Trauma Care Services Ltd</t>
  </si>
  <si>
    <t>YATHARTH</t>
  </si>
  <si>
    <t>Advanced Enzyme Technologies Ltd</t>
  </si>
  <si>
    <t>ADVENZYMES</t>
  </si>
  <si>
    <t>Anup Engineering Ltd</t>
  </si>
  <si>
    <t>ANUP</t>
  </si>
  <si>
    <t>MAS Financial Services Ltd</t>
  </si>
  <si>
    <t>MASFIN</t>
  </si>
  <si>
    <t>Shilchar Technologies Ltd</t>
  </si>
  <si>
    <t>SHILCTECH</t>
  </si>
  <si>
    <t>Dynamatic Technologies Ltd</t>
  </si>
  <si>
    <t>DYNAMATECH</t>
  </si>
  <si>
    <t>Orissa Minerals Development Company Ltd</t>
  </si>
  <si>
    <t>ORISSAMINE</t>
  </si>
  <si>
    <t>Sharda Cropchem Ltd</t>
  </si>
  <si>
    <t>SHARDACROP</t>
  </si>
  <si>
    <t>Hemisphere Properties India Ltd</t>
  </si>
  <si>
    <t>HEMIPROP</t>
  </si>
  <si>
    <t>Banco Products (India) Ltd</t>
  </si>
  <si>
    <t>BANCOINDIA</t>
  </si>
  <si>
    <t>VRL Logistics Ltd</t>
  </si>
  <si>
    <t>VRLLOG</t>
  </si>
  <si>
    <t>Unichem Laboratories Ltd</t>
  </si>
  <si>
    <t>UNICHEMLAB</t>
  </si>
  <si>
    <t>Restaurant Brands Asia Ltd</t>
  </si>
  <si>
    <t>RBA</t>
  </si>
  <si>
    <t>Zaggle Prepaid Ocean Services Ltd</t>
  </si>
  <si>
    <t>ZAGGLE</t>
  </si>
  <si>
    <t>Eraaya Lifespaces Ltd</t>
  </si>
  <si>
    <t>ERAAYA</t>
  </si>
  <si>
    <t>Sundaram Clayton Ltd</t>
  </si>
  <si>
    <t>SUNCLAY</t>
  </si>
  <si>
    <t>Borosil Ltd</t>
  </si>
  <si>
    <t>BOROLTD</t>
  </si>
  <si>
    <t>CSB Bank Ltd</t>
  </si>
  <si>
    <t>CSBBANK</t>
  </si>
  <si>
    <t>Network People Services Technologies Ltd</t>
  </si>
  <si>
    <t>NPST</t>
  </si>
  <si>
    <t>Nippon India ETF Gold BeES</t>
  </si>
  <si>
    <t>GOLDBEES</t>
  </si>
  <si>
    <t>Commodity</t>
  </si>
  <si>
    <t>Marsons Ltd</t>
  </si>
  <si>
    <t>MARSONS</t>
  </si>
  <si>
    <t>Wonderla Holidays Ltd</t>
  </si>
  <si>
    <t>WONDERLA</t>
  </si>
  <si>
    <t>Orient Electric Ltd</t>
  </si>
  <si>
    <t>ORIENTELEC</t>
  </si>
  <si>
    <t>TeamLease Services Ltd</t>
  </si>
  <si>
    <t>TEAMLEASE</t>
  </si>
  <si>
    <t>Uflex Ltd</t>
  </si>
  <si>
    <t>UFLEX</t>
  </si>
  <si>
    <t>Greenpanel Industries Ltd</t>
  </si>
  <si>
    <t>GREENPANEL</t>
  </si>
  <si>
    <t>Websol Energy System Ltd</t>
  </si>
  <si>
    <t>WEBELSOLAR</t>
  </si>
  <si>
    <t>Heidelbergcement India Ltd</t>
  </si>
  <si>
    <t>HEIDELBERG</t>
  </si>
  <si>
    <t>Awfis Space Solutions Ltd</t>
  </si>
  <si>
    <t>AWFIS</t>
  </si>
  <si>
    <t>V2 Retail Ltd</t>
  </si>
  <si>
    <t>V2RETAIL</t>
  </si>
  <si>
    <t>MSTC Ltd</t>
  </si>
  <si>
    <t>MSTCLTD</t>
  </si>
  <si>
    <t>Nocil Ltd</t>
  </si>
  <si>
    <t>NOCIL</t>
  </si>
  <si>
    <t>Vaibhav Global Ltd</t>
  </si>
  <si>
    <t>VAIBHAVGBL</t>
  </si>
  <si>
    <t>Bajaj Hindusthan Sugar Ltd</t>
  </si>
  <si>
    <t>BAJAJHIND</t>
  </si>
  <si>
    <t>SeQuent Scientific Ltd</t>
  </si>
  <si>
    <t>SEQUENT</t>
  </si>
  <si>
    <t>Morepen Laboratories Ltd</t>
  </si>
  <si>
    <t>MOREPENLAB</t>
  </si>
  <si>
    <t>Bannari Amman Sugars Ltd</t>
  </si>
  <si>
    <t>BANARISUG</t>
  </si>
  <si>
    <t>Jamna Auto Industries Ltd</t>
  </si>
  <si>
    <t>JAMNAAUTO</t>
  </si>
  <si>
    <t>SG Mart Ltd</t>
  </si>
  <si>
    <t>SGMART</t>
  </si>
  <si>
    <t>Renewable Electricity</t>
  </si>
  <si>
    <t>Utkarsh Small Finance Bank Ltd</t>
  </si>
  <si>
    <t>UTKARSHBNK</t>
  </si>
  <si>
    <t>Prime Focus Ltd</t>
  </si>
  <si>
    <t>PFOCUS</t>
  </si>
  <si>
    <t>Animation</t>
  </si>
  <si>
    <t>Grauer And Weil (India) Ltd</t>
  </si>
  <si>
    <t>GRAUWEIL</t>
  </si>
  <si>
    <t>Paisalo Digital Ltd</t>
  </si>
  <si>
    <t>PAISALO</t>
  </si>
  <si>
    <t>Rossari Biotech Ltd</t>
  </si>
  <si>
    <t>ROSSARI</t>
  </si>
  <si>
    <t>Bharat Rasayan Ltd</t>
  </si>
  <si>
    <t>BHARATRAS</t>
  </si>
  <si>
    <t>Bombay Dyeing and Mfg Co Ltd</t>
  </si>
  <si>
    <t>BOMDYEING</t>
  </si>
  <si>
    <t>Rajoo Engineers Ltd</t>
  </si>
  <si>
    <t>RAJOOENG</t>
  </si>
  <si>
    <t>Cartrade Tech Ltd</t>
  </si>
  <si>
    <t>CARTRADE</t>
  </si>
  <si>
    <t>Medi Assist Healthcare Services Ltd</t>
  </si>
  <si>
    <t>MEDIASSIST</t>
  </si>
  <si>
    <t>Pitti Engineering Ltd</t>
  </si>
  <si>
    <t>PITTIENG</t>
  </si>
  <si>
    <t>RPG Life Sciences Limited</t>
  </si>
  <si>
    <t>RPGLIFE</t>
  </si>
  <si>
    <t>Greenply Industries Ltd</t>
  </si>
  <si>
    <t>GREENPLY</t>
  </si>
  <si>
    <t>Styrenix Performance Materials Ltd</t>
  </si>
  <si>
    <t>STYRENIX</t>
  </si>
  <si>
    <t>Harsha Engineers International Ltd</t>
  </si>
  <si>
    <t>HARSHA</t>
  </si>
  <si>
    <t>Shanthi Gears Ltd</t>
  </si>
  <si>
    <t>SHANTIGEAR</t>
  </si>
  <si>
    <t>Kaveri Seed Company Ltd</t>
  </si>
  <si>
    <t>KSCL</t>
  </si>
  <si>
    <t>Seeds</t>
  </si>
  <si>
    <t>Aarti Drugs Ltd</t>
  </si>
  <si>
    <t>AARTIDRUGS</t>
  </si>
  <si>
    <t>Hawkins Cookers Ltd</t>
  </si>
  <si>
    <t>HAWKINCOOK</t>
  </si>
  <si>
    <t>JTEKT India Ltd</t>
  </si>
  <si>
    <t>JTEKTINDIA</t>
  </si>
  <si>
    <t>SEPC Ltd</t>
  </si>
  <si>
    <t>SEPC</t>
  </si>
  <si>
    <t>Ramky Infrastructure Ltd</t>
  </si>
  <si>
    <t>RAMKY</t>
  </si>
  <si>
    <t>Pearl Global Industries Ltd</t>
  </si>
  <si>
    <t>PGIL</t>
  </si>
  <si>
    <t>Supriya Lifescience Ltd</t>
  </si>
  <si>
    <t>SUPRIYA</t>
  </si>
  <si>
    <t>Fineotex Chemical Ltd</t>
  </si>
  <si>
    <t>FCL</t>
  </si>
  <si>
    <t>S H Kelkar and Company Ltd</t>
  </si>
  <si>
    <t>SHK</t>
  </si>
  <si>
    <t>Bhagiradha Chemicals and Industries Ltd</t>
  </si>
  <si>
    <t>BHAGCHEM</t>
  </si>
  <si>
    <t>Jayaswal Neco Industries Ltd</t>
  </si>
  <si>
    <t>JAYNECOIND</t>
  </si>
  <si>
    <t>Subros Ltd</t>
  </si>
  <si>
    <t>SUBROS</t>
  </si>
  <si>
    <t>Tinplate Company of India Ltd</t>
  </si>
  <si>
    <t>TINPLATE</t>
  </si>
  <si>
    <t>Hikal Ltd</t>
  </si>
  <si>
    <t>HIKAL</t>
  </si>
  <si>
    <t>Imagicaaworld Entertainment Ltd</t>
  </si>
  <si>
    <t>IMAGICAA</t>
  </si>
  <si>
    <t>Shaily Engineering Plastics Ltd</t>
  </si>
  <si>
    <t>SHAILY</t>
  </si>
  <si>
    <t>Nippon India ETF Nifty 50 BeES</t>
  </si>
  <si>
    <t>NIFTYBEES</t>
  </si>
  <si>
    <t>Fiem Industries Ltd</t>
  </si>
  <si>
    <t>FIEMIND</t>
  </si>
  <si>
    <t>Northern ARC Capital Ltd</t>
  </si>
  <si>
    <t>NORTHARC</t>
  </si>
  <si>
    <t>EMS Ltd</t>
  </si>
  <si>
    <t>EMSLIMITED</t>
  </si>
  <si>
    <t>Samhi Hotels Ltd</t>
  </si>
  <si>
    <t>SAMHI</t>
  </si>
  <si>
    <t>India Glycols Ltd</t>
  </si>
  <si>
    <t>INDIAGLYCO</t>
  </si>
  <si>
    <t>Greaves Cotton Ltd</t>
  </si>
  <si>
    <t>GREAVESCOT</t>
  </si>
  <si>
    <t>Patel Engineering Ltd</t>
  </si>
  <si>
    <t>PATELENG</t>
  </si>
  <si>
    <t>Thyrocare Technologies Ltd</t>
  </si>
  <si>
    <t>THYROCARE</t>
  </si>
  <si>
    <t>WPIL Ltd</t>
  </si>
  <si>
    <t>WPIL</t>
  </si>
  <si>
    <t>Dalmia Bharat Sugar and Industries Ltd</t>
  </si>
  <si>
    <t>DALMIASUG</t>
  </si>
  <si>
    <t>Paras Defence and Space Technologies Ltd</t>
  </si>
  <si>
    <t>PARAS</t>
  </si>
  <si>
    <t>Gateway Distriparks Ltd</t>
  </si>
  <si>
    <t>GATEWAY</t>
  </si>
  <si>
    <t>Avantel Ltd</t>
  </si>
  <si>
    <t>AVANTEL</t>
  </si>
  <si>
    <t>LG Balakrishnan &amp; Bros Ltd</t>
  </si>
  <si>
    <t>LGBBROSLTD</t>
  </si>
  <si>
    <t>Balmer Lawrie and Company Ltd</t>
  </si>
  <si>
    <t>BALMLAWRIE</t>
  </si>
  <si>
    <t>Innova Captab Ltd</t>
  </si>
  <si>
    <t>INNOVACAP</t>
  </si>
  <si>
    <t>Jain Irrigation Systems Ltd</t>
  </si>
  <si>
    <t>JISLJALEQS</t>
  </si>
  <si>
    <t>Agricultural &amp; Farm Machinery</t>
  </si>
  <si>
    <t>Servotech Power Systems Ltd</t>
  </si>
  <si>
    <t>SERVOTECH</t>
  </si>
  <si>
    <t>JTL Industries Ltd</t>
  </si>
  <si>
    <t>JTLIND</t>
  </si>
  <si>
    <t>Moschip Technologies Ltd</t>
  </si>
  <si>
    <t>MOSCHIP</t>
  </si>
  <si>
    <t>BF Utilities Ltd</t>
  </si>
  <si>
    <t>BFUTILITIE</t>
  </si>
  <si>
    <t>Quick Heal Technologies Ltd</t>
  </si>
  <si>
    <t>QUICKHEAL</t>
  </si>
  <si>
    <t>Indraprastha Medical Corporation Ltd</t>
  </si>
  <si>
    <t>INDRAMEDCO</t>
  </si>
  <si>
    <t>Fedbank Financial Services Ltd</t>
  </si>
  <si>
    <t>FEDFINA</t>
  </si>
  <si>
    <t>Honda India Power Products Ltd</t>
  </si>
  <si>
    <t>HONDAPOWER</t>
  </si>
  <si>
    <t>Shivalik Bimetal Controls Ltd</t>
  </si>
  <si>
    <t>SBCL</t>
  </si>
  <si>
    <t>La Opala R G Ltd</t>
  </si>
  <si>
    <t>LAOPALA</t>
  </si>
  <si>
    <t>West Coast Paper Mills Ltd</t>
  </si>
  <si>
    <t>WSTCSTPAPR</t>
  </si>
  <si>
    <t>Gufic Biosciences Ltd</t>
  </si>
  <si>
    <t>GUFICBIO</t>
  </si>
  <si>
    <t>Exicom Tele-Systems Ltd</t>
  </si>
  <si>
    <t>EXICOM</t>
  </si>
  <si>
    <t>D P Abhushan Ltd</t>
  </si>
  <si>
    <t>DPABHUSHAN</t>
  </si>
  <si>
    <t>Shrem InvIT</t>
  </si>
  <si>
    <t>SHREMINVIT</t>
  </si>
  <si>
    <t>Avalon Technologies Ltd</t>
  </si>
  <si>
    <t>AVALON</t>
  </si>
  <si>
    <t>Kingfa Science and Technology (India) Ltd</t>
  </si>
  <si>
    <t>KINGFA</t>
  </si>
  <si>
    <t>Venus Pipes and Tubes Ltd</t>
  </si>
  <si>
    <t>VENUSPIPES</t>
  </si>
  <si>
    <t>Sunflag Iron and Steel Co Ltd</t>
  </si>
  <si>
    <t>SUNFLAG</t>
  </si>
  <si>
    <t>Kewal Kiran Clothing Ltd</t>
  </si>
  <si>
    <t>KKCL</t>
  </si>
  <si>
    <t>Gokul Agro Resources Ltd</t>
  </si>
  <si>
    <t>GOKULAGRO</t>
  </si>
  <si>
    <t>Hi-Tech Pipes Ltd</t>
  </si>
  <si>
    <t>HITECH</t>
  </si>
  <si>
    <t>JNK India Ltd</t>
  </si>
  <si>
    <t>JNKINDIA</t>
  </si>
  <si>
    <t>TCI Express Ltd</t>
  </si>
  <si>
    <t>TCIEXP</t>
  </si>
  <si>
    <t>Oriana Power Ltd</t>
  </si>
  <si>
    <t>ORIANA</t>
  </si>
  <si>
    <t>Goldiam International Ltd</t>
  </si>
  <si>
    <t>GOLDIAM</t>
  </si>
  <si>
    <t>Lumax AutoTechnologies Ltd</t>
  </si>
  <si>
    <t>LUMAXTECH</t>
  </si>
  <si>
    <t>Arvind Smartspaces Ltd</t>
  </si>
  <si>
    <t>ARVSMART</t>
  </si>
  <si>
    <t>VST Tillers Tractors Ltd</t>
  </si>
  <si>
    <t>VSTTILLERS</t>
  </si>
  <si>
    <t>Bhansali Engineering Polymers Ltd</t>
  </si>
  <si>
    <t>BEPL</t>
  </si>
  <si>
    <t>Artemis Medicare Services Ltd</t>
  </si>
  <si>
    <t>ARTEMISMED</t>
  </si>
  <si>
    <t>Sanghvi Movers Ltd</t>
  </si>
  <si>
    <t>SANGHVIMOV</t>
  </si>
  <si>
    <t>Jeena Sikho Lifecare Ltd</t>
  </si>
  <si>
    <t>JSLL</t>
  </si>
  <si>
    <t>Indian Metals and Ferro Alloys Ltd</t>
  </si>
  <si>
    <t>IMFA</t>
  </si>
  <si>
    <t>Epack Durable Ltd</t>
  </si>
  <si>
    <t>EPACK</t>
  </si>
  <si>
    <t>Stylam Industries Ltd</t>
  </si>
  <si>
    <t>STYLAMIND</t>
  </si>
  <si>
    <t>RPSG Ventures Ltd</t>
  </si>
  <si>
    <t>RPSGVENT</t>
  </si>
  <si>
    <t>Savita Oil Technologies Ltd</t>
  </si>
  <si>
    <t>SOTL</t>
  </si>
  <si>
    <t>Cigniti Technologies Ltd</t>
  </si>
  <si>
    <t>CIGNITITEC</t>
  </si>
  <si>
    <t>Sindhu Trade Links Ltd</t>
  </si>
  <si>
    <t>SINDHUTRAD</t>
  </si>
  <si>
    <t>Precision Wires India Ltd</t>
  </si>
  <si>
    <t>PRECWIRE</t>
  </si>
  <si>
    <t>Nirlon Ltd</t>
  </si>
  <si>
    <t>NIRLON</t>
  </si>
  <si>
    <t>IndoStar Capital Finance Ltd</t>
  </si>
  <si>
    <t>INDOSTAR</t>
  </si>
  <si>
    <t>Dhani Services Ltd</t>
  </si>
  <si>
    <t>DHANI</t>
  </si>
  <si>
    <t>IRB InvIT Fund</t>
  </si>
  <si>
    <t>IRBINVIT</t>
  </si>
  <si>
    <t>Geojit Financial Services Ltd</t>
  </si>
  <si>
    <t>GEOJITFSL</t>
  </si>
  <si>
    <t>Motilal Oswal NASDAQ 100 ETF</t>
  </si>
  <si>
    <t>MON100</t>
  </si>
  <si>
    <t>Sula Vineyards Ltd</t>
  </si>
  <si>
    <t>SULA</t>
  </si>
  <si>
    <t>TCNS Clothing Co Ltd</t>
  </si>
  <si>
    <t>TCNSBRANDS</t>
  </si>
  <si>
    <t>Swaraj Engines Ltd</t>
  </si>
  <si>
    <t>SWARAJENG</t>
  </si>
  <si>
    <t>Gujarat Themis Biosyn Ltd</t>
  </si>
  <si>
    <t>GUJTHEM</t>
  </si>
  <si>
    <t>Muthoot Microfin Ltd</t>
  </si>
  <si>
    <t>MUTHOOTMF</t>
  </si>
  <si>
    <t>Microfinancing</t>
  </si>
  <si>
    <t>Spandana Sphoorty Financial Ltd</t>
  </si>
  <si>
    <t>SPANDANA</t>
  </si>
  <si>
    <t>Hathway Cable and Datacom Ltd</t>
  </si>
  <si>
    <t>HATHWAY</t>
  </si>
  <si>
    <t>Cable &amp; D2H</t>
  </si>
  <si>
    <t>Sky Gold Ltd</t>
  </si>
  <si>
    <t>SKYGOLD</t>
  </si>
  <si>
    <t>CARE Ratings Ltd</t>
  </si>
  <si>
    <t>CARERATING</t>
  </si>
  <si>
    <t>Polyplex Corp Ltd</t>
  </si>
  <si>
    <t>POLYPLEX</t>
  </si>
  <si>
    <t>Hinduja Global Solutions Ltd</t>
  </si>
  <si>
    <t>HGS</t>
  </si>
  <si>
    <t>Kalyani Steels Ltd</t>
  </si>
  <si>
    <t>KSL</t>
  </si>
  <si>
    <t>DCB Bank Ltd</t>
  </si>
  <si>
    <t>DCBBANK</t>
  </si>
  <si>
    <t>Seamec Ltd</t>
  </si>
  <si>
    <t>SEAMECLTD</t>
  </si>
  <si>
    <t>Oil &amp; Gas - Equipment &amp; Services</t>
  </si>
  <si>
    <t>Blue Cloud Softech Solutions Ltd</t>
  </si>
  <si>
    <t>BLUECLOUDS</t>
  </si>
  <si>
    <t>Jindal Poly Films Ltd</t>
  </si>
  <si>
    <t>JINDALPOLY</t>
  </si>
  <si>
    <t>Datamatics Global Services Ltd</t>
  </si>
  <si>
    <t>DATAMATICS</t>
  </si>
  <si>
    <t>Veedol Corporation Ltd</t>
  </si>
  <si>
    <t>VEEDOL</t>
  </si>
  <si>
    <t>Alembic Ltd</t>
  </si>
  <si>
    <t>ALEMBICLTD</t>
  </si>
  <si>
    <t>Mahindra Logistics Ltd</t>
  </si>
  <si>
    <t>MAHLOG</t>
  </si>
  <si>
    <t>HPL Electric &amp; Power Ltd</t>
  </si>
  <si>
    <t>HPL</t>
  </si>
  <si>
    <t>Suraj Estate Developers Ltd</t>
  </si>
  <si>
    <t>SURAJEST</t>
  </si>
  <si>
    <t>Real Estate Rental, Development &amp; Operations</t>
  </si>
  <si>
    <t>KDDL Ltd</t>
  </si>
  <si>
    <t>KDDL</t>
  </si>
  <si>
    <t>DCX Systems Ltd</t>
  </si>
  <si>
    <t>DCXINDIA</t>
  </si>
  <si>
    <t>K.P. Energy Ltd</t>
  </si>
  <si>
    <t>KPEL</t>
  </si>
  <si>
    <t>Vishnu Prakash R Punglia Ltd</t>
  </si>
  <si>
    <t>VPRPL</t>
  </si>
  <si>
    <t>Fischer Medical Ventures Ltd</t>
  </si>
  <si>
    <t>FISCHER</t>
  </si>
  <si>
    <t>MPS Ltd</t>
  </si>
  <si>
    <t>MPSLTD</t>
  </si>
  <si>
    <t>63 Moons Technologies Ltd</t>
  </si>
  <si>
    <t>63MOONS</t>
  </si>
  <si>
    <t>Goodluck India Ltd</t>
  </si>
  <si>
    <t>GOODLUCK</t>
  </si>
  <si>
    <t>Kitex Garments Ltd</t>
  </si>
  <si>
    <t>KITEX</t>
  </si>
  <si>
    <t>Pokarna Ltd</t>
  </si>
  <si>
    <t>POKARNA</t>
  </si>
  <si>
    <t>Fino Payments Bank Ltd</t>
  </si>
  <si>
    <t>FINOPB</t>
  </si>
  <si>
    <t>Gujarat Industries Power Company Ltd</t>
  </si>
  <si>
    <t>GIPCL</t>
  </si>
  <si>
    <t>Hubtown Ltd</t>
  </si>
  <si>
    <t>HUBTOWN</t>
  </si>
  <si>
    <t>Sandhar Technologies Ltd</t>
  </si>
  <si>
    <t>SANDHAR</t>
  </si>
  <si>
    <t>Apeejay Surrendra Park Hotels Ltd</t>
  </si>
  <si>
    <t>PARKHOTELS</t>
  </si>
  <si>
    <t>Monarch Networth Capital Ltd</t>
  </si>
  <si>
    <t>MONARCH</t>
  </si>
  <si>
    <t>Nucleus Software Exports Ltd</t>
  </si>
  <si>
    <t>NUCLEUS</t>
  </si>
  <si>
    <t>Tasty Bite Eatables Ltd</t>
  </si>
  <si>
    <t>TASTYBITE</t>
  </si>
  <si>
    <t>Steel Strips Wheels Ltd</t>
  </si>
  <si>
    <t>SSWL</t>
  </si>
  <si>
    <t>Capacite Infraprojects Ltd</t>
  </si>
  <si>
    <t>CAPACITE</t>
  </si>
  <si>
    <t>Mahanagar Telephone Nigam Ltd</t>
  </si>
  <si>
    <t>MTNL</t>
  </si>
  <si>
    <t>Delta Corp Ltd</t>
  </si>
  <si>
    <t>DELTACORP</t>
  </si>
  <si>
    <t>Marathon Nextgen Realty Ltd</t>
  </si>
  <si>
    <t>MARATHON</t>
  </si>
  <si>
    <t>Vakrangee Limited</t>
  </si>
  <si>
    <t>VAKRANGEE</t>
  </si>
  <si>
    <t>Bajel Projects Ltd</t>
  </si>
  <si>
    <t>BAJEL</t>
  </si>
  <si>
    <t>Electric Utilities</t>
  </si>
  <si>
    <t>Marine Electricals (India) Ltd</t>
  </si>
  <si>
    <t>MARINE</t>
  </si>
  <si>
    <t>Salasar Techno Engineering Ltd</t>
  </si>
  <si>
    <t>SALASAR</t>
  </si>
  <si>
    <t>ADF Foods Ltd</t>
  </si>
  <si>
    <t>ADFFOODS</t>
  </si>
  <si>
    <t>Solara Active Pharma Sciences Ltd</t>
  </si>
  <si>
    <t>SOLARA</t>
  </si>
  <si>
    <t>Thirumalai Chemicals Ltd</t>
  </si>
  <si>
    <t>TIRUMALCHM</t>
  </si>
  <si>
    <t>Ram Ratna Wires Ltd</t>
  </si>
  <si>
    <t>RAMRAT</t>
  </si>
  <si>
    <t>Gensol Engineering Ltd</t>
  </si>
  <si>
    <t>GENSOL</t>
  </si>
  <si>
    <t>Globus Spirits Ltd</t>
  </si>
  <si>
    <t>GLOBUSSPR</t>
  </si>
  <si>
    <t>Ddev Plastiks Industries Ltd</t>
  </si>
  <si>
    <t>DDEVPLASTIK</t>
  </si>
  <si>
    <t>Navneet Education Ltd</t>
  </si>
  <si>
    <t>NAVNETEDUL</t>
  </si>
  <si>
    <t>Repco Home Finance Ltd</t>
  </si>
  <si>
    <t>REPCOHOME</t>
  </si>
  <si>
    <t>Max Ventures and Industries Ltd</t>
  </si>
  <si>
    <t>MAXVIL</t>
  </si>
  <si>
    <t>Deep Industries Ltd</t>
  </si>
  <si>
    <t>DEEPINDS</t>
  </si>
  <si>
    <t>Maithan Alloys Ltd</t>
  </si>
  <si>
    <t>MAITHANALL</t>
  </si>
  <si>
    <t>SJS Enterprises Ltd</t>
  </si>
  <si>
    <t>SJS</t>
  </si>
  <si>
    <t>Shipping Corporation of India Land and Assets Ltd</t>
  </si>
  <si>
    <t>SCILAL</t>
  </si>
  <si>
    <t>Bajaj Consumer Care Ltd</t>
  </si>
  <si>
    <t>BAJAJCON</t>
  </si>
  <si>
    <t>DCW Ltd</t>
  </si>
  <si>
    <t>DCW</t>
  </si>
  <si>
    <t>Oriental Hotels Ltd</t>
  </si>
  <si>
    <t>ORIENTHOT</t>
  </si>
  <si>
    <t>Flair Writing Industries Ltd</t>
  </si>
  <si>
    <t>FLAIR</t>
  </si>
  <si>
    <t>TCPL Packaging Ltd</t>
  </si>
  <si>
    <t>TCPLPACK</t>
  </si>
  <si>
    <t>Eveready Industries India Ltd</t>
  </si>
  <si>
    <t>EVEREADY</t>
  </si>
  <si>
    <t>Wendt (India) Limited</t>
  </si>
  <si>
    <t>WENDT</t>
  </si>
  <si>
    <t>Indoco Remedies Ltd</t>
  </si>
  <si>
    <t>INDOCO</t>
  </si>
  <si>
    <t>Jash Engineering Ltd</t>
  </si>
  <si>
    <t>JASH</t>
  </si>
  <si>
    <t>Saksoft Ltd</t>
  </si>
  <si>
    <t>SAKSOFT</t>
  </si>
  <si>
    <t>Genesys International Corporation Ltd</t>
  </si>
  <si>
    <t>GENESYS</t>
  </si>
  <si>
    <t>Summit Securities Ltd</t>
  </si>
  <si>
    <t>SUMMITSEC</t>
  </si>
  <si>
    <t>Apollo Micro Systems Ltd</t>
  </si>
  <si>
    <t>APOLLO</t>
  </si>
  <si>
    <t>TVS Srichakra Ltd</t>
  </si>
  <si>
    <t>TVSSRICHAK</t>
  </si>
  <si>
    <t>Ashiana Housing Ltd</t>
  </si>
  <si>
    <t>ASHIANA</t>
  </si>
  <si>
    <t>Dollar Industries Ltd</t>
  </si>
  <si>
    <t>DOLLAR</t>
  </si>
  <si>
    <t>Prakash Industries Ltd</t>
  </si>
  <si>
    <t>PRAKASH</t>
  </si>
  <si>
    <t>Dredging Corporation of India Ltd</t>
  </si>
  <si>
    <t>DREDGECORP</t>
  </si>
  <si>
    <t>Dredging</t>
  </si>
  <si>
    <t>KRN Heat Exchanger and Refrigeration Ltd</t>
  </si>
  <si>
    <t>KRN</t>
  </si>
  <si>
    <t>KCP Ltd</t>
  </si>
  <si>
    <t>KCP</t>
  </si>
  <si>
    <t>Foseco India Ltd</t>
  </si>
  <si>
    <t>FOSECOIND</t>
  </si>
  <si>
    <t>Suven Life Sciences Ltd</t>
  </si>
  <si>
    <t>SUVEN</t>
  </si>
  <si>
    <t>Ashapura Minechem Ltd</t>
  </si>
  <si>
    <t>ASHAPURMIN</t>
  </si>
  <si>
    <t>Motisons Jewellers Ltd</t>
  </si>
  <si>
    <t>MOTISONS</t>
  </si>
  <si>
    <t>Apparel &amp; Accessories Retailers</t>
  </si>
  <si>
    <t>Sagar Cements Ltd</t>
  </si>
  <si>
    <t>SAGCEM</t>
  </si>
  <si>
    <t>Hindustan Oil Exploration Company Ltd</t>
  </si>
  <si>
    <t>HINDOILEXP</t>
  </si>
  <si>
    <t>Arkade Developers Ltd</t>
  </si>
  <si>
    <t>ARKADE</t>
  </si>
  <si>
    <t>Huhtamaki India Ltd</t>
  </si>
  <si>
    <t>HUHTAMAKI</t>
  </si>
  <si>
    <t>Stove Kraft Ltd</t>
  </si>
  <si>
    <t>STOVEKRAFT</t>
  </si>
  <si>
    <t>SMS Pharmaceuticals Ltd</t>
  </si>
  <si>
    <t>SMSPHARMA</t>
  </si>
  <si>
    <t>GTL Infrastructure Ltd</t>
  </si>
  <si>
    <t>GTLINFRA</t>
  </si>
  <si>
    <t>KP Green Engineering Ltd</t>
  </si>
  <si>
    <t>KPGEL</t>
  </si>
  <si>
    <t>Heavy Electrical Equipment</t>
  </si>
  <si>
    <t>PTC India Financial Services Ltd</t>
  </si>
  <si>
    <t>PFS</t>
  </si>
  <si>
    <t>Veritas (India) Ltd</t>
  </si>
  <si>
    <t>VERITAS</t>
  </si>
  <si>
    <t>Shanti Educational Initiatives Ltd</t>
  </si>
  <si>
    <t>SEIL</t>
  </si>
  <si>
    <t>Rane Holdings Ltd</t>
  </si>
  <si>
    <t>RANEHOLDIN</t>
  </si>
  <si>
    <t>Kolte-Patil Developers Ltd</t>
  </si>
  <si>
    <t>KOLTEPATIL</t>
  </si>
  <si>
    <t>Vadilal Industries Ltd</t>
  </si>
  <si>
    <t>VADILALIND</t>
  </si>
  <si>
    <t>Somany Ceramics Ltd</t>
  </si>
  <si>
    <t>SOMANYCERA</t>
  </si>
  <si>
    <t>ideaForge Technology Ltd</t>
  </si>
  <si>
    <t>IDEAFORGE</t>
  </si>
  <si>
    <t>Jyoti Structures Ltd</t>
  </si>
  <si>
    <t>JYOTISTRUC</t>
  </si>
  <si>
    <t>Kalyani Investment Company Ltd</t>
  </si>
  <si>
    <t>KICL</t>
  </si>
  <si>
    <t>John Cockerill India Ltd</t>
  </si>
  <si>
    <t>COCKERILL</t>
  </si>
  <si>
    <t>Industrial Machinery &amp; Supplies &amp; Components</t>
  </si>
  <si>
    <t>Dishman Carbogen Amcis Ltd</t>
  </si>
  <si>
    <t>DCAL</t>
  </si>
  <si>
    <t>Nilkamal Ltd</t>
  </si>
  <si>
    <t>NILKAMAL</t>
  </si>
  <si>
    <t>Rajratan Global Wire Ltd</t>
  </si>
  <si>
    <t>RAJRATAN</t>
  </si>
  <si>
    <t>Unitech Ltd</t>
  </si>
  <si>
    <t>UNITECH</t>
  </si>
  <si>
    <t>Ajmera Realty &amp; Infra India Ltd</t>
  </si>
  <si>
    <t>AJMERA</t>
  </si>
  <si>
    <t>Vishnu Chemicals Ltd</t>
  </si>
  <si>
    <t>VISHNU</t>
  </si>
  <si>
    <t>Automotive Axles Ltd</t>
  </si>
  <si>
    <t>AUTOAXLES</t>
  </si>
  <si>
    <t>Nalwa Sons Investments Ltd</t>
  </si>
  <si>
    <t>NSIL</t>
  </si>
  <si>
    <t>Premier Explosives Ltd</t>
  </si>
  <si>
    <t>PREMEXPLN</t>
  </si>
  <si>
    <t>Shalby Ltd</t>
  </si>
  <si>
    <t>SHALBY</t>
  </si>
  <si>
    <t>Parag Milk Foods Ltd</t>
  </si>
  <si>
    <t>PARAGMILK</t>
  </si>
  <si>
    <t>Tinna Rubber and Infrastructure Ltd</t>
  </si>
  <si>
    <t>TINNARUBR</t>
  </si>
  <si>
    <t>Novartis India Ltd</t>
  </si>
  <si>
    <t>NOVARTIND</t>
  </si>
  <si>
    <t>SG Finserve Ltd</t>
  </si>
  <si>
    <t>SGFIN</t>
  </si>
  <si>
    <t>ECOS (India) Mobility &amp; Hospitality Ltd</t>
  </si>
  <si>
    <t>ECOSMOBLTY</t>
  </si>
  <si>
    <t>RIR Power Electronics Ltd</t>
  </si>
  <si>
    <t>RIR</t>
  </si>
  <si>
    <t>Landmark Cars Ltd</t>
  </si>
  <si>
    <t>LANDMARK</t>
  </si>
  <si>
    <t>NRB Bearings Ltd</t>
  </si>
  <si>
    <t>NRBBEARING</t>
  </si>
  <si>
    <t>MM Forgings Ltd</t>
  </si>
  <si>
    <t>MMFL</t>
  </si>
  <si>
    <t>Confidence Petroleum India Ltd</t>
  </si>
  <si>
    <t>CONFIPET</t>
  </si>
  <si>
    <t>Stanley Lifestyles Ltd</t>
  </si>
  <si>
    <t>STANLEY</t>
  </si>
  <si>
    <t>Meghmani Organics Ltd</t>
  </si>
  <si>
    <t>MOL</t>
  </si>
  <si>
    <t>Krsnaa Diagnostics Ltd</t>
  </si>
  <si>
    <t>KRSNAA</t>
  </si>
  <si>
    <t>Aeroflex Industries Ltd</t>
  </si>
  <si>
    <t>AEROFLEX</t>
  </si>
  <si>
    <t>Baazar Style Retail Ltd</t>
  </si>
  <si>
    <t>STYLEBAAZA</t>
  </si>
  <si>
    <t>Interarch Building Products Ltd</t>
  </si>
  <si>
    <t>INTERARCH</t>
  </si>
  <si>
    <t>Building Products - Prefab Structures</t>
  </si>
  <si>
    <t>Ge Power India Ltd</t>
  </si>
  <si>
    <t>GEPIL</t>
  </si>
  <si>
    <t>Venky's (India) Ltd</t>
  </si>
  <si>
    <t>VENKEYS</t>
  </si>
  <si>
    <t>Sri Adhikari Brothers Television Network Ltd</t>
  </si>
  <si>
    <t>SABTNL</t>
  </si>
  <si>
    <t>Welspun Specialty Solutions Ltd</t>
  </si>
  <si>
    <t>WELSPLSOL</t>
  </si>
  <si>
    <t>HLE Glascoat Ltd</t>
  </si>
  <si>
    <t>HLEGLAS</t>
  </si>
  <si>
    <t>SBI Gold ETF</t>
  </si>
  <si>
    <t>SETFGOLD</t>
  </si>
  <si>
    <t>Barbeque-Nation Hospitality Ltd</t>
  </si>
  <si>
    <t>BARBEQUE</t>
  </si>
  <si>
    <t>Prataap Snacks Ltd</t>
  </si>
  <si>
    <t>DIAMONDYD</t>
  </si>
  <si>
    <t>SML Isuzu Ltd</t>
  </si>
  <si>
    <t>SMLISUZU</t>
  </si>
  <si>
    <t>Accelya Solutions India Ltd</t>
  </si>
  <si>
    <t>ACCELYA</t>
  </si>
  <si>
    <t>Sasken Technologies Ltd</t>
  </si>
  <si>
    <t>SASKEN</t>
  </si>
  <si>
    <t>Mayur Uniquoters Ltd</t>
  </si>
  <si>
    <t>MAYURUNIQ</t>
  </si>
  <si>
    <t>DISA India Ltd</t>
  </si>
  <si>
    <t>DISAQ</t>
  </si>
  <si>
    <t>Pondy Oxides and Chemicals Ltd</t>
  </si>
  <si>
    <t>POCL</t>
  </si>
  <si>
    <t>Thejo Engineering Ltd</t>
  </si>
  <si>
    <t>THEJO</t>
  </si>
  <si>
    <t>Nippon India ETF Nifty 1D Rate Liquid BeES</t>
  </si>
  <si>
    <t>LIQUIDBEES</t>
  </si>
  <si>
    <t>BF Investment Ltd</t>
  </si>
  <si>
    <t>BFINVEST</t>
  </si>
  <si>
    <t>Updater Services Ltd</t>
  </si>
  <si>
    <t>UDS</t>
  </si>
  <si>
    <t>Dolat Algotech Ltd</t>
  </si>
  <si>
    <t>DOLATALGO</t>
  </si>
  <si>
    <t>Jubilant Industries Ltd</t>
  </si>
  <si>
    <t>JUBLINDS</t>
  </si>
  <si>
    <t>Dish TV India Ltd</t>
  </si>
  <si>
    <t>DISHTV</t>
  </si>
  <si>
    <t>PSP Projects Ltd</t>
  </si>
  <si>
    <t>PSPPROJECT</t>
  </si>
  <si>
    <t>Themis Medicare Ltd</t>
  </si>
  <si>
    <t>THEMISMED</t>
  </si>
  <si>
    <t>Rashi Peripherals Ltd</t>
  </si>
  <si>
    <t>RPTECH</t>
  </si>
  <si>
    <t>Goodyear India Ltd</t>
  </si>
  <si>
    <t>GOODYEAR</t>
  </si>
  <si>
    <t>IOL Chemicals and Pharmaceuticals Ltd</t>
  </si>
  <si>
    <t>IOLCP</t>
  </si>
  <si>
    <t>Kesar India Ltd</t>
  </si>
  <si>
    <t>KESAR</t>
  </si>
  <si>
    <t>Real Estate Development</t>
  </si>
  <si>
    <t>Vindhya Telelinks Ltd</t>
  </si>
  <si>
    <t>VINDHYATEL</t>
  </si>
  <si>
    <t>NIBE Ltd</t>
  </si>
  <si>
    <t>NIBE</t>
  </si>
  <si>
    <t>Spectrum Electrical Industries Ltd</t>
  </si>
  <si>
    <t>SPECTRUM</t>
  </si>
  <si>
    <t>Sai Silks (Kalamandir) Ltd</t>
  </si>
  <si>
    <t>KALAMANDIR</t>
  </si>
  <si>
    <t>Raghav Productivity Enhancers Ltd</t>
  </si>
  <si>
    <t>RPEL</t>
  </si>
  <si>
    <t>Xpro India Ltd</t>
  </si>
  <si>
    <t>XPROINDIA</t>
  </si>
  <si>
    <t>Pennar Industries Ltd</t>
  </si>
  <si>
    <t>PENIND</t>
  </si>
  <si>
    <t>Dr Agarwal's Eye Hospital Ltd</t>
  </si>
  <si>
    <t>DRAGARWQ</t>
  </si>
  <si>
    <t>Precision Camshafts Ltd</t>
  </si>
  <si>
    <t>PRECAM</t>
  </si>
  <si>
    <t>Indian Hume Pipe Company Ltd</t>
  </si>
  <si>
    <t>INDIANHUME</t>
  </si>
  <si>
    <t>Mold-Tek Packaging Ltd</t>
  </si>
  <si>
    <t>MOLDTKPAC</t>
  </si>
  <si>
    <t>Dreamfolks Services Ltd</t>
  </si>
  <si>
    <t>DREAMFOLKS</t>
  </si>
  <si>
    <t>NIIT Ltd</t>
  </si>
  <si>
    <t>NIITLTD</t>
  </si>
  <si>
    <t>Insecticides (India) Ltd</t>
  </si>
  <si>
    <t>INSECTICID</t>
  </si>
  <si>
    <t>DEN Networks Ltd</t>
  </si>
  <si>
    <t>DEN</t>
  </si>
  <si>
    <t>Indo Tech Transformers Ltd</t>
  </si>
  <si>
    <t>INDOTECH</t>
  </si>
  <si>
    <t>Ador Welding Ltd</t>
  </si>
  <si>
    <t>ADORWELD</t>
  </si>
  <si>
    <t>ESAF Small Finance Bank Limited</t>
  </si>
  <si>
    <t>ESAFSFB</t>
  </si>
  <si>
    <t>EIH Associated Hotels Ltd</t>
  </si>
  <si>
    <t>EIHAHOTELS</t>
  </si>
  <si>
    <t>Lumax Industries Ltd</t>
  </si>
  <si>
    <t>LUMAXIND</t>
  </si>
  <si>
    <t>Orient Green Power Company Ltd</t>
  </si>
  <si>
    <t>GREENPOWER</t>
  </si>
  <si>
    <t>Gandhar Oil Refinery (INDIA) Ltd</t>
  </si>
  <si>
    <t>GANDHAR</t>
  </si>
  <si>
    <t>Panama Petrochem Ltd</t>
  </si>
  <si>
    <t>PANAMAPET</t>
  </si>
  <si>
    <t>Vidhi Specialty Food Ingredients Ltd</t>
  </si>
  <si>
    <t>VIDHIING</t>
  </si>
  <si>
    <t>Paramount Communications Ltd</t>
  </si>
  <si>
    <t>PARACABLES</t>
  </si>
  <si>
    <t>Vardhman Special Steels Ltd</t>
  </si>
  <si>
    <t>VSSL</t>
  </si>
  <si>
    <t>TIL Ltd</t>
  </si>
  <si>
    <t>TIL</t>
  </si>
  <si>
    <t>Ugro Capital Ltd</t>
  </si>
  <si>
    <t>UGROCAP</t>
  </si>
  <si>
    <t>Alpex Solar Ltd</t>
  </si>
  <si>
    <t>ALPEXSOLAR</t>
  </si>
  <si>
    <t>TTK Healthcare Ltd</t>
  </si>
  <si>
    <t>TTKHLTCARE</t>
  </si>
  <si>
    <t>Tatva Chintan Pharma Chem Ltd</t>
  </si>
  <si>
    <t>TATVA</t>
  </si>
  <si>
    <t>EFC (I) Ltd</t>
  </si>
  <si>
    <t>EFCIL</t>
  </si>
  <si>
    <t>Distributors</t>
  </si>
  <si>
    <t>Mangalam Cement Ltd</t>
  </si>
  <si>
    <t>MANGLMCEM</t>
  </si>
  <si>
    <t>Federal-Mogul Goetze (India) Ltd</t>
  </si>
  <si>
    <t>FMGOETZE</t>
  </si>
  <si>
    <t>TechNVision Ventures Ltd</t>
  </si>
  <si>
    <t>TECHNVISN</t>
  </si>
  <si>
    <t>Siyaram Silk Mills Ltd</t>
  </si>
  <si>
    <t>SIYSIL</t>
  </si>
  <si>
    <t>Hindware Home Innovation Ltd</t>
  </si>
  <si>
    <t>HINDWAREAP</t>
  </si>
  <si>
    <t>Platinum Industries Ltd</t>
  </si>
  <si>
    <t>PLATIND</t>
  </si>
  <si>
    <t>Agro Tech Foods Ltd</t>
  </si>
  <si>
    <t>ATFL</t>
  </si>
  <si>
    <t>Sanstar Ltd</t>
  </si>
  <si>
    <t>SANSTAR</t>
  </si>
  <si>
    <t>Owais Metal and Mineral Processing Ltd</t>
  </si>
  <si>
    <t>OWAIS</t>
  </si>
  <si>
    <t>India Pesticides Ltd</t>
  </si>
  <si>
    <t>IPL</t>
  </si>
  <si>
    <t>Nitin Spinners Ltd</t>
  </si>
  <si>
    <t>NITINSPIN</t>
  </si>
  <si>
    <t>Apollo Pipes Ltd</t>
  </si>
  <si>
    <t>APOLLOPIPE</t>
  </si>
  <si>
    <t>HMA Agro Industries Ltd</t>
  </si>
  <si>
    <t>HMAAGRO</t>
  </si>
  <si>
    <t>Nelco Ltd</t>
  </si>
  <si>
    <t>NELCO</t>
  </si>
  <si>
    <t>MIC Electronics Ltd</t>
  </si>
  <si>
    <t>MICEL</t>
  </si>
  <si>
    <t>Rupa &amp; Company Ltd</t>
  </si>
  <si>
    <t>RUPA</t>
  </si>
  <si>
    <t>Centum Electronics Ltd</t>
  </si>
  <si>
    <t>CENTUM</t>
  </si>
  <si>
    <t>Dolphin Offshore Enterprises (India) Ltd</t>
  </si>
  <si>
    <t>DOLPHIN</t>
  </si>
  <si>
    <t>Carysil Ltd</t>
  </si>
  <si>
    <t>CARYSIL</t>
  </si>
  <si>
    <t>Everest Kanto Cylinder Ltd</t>
  </si>
  <si>
    <t>EKC</t>
  </si>
  <si>
    <t>Mukand Ltd</t>
  </si>
  <si>
    <t>MUKANDLTD</t>
  </si>
  <si>
    <t>Andrew Yule &amp; Co Ltd</t>
  </si>
  <si>
    <t>ANDREWYU</t>
  </si>
  <si>
    <t>Axiscades Technologies Ltd</t>
  </si>
  <si>
    <t>AXISCADES</t>
  </si>
  <si>
    <t>Man Industries (India) Ltd</t>
  </si>
  <si>
    <t>MANINDS</t>
  </si>
  <si>
    <t>Omaxe Ltd</t>
  </si>
  <si>
    <t>OMAXE</t>
  </si>
  <si>
    <t>Yasho Industries Ltd</t>
  </si>
  <si>
    <t>YASHO</t>
  </si>
  <si>
    <t>Fusion Finance Ltd</t>
  </si>
  <si>
    <t>FUSION</t>
  </si>
  <si>
    <t>Universal Cables Ltd</t>
  </si>
  <si>
    <t>UNIVCABLES</t>
  </si>
  <si>
    <t>Saraswati Commercial (India) Ltd</t>
  </si>
  <si>
    <t>ZSARACOM</t>
  </si>
  <si>
    <t>Systematix Corporate Services Ltd</t>
  </si>
  <si>
    <t>SYSTMTXC</t>
  </si>
  <si>
    <t>Ravindra Energy Ltd</t>
  </si>
  <si>
    <t>RELTD</t>
  </si>
  <si>
    <t>Elpro International Ltd</t>
  </si>
  <si>
    <t>ELPROINTL</t>
  </si>
  <si>
    <t>Unicommerce eSolutions Ltd</t>
  </si>
  <si>
    <t>UNIECOM</t>
  </si>
  <si>
    <t>S.P.Apparels Ltd</t>
  </si>
  <si>
    <t>SPAL</t>
  </si>
  <si>
    <t>Antony Waste Handling Cell Ltd</t>
  </si>
  <si>
    <t>AWHCL</t>
  </si>
  <si>
    <t>Tarsons Products Ltd</t>
  </si>
  <si>
    <t>TARSONS</t>
  </si>
  <si>
    <t>Amrutanjan Health Care Ltd</t>
  </si>
  <si>
    <t>AMRUTANJAN</t>
  </si>
  <si>
    <t>Igarashi Motors India Ltd</t>
  </si>
  <si>
    <t>IGARASHI</t>
  </si>
  <si>
    <t>IFGL Refractories Ltd</t>
  </si>
  <si>
    <t>IFGLEXPOR</t>
  </si>
  <si>
    <t>Media Matrix Worldwide Ltd</t>
  </si>
  <si>
    <t>MMWL</t>
  </si>
  <si>
    <t>Rama Steel Tubes Ltd</t>
  </si>
  <si>
    <t>RAMASTEEL</t>
  </si>
  <si>
    <t>IKIO Lighting Ltd</t>
  </si>
  <si>
    <t>IKIO</t>
  </si>
  <si>
    <t>Apcotex Industries Ltd</t>
  </si>
  <si>
    <t>APCOTEXIND</t>
  </si>
  <si>
    <t>ICICI Prudential Nifty 50 ETF</t>
  </si>
  <si>
    <t>NIFTYIETF</t>
  </si>
  <si>
    <t>JITF Infralogistics Ltd</t>
  </si>
  <si>
    <t>JITFINFRA</t>
  </si>
  <si>
    <t>Pnb Gilts Ltd</t>
  </si>
  <si>
    <t>PNBGILTS</t>
  </si>
  <si>
    <t>Astec Lifesciences Ltd</t>
  </si>
  <si>
    <t>ASTEC</t>
  </si>
  <si>
    <t>Ramco Industries Ltd</t>
  </si>
  <si>
    <t>RAMCOIND</t>
  </si>
  <si>
    <t>Sangam (India) Ltd</t>
  </si>
  <si>
    <t>SANGAMIND</t>
  </si>
  <si>
    <t>Cupid Ltd</t>
  </si>
  <si>
    <t>CUPID</t>
  </si>
  <si>
    <t>Alicon Castalloy Ltd</t>
  </si>
  <si>
    <t>ALICON</t>
  </si>
  <si>
    <t>Som Distilleries and Breweries Ltd</t>
  </si>
  <si>
    <t>SDBL</t>
  </si>
  <si>
    <t>Gocl Corporation Ltd</t>
  </si>
  <si>
    <t>GOCLCORP</t>
  </si>
  <si>
    <t>Sanghi Industries Ltd</t>
  </si>
  <si>
    <t>SANGHIIND</t>
  </si>
  <si>
    <t>Syncom Formulations (India) Ltd</t>
  </si>
  <si>
    <t>SYNCOMF</t>
  </si>
  <si>
    <t>Mercury Ev-Tech Ltd</t>
  </si>
  <si>
    <t>MERCURYEV</t>
  </si>
  <si>
    <t>HIL Ltd</t>
  </si>
  <si>
    <t>HIL</t>
  </si>
  <si>
    <t>PIX Transmissions Ltd</t>
  </si>
  <si>
    <t>PIXTRANS</t>
  </si>
  <si>
    <t>JISLDVREQS</t>
  </si>
  <si>
    <t>Lotus Chocolate Company Ltd</t>
  </si>
  <si>
    <t>LOTUSCHO</t>
  </si>
  <si>
    <t>Windlas Biotech Ltd</t>
  </si>
  <si>
    <t>WINDLAS</t>
  </si>
  <si>
    <t>Seshasayee Paper and Boards Ltd</t>
  </si>
  <si>
    <t>SESHAPAPER</t>
  </si>
  <si>
    <t>Shriram Properties Ltd</t>
  </si>
  <si>
    <t>SHRIRAMPPS</t>
  </si>
  <si>
    <t>Cantabil Retail India Ltd</t>
  </si>
  <si>
    <t>CANTABIL</t>
  </si>
  <si>
    <t>Salzer Electronics Ltd</t>
  </si>
  <si>
    <t>SALZERELEC</t>
  </si>
  <si>
    <t>Satin Creditcare Network Ltd</t>
  </si>
  <si>
    <t>SATIN</t>
  </si>
  <si>
    <t>Uniparts India Ltd</t>
  </si>
  <si>
    <t>UNIPARTS</t>
  </si>
  <si>
    <t>Andhra Paper Ltd</t>
  </si>
  <si>
    <t>ANDHRAPAP</t>
  </si>
  <si>
    <t>Madhya Bharat Agro Products Ltd</t>
  </si>
  <si>
    <t>MBAPL</t>
  </si>
  <si>
    <t>B L Kashyap and Sons Ltd</t>
  </si>
  <si>
    <t>BLKASHYAP</t>
  </si>
  <si>
    <t>Bigbloc Construction Ltd</t>
  </si>
  <si>
    <t>BIGBLOC</t>
  </si>
  <si>
    <t>Kilburn Engineering Ltd</t>
  </si>
  <si>
    <t>KLBRENG-B</t>
  </si>
  <si>
    <t>Navkar Corporation Ltd</t>
  </si>
  <si>
    <t>NAVKARCORP</t>
  </si>
  <si>
    <t>MSP Steel &amp; Power Ltd</t>
  </si>
  <si>
    <t>MSPL</t>
  </si>
  <si>
    <t>Hariom Pipe Industries Ltd</t>
  </si>
  <si>
    <t>HARIOMPIPE</t>
  </si>
  <si>
    <t>Master Trust Ltd</t>
  </si>
  <si>
    <t>MASTERTR</t>
  </si>
  <si>
    <t>Sterling Tools Ltd</t>
  </si>
  <si>
    <t>STERTOOLS</t>
  </si>
  <si>
    <t>D Link (India) Limited</t>
  </si>
  <si>
    <t>DLINKINDIA</t>
  </si>
  <si>
    <t>Panacea Biotec Ltd</t>
  </si>
  <si>
    <t>PANACEABIO</t>
  </si>
  <si>
    <t>Jaiprakash Associates Ltd</t>
  </si>
  <si>
    <t>JPASSOCIAT</t>
  </si>
  <si>
    <t>Jagran Prakashan Ltd</t>
  </si>
  <si>
    <t>JAGRAN</t>
  </si>
  <si>
    <t>Cosmo First Ltd</t>
  </si>
  <si>
    <t>COSMOFIRST</t>
  </si>
  <si>
    <t>Hester Biosciences Ltd</t>
  </si>
  <si>
    <t>HESTERBIO</t>
  </si>
  <si>
    <t>Expleo Solutions Ltd</t>
  </si>
  <si>
    <t>EXPLEOSOL</t>
  </si>
  <si>
    <t>Advait Infratech Ltd</t>
  </si>
  <si>
    <t>ADVAIT</t>
  </si>
  <si>
    <t>Electrical Components &amp; Equipment</t>
  </si>
  <si>
    <t>Sahasra Electronic Solutions Ltd</t>
  </si>
  <si>
    <t>SAHASRA</t>
  </si>
  <si>
    <t>Kotak Gold Etf</t>
  </si>
  <si>
    <t>GOLD1</t>
  </si>
  <si>
    <t>Deccan Gold Mines Ltd</t>
  </si>
  <si>
    <t>DECNGOLD</t>
  </si>
  <si>
    <t>Wonder Electricals Ltd</t>
  </si>
  <si>
    <t>WEL</t>
  </si>
  <si>
    <t>Kody Technolab Ltd</t>
  </si>
  <si>
    <t>KODYTECH</t>
  </si>
  <si>
    <t>Tanfac Industries Ltd</t>
  </si>
  <si>
    <t>TANFACIND</t>
  </si>
  <si>
    <t>BLS E-Services Ltd</t>
  </si>
  <si>
    <t>BLSE</t>
  </si>
  <si>
    <t>Fedders Holding Ltd</t>
  </si>
  <si>
    <t>FEDDERSHOL</t>
  </si>
  <si>
    <t>Capital India Finance Ltd</t>
  </si>
  <si>
    <t>CIFL</t>
  </si>
  <si>
    <t>Excel Industries Ltd</t>
  </si>
  <si>
    <t>EXCELINDUS</t>
  </si>
  <si>
    <t>Divgi TorqTransfer Systems Ltd</t>
  </si>
  <si>
    <t>DIVGIITTS</t>
  </si>
  <si>
    <t>NDR Auto Components Ltd</t>
  </si>
  <si>
    <t>NDRAUTO</t>
  </si>
  <si>
    <t>Tribhovandas Bhimji Zaveri Ltd</t>
  </si>
  <si>
    <t>TBZ</t>
  </si>
  <si>
    <t>Praveg Ltd</t>
  </si>
  <si>
    <t>PRAVEG</t>
  </si>
  <si>
    <t>GKW Ltd</t>
  </si>
  <si>
    <t>GKWLIMITED</t>
  </si>
  <si>
    <t>Talbros Automotive Components Ltd</t>
  </si>
  <si>
    <t>TALBROAUTO</t>
  </si>
  <si>
    <t>Yatra Online Ltd</t>
  </si>
  <si>
    <t>YATRA</t>
  </si>
  <si>
    <t>HDFC Gold Exchange Traded Fund</t>
  </si>
  <si>
    <t>HDFCGOLD</t>
  </si>
  <si>
    <t>ICICI Prudential Gold ETF</t>
  </si>
  <si>
    <t>GOLDIETF</t>
  </si>
  <si>
    <t>Nippon India ETF Nifty Next 50 Junior BeES</t>
  </si>
  <si>
    <t>JUNIORBEES</t>
  </si>
  <si>
    <t>TAJ GVK Hotels and Resorts Ltd</t>
  </si>
  <si>
    <t>TAJGVK</t>
  </si>
  <si>
    <t>Kiri Industries Ltd</t>
  </si>
  <si>
    <t>KIRIINDUS</t>
  </si>
  <si>
    <t>Veranda Learning Solutions Ltd</t>
  </si>
  <si>
    <t>VERANDA</t>
  </si>
  <si>
    <t>Abans Holdings Ltd</t>
  </si>
  <si>
    <t>AHL</t>
  </si>
  <si>
    <t>Jaykay Enterprises Ltd</t>
  </si>
  <si>
    <t>JAYKAY</t>
  </si>
  <si>
    <t>Heranba Industries Ltd</t>
  </si>
  <si>
    <t>HERANBA</t>
  </si>
  <si>
    <t>G M Breweries Ltd</t>
  </si>
  <si>
    <t>GMBREW</t>
  </si>
  <si>
    <t>ASM Technologies Ltd</t>
  </si>
  <si>
    <t>ASMTEC</t>
  </si>
  <si>
    <t>Beta Drugs Ltd</t>
  </si>
  <si>
    <t>BETA</t>
  </si>
  <si>
    <t>Ceinsys Tech Ltd</t>
  </si>
  <si>
    <t>CEINSYSTECH</t>
  </si>
  <si>
    <t>Eimco Elecon (India) Ltd</t>
  </si>
  <si>
    <t>EIMCOELECO</t>
  </si>
  <si>
    <t>Balmer Lawrie Investments Ltd</t>
  </si>
  <si>
    <t>BLIL</t>
  </si>
  <si>
    <t>GNA Axles Ltd</t>
  </si>
  <si>
    <t>GNA</t>
  </si>
  <si>
    <t>5Paisa Capital Ltd</t>
  </si>
  <si>
    <t>5PAISA</t>
  </si>
  <si>
    <t>India Power Corporation Ltd</t>
  </si>
  <si>
    <t>DPSCLTD</t>
  </si>
  <si>
    <t>Suratwwala Business Group Ltd</t>
  </si>
  <si>
    <t>SBGLP</t>
  </si>
  <si>
    <t>Knowledge Marine &amp; Engineering Works Ltd</t>
  </si>
  <si>
    <t>KMEW</t>
  </si>
  <si>
    <t>Marine Transportation</t>
  </si>
  <si>
    <t>Sirca Paints India Ltd</t>
  </si>
  <si>
    <t>SIRCA</t>
  </si>
  <si>
    <t>GRP Ltd</t>
  </si>
  <si>
    <t>GRPLTD</t>
  </si>
  <si>
    <t>Reliance Industrial Infrastructure Ltd</t>
  </si>
  <si>
    <t>RIIL</t>
  </si>
  <si>
    <t>Brightcom Group Ltd</t>
  </si>
  <si>
    <t>BCG</t>
  </si>
  <si>
    <t>Eco Recycling Ltd</t>
  </si>
  <si>
    <t>ECORECO</t>
  </si>
  <si>
    <t>VL E-Governance &amp; IT Solutions Ltd</t>
  </si>
  <si>
    <t>VLEGOV</t>
  </si>
  <si>
    <t>Wheels India Ltd</t>
  </si>
  <si>
    <t>WHEELS</t>
  </si>
  <si>
    <t>Bombay Super Hybrid Seeds Ltd</t>
  </si>
  <si>
    <t>BSHSL</t>
  </si>
  <si>
    <t>DEE Development Engineers Ltd</t>
  </si>
  <si>
    <t>DEEDEV</t>
  </si>
  <si>
    <t>Suryoday Small Finance Bank Ltd</t>
  </si>
  <si>
    <t>SURYODAY</t>
  </si>
  <si>
    <t>Kokuyo Camlin Ltd</t>
  </si>
  <si>
    <t>KOKUYOCMLN</t>
  </si>
  <si>
    <t>GPT Infraprojects Ltd</t>
  </si>
  <si>
    <t>GPTINFRA</t>
  </si>
  <si>
    <t>Matrimony.Com Ltd</t>
  </si>
  <si>
    <t>MATRIMONY</t>
  </si>
  <si>
    <t>I G Petrochemicals Ltd</t>
  </si>
  <si>
    <t>IGPL</t>
  </si>
  <si>
    <t>Rane (Madras) Ltd</t>
  </si>
  <si>
    <t>RML</t>
  </si>
  <si>
    <t>Mufin Green Finance Ltd</t>
  </si>
  <si>
    <t>MUFIN</t>
  </si>
  <si>
    <t>Bharat Wire Ropes Ltd</t>
  </si>
  <si>
    <t>BHARATWIRE</t>
  </si>
  <si>
    <t>Monte Carlo Fashions Ltd</t>
  </si>
  <si>
    <t>MONTECARLO</t>
  </si>
  <si>
    <t>Cropster Agro Ltd</t>
  </si>
  <si>
    <t>CROPSTER</t>
  </si>
  <si>
    <t>GTPL Hathway Ltd</t>
  </si>
  <si>
    <t>GTPL</t>
  </si>
  <si>
    <t>Walchandnagar Industries Ltd</t>
  </si>
  <si>
    <t>WALCHANNAG</t>
  </si>
  <si>
    <t>Swelect Energy Systems Ltd</t>
  </si>
  <si>
    <t>SWELECTES</t>
  </si>
  <si>
    <t>Atul Auto Ltd</t>
  </si>
  <si>
    <t>ATULAUTO</t>
  </si>
  <si>
    <t>Three Wheelers</t>
  </si>
  <si>
    <t>Suyog Telematics Ltd</t>
  </si>
  <si>
    <t>SUYOG</t>
  </si>
  <si>
    <t>Vertoz Ltd</t>
  </si>
  <si>
    <t>VERTOZ</t>
  </si>
  <si>
    <t>Associated Alcohols &amp; Breweries Ltd</t>
  </si>
  <si>
    <t>ASALCBR</t>
  </si>
  <si>
    <t>Jindal Drilling and Industries Ltd</t>
  </si>
  <si>
    <t>JINDRILL</t>
  </si>
  <si>
    <t>Udaipur Cement Works Ltd</t>
  </si>
  <si>
    <t>UDAICEMENT</t>
  </si>
  <si>
    <t>Jyoti Resins and Adhesives Ltd</t>
  </si>
  <si>
    <t>JYOTIRES</t>
  </si>
  <si>
    <t>Sigachi Industries Ltd</t>
  </si>
  <si>
    <t>SIGACHI</t>
  </si>
  <si>
    <t>Dynacons Systems and Solutions Ltd</t>
  </si>
  <si>
    <t>DSSL</t>
  </si>
  <si>
    <t>Roto Pumps Ltd</t>
  </si>
  <si>
    <t>ROTO</t>
  </si>
  <si>
    <t>Irm Energy Ltd</t>
  </si>
  <si>
    <t>IRMENERGY</t>
  </si>
  <si>
    <t>Sadhana Nitro Chem Ltd</t>
  </si>
  <si>
    <t>SADHNANIQ</t>
  </si>
  <si>
    <t>SMC Global Securities Ltd</t>
  </si>
  <si>
    <t>SMCGLOBAL</t>
  </si>
  <si>
    <t>Sportking India Ltd</t>
  </si>
  <si>
    <t>SPORTKING</t>
  </si>
  <si>
    <t>BCL Industries Ltd</t>
  </si>
  <si>
    <t>BCLIND</t>
  </si>
  <si>
    <t>Southern Petrochemical Industries Corporation Ltd</t>
  </si>
  <si>
    <t>SPIC</t>
  </si>
  <si>
    <t>Filatex India Ltd</t>
  </si>
  <si>
    <t>FILATEX</t>
  </si>
  <si>
    <t>Chemfab Alkalis Ltd</t>
  </si>
  <si>
    <t>CHEMFAB</t>
  </si>
  <si>
    <t>Borosil Scientific Ltd</t>
  </si>
  <si>
    <t>BOROSCI</t>
  </si>
  <si>
    <t>Dcm Shriram Industries Ltd</t>
  </si>
  <si>
    <t>DCMSRIND</t>
  </si>
  <si>
    <t>Oriental Aromatics Ltd</t>
  </si>
  <si>
    <t>OAL</t>
  </si>
  <si>
    <t>Agarwal Industrial Corporation Ltd</t>
  </si>
  <si>
    <t>AGARIND</t>
  </si>
  <si>
    <t>India Nippon Electricals Ltd</t>
  </si>
  <si>
    <t>INDNIPPON</t>
  </si>
  <si>
    <t>India Motor Parts &amp; Accessories Ltd</t>
  </si>
  <si>
    <t>IMPAL</t>
  </si>
  <si>
    <t>Bajaj Steel Industries Ltd</t>
  </si>
  <si>
    <t>BAJAJST</t>
  </si>
  <si>
    <t>Wealth First Portfolio Managers Ltd</t>
  </si>
  <si>
    <t>WEALTH</t>
  </si>
  <si>
    <t>Peninsula Land Ltd</t>
  </si>
  <si>
    <t>PENINLAND</t>
  </si>
  <si>
    <t>Panorama Studios International Ltd</t>
  </si>
  <si>
    <t>PANORAMA</t>
  </si>
  <si>
    <t>Paushak Ltd</t>
  </si>
  <si>
    <t>PAUSHAKLTD</t>
  </si>
  <si>
    <t>Z F Steering Gear (India) Ltd</t>
  </si>
  <si>
    <t>ZFSTEERING</t>
  </si>
  <si>
    <t>Camlin Fine Sciences Ltd</t>
  </si>
  <si>
    <t>CAMLINFINE</t>
  </si>
  <si>
    <t>Aaswa Trading and Exports Ltd</t>
  </si>
  <si>
    <t>TCC</t>
  </si>
  <si>
    <t>Real Estate Services</t>
  </si>
  <si>
    <t>Solex Energy Ltd</t>
  </si>
  <si>
    <t>SOLEX</t>
  </si>
  <si>
    <t>Asian Energy Services Ltd</t>
  </si>
  <si>
    <t>ASIANENE</t>
  </si>
  <si>
    <t>Zota Health Care Ltd</t>
  </si>
  <si>
    <t>ZOTA</t>
  </si>
  <si>
    <t>Dhunseri Ventures Ltd</t>
  </si>
  <si>
    <t>DVL</t>
  </si>
  <si>
    <t>Vintage Coffee and Beverages Ltd</t>
  </si>
  <si>
    <t>VINCOFE</t>
  </si>
  <si>
    <t>Everest Industries Ltd</t>
  </si>
  <si>
    <t>EVERESTIND</t>
  </si>
  <si>
    <t>Chaman Lal Setia Exports Ltd</t>
  </si>
  <si>
    <t>CLSEL</t>
  </si>
  <si>
    <t>Mangalore Chemicals and Fertilisers Ltd</t>
  </si>
  <si>
    <t>MANGCHEFER</t>
  </si>
  <si>
    <t>Butterfly Gandhimathi Appliances Ltd</t>
  </si>
  <si>
    <t>BUTTERFLY</t>
  </si>
  <si>
    <t>Allied Digital Services Ltd</t>
  </si>
  <si>
    <t>ADSL</t>
  </si>
  <si>
    <t>Om Infra Ltd</t>
  </si>
  <si>
    <t>OMINFRAL</t>
  </si>
  <si>
    <t>Oriental Rail Infrastructure Ltd</t>
  </si>
  <si>
    <t>ORIRAIL</t>
  </si>
  <si>
    <t>Automobile Corp Of Goa Ltd</t>
  </si>
  <si>
    <t>ACGL</t>
  </si>
  <si>
    <t>Radhika Jeweltech Ltd</t>
  </si>
  <si>
    <t>RADHIKAJWE</t>
  </si>
  <si>
    <t>Arman Financial Services Ltd</t>
  </si>
  <si>
    <t>ARMANFIN</t>
  </si>
  <si>
    <t>Madras Fertilizers Ltd</t>
  </si>
  <si>
    <t>MADRASFERT</t>
  </si>
  <si>
    <t>Hexa Tradex Ltd</t>
  </si>
  <si>
    <t>HEXATRADEX</t>
  </si>
  <si>
    <t>Amines and Plasticizers Ltd</t>
  </si>
  <si>
    <t>AMNPLST</t>
  </si>
  <si>
    <t>Remus Pharmaceuticals Ltd</t>
  </si>
  <si>
    <t>REMUS</t>
  </si>
  <si>
    <t>Kabra Extrusion Technik Ltd</t>
  </si>
  <si>
    <t>KABRAEXTRU</t>
  </si>
  <si>
    <t>Yuken India Ltd</t>
  </si>
  <si>
    <t>YUKEN</t>
  </si>
  <si>
    <t>Renaissance Global Ltd</t>
  </si>
  <si>
    <t>RGL</t>
  </si>
  <si>
    <t>Forbes Precision Tools and Machine Parts Ltd</t>
  </si>
  <si>
    <t>TOTEM</t>
  </si>
  <si>
    <t>JG Chemicals Ltd</t>
  </si>
  <si>
    <t>JGCHEM</t>
  </si>
  <si>
    <t>Ramco Systems Ltd</t>
  </si>
  <si>
    <t>RAMCOSYS</t>
  </si>
  <si>
    <t>Hi-Tech Gears Ltd</t>
  </si>
  <si>
    <t>HITECHGEAR</t>
  </si>
  <si>
    <t>Alldigi Tech Ltd</t>
  </si>
  <si>
    <t>ALLDIGI</t>
  </si>
  <si>
    <t>ULTRAMARINE &amp; PIGMENTS Ltd</t>
  </si>
  <si>
    <t>ULTRAMAR</t>
  </si>
  <si>
    <t>SPML Infra Ltd</t>
  </si>
  <si>
    <t>SPMLINFRA</t>
  </si>
  <si>
    <t>Arihant Superstructures Ltd</t>
  </si>
  <si>
    <t>ARIHANTSUP</t>
  </si>
  <si>
    <t>Western Carriers (India) Ltd</t>
  </si>
  <si>
    <t>WCIL</t>
  </si>
  <si>
    <t>Steelcast Ltd</t>
  </si>
  <si>
    <t>STEELCAS</t>
  </si>
  <si>
    <t>Allcargo Gati Ltd</t>
  </si>
  <si>
    <t>ACLGATI</t>
  </si>
  <si>
    <t>Mishtann Foods Ltd</t>
  </si>
  <si>
    <t>MISHTANN</t>
  </si>
  <si>
    <t>Fairchem Organics Ltd</t>
  </si>
  <si>
    <t>FAIRCHEMOR</t>
  </si>
  <si>
    <t>Hind Rectifiers Ltd</t>
  </si>
  <si>
    <t>HIRECT</t>
  </si>
  <si>
    <t>Avadh Sugar &amp; Energy Ltd</t>
  </si>
  <si>
    <t>AVADHSUGAR</t>
  </si>
  <si>
    <t>Kamdhenu Ltd</t>
  </si>
  <si>
    <t>KAMDHENU</t>
  </si>
  <si>
    <t>Texmaco Infrastructure &amp; Holdings Ltd</t>
  </si>
  <si>
    <t>TEXINFRA</t>
  </si>
  <si>
    <t>Kotak Nifty 50 ETF</t>
  </si>
  <si>
    <t>NIFTY1</t>
  </si>
  <si>
    <t>Likhitha Infrastructure Ltd</t>
  </si>
  <si>
    <t>LIKHITHA</t>
  </si>
  <si>
    <t>Yamuna Syndicate Ltd</t>
  </si>
  <si>
    <t>YSL</t>
  </si>
  <si>
    <t>Kaycee Industries Ltd</t>
  </si>
  <si>
    <t>KAYCEEI</t>
  </si>
  <si>
    <t>Sat Industries Ltd</t>
  </si>
  <si>
    <t>SATINDLTD</t>
  </si>
  <si>
    <t>Kellton Tech Solutions Ltd</t>
  </si>
  <si>
    <t>KELLTONTEC</t>
  </si>
  <si>
    <t>Spacenet Enterprises India Ltd</t>
  </si>
  <si>
    <t>SPCENET</t>
  </si>
  <si>
    <t>Fratelli Vineyards Ltd</t>
  </si>
  <si>
    <t>FRATELLI</t>
  </si>
  <si>
    <t>Himatsingka Seide Ltd</t>
  </si>
  <si>
    <t>HIMATSEIDE</t>
  </si>
  <si>
    <t>Sree Rayalaseema Hi-Strength Hypo Ltd</t>
  </si>
  <si>
    <t>SRHHYPOLTD</t>
  </si>
  <si>
    <t>Subex Ltd</t>
  </si>
  <si>
    <t>SUBEXLTD</t>
  </si>
  <si>
    <t>Krishana Phoschem Ltd</t>
  </si>
  <si>
    <t>KRISHANA</t>
  </si>
  <si>
    <t>GPT Healthcare Ltd</t>
  </si>
  <si>
    <t>GPTHEALTH</t>
  </si>
  <si>
    <t>One Point One Solutions Ltd</t>
  </si>
  <si>
    <t>ONEPOINT</t>
  </si>
  <si>
    <t>Dhunseri Investments Ltd</t>
  </si>
  <si>
    <t>DHUNINV</t>
  </si>
  <si>
    <t>Punjab Chemicals and Crop Protection Ltd</t>
  </si>
  <si>
    <t>PUNJABCHEM</t>
  </si>
  <si>
    <t>Crest Ventures Ltd</t>
  </si>
  <si>
    <t>CREST</t>
  </si>
  <si>
    <t>Steel Exchange India Ltd</t>
  </si>
  <si>
    <t>STEELXIND</t>
  </si>
  <si>
    <t>Kopran Ltd</t>
  </si>
  <si>
    <t>KOPRAN</t>
  </si>
  <si>
    <t>Popular Vehicles and Services Ltd</t>
  </si>
  <si>
    <t>PVSL</t>
  </si>
  <si>
    <t>AMIC Forging Ltd</t>
  </si>
  <si>
    <t>AMIC</t>
  </si>
  <si>
    <t>Steel</t>
  </si>
  <si>
    <t>Rhetan TMT Ltd</t>
  </si>
  <si>
    <t>RHETAN</t>
  </si>
  <si>
    <t>Cellecor Gadgets Ltd</t>
  </si>
  <si>
    <t>CELLECOR</t>
  </si>
  <si>
    <t>Rico Auto Industries Ltd</t>
  </si>
  <si>
    <t>RICOAUTO</t>
  </si>
  <si>
    <t>Kothari Petrochemicals Ltd</t>
  </si>
  <si>
    <t>KOTHARIPET</t>
  </si>
  <si>
    <t>Andhra Sugars Ltd</t>
  </si>
  <si>
    <t>ANDHRSUGAR</t>
  </si>
  <si>
    <t>Centrum Capital Ltd</t>
  </si>
  <si>
    <t>CENTRUM</t>
  </si>
  <si>
    <t>Tamilnadu Newsprint &amp; Papers Ltd</t>
  </si>
  <si>
    <t>TNPL</t>
  </si>
  <si>
    <t>Polo Queen Industrial and Fintech Ltd</t>
  </si>
  <si>
    <t>PQIF</t>
  </si>
  <si>
    <t>BMW Industries Ltd</t>
  </si>
  <si>
    <t>BMW</t>
  </si>
  <si>
    <t>Rishabh Instruments Ltd</t>
  </si>
  <si>
    <t>RISHABH</t>
  </si>
  <si>
    <t>Simplex Infrastructures Ltd</t>
  </si>
  <si>
    <t>SIMPLEXINF</t>
  </si>
  <si>
    <t>GRM Overseas Ltd</t>
  </si>
  <si>
    <t>GRMOVER</t>
  </si>
  <si>
    <t>Zee Media Corporation Ltd</t>
  </si>
  <si>
    <t>ZEEMEDIA</t>
  </si>
  <si>
    <t>Century Enka Ltd</t>
  </si>
  <si>
    <t>CENTENKA</t>
  </si>
  <si>
    <t>Uttam Sugar Mills Ltd</t>
  </si>
  <si>
    <t>UTTAMSUGAR</t>
  </si>
  <si>
    <t>Tourism Finance Corporation of India Ltd</t>
  </si>
  <si>
    <t>TFCILTD</t>
  </si>
  <si>
    <t>Trident Techlabs Ltd</t>
  </si>
  <si>
    <t>TECHLABS</t>
  </si>
  <si>
    <t>Pakka Limited</t>
  </si>
  <si>
    <t>PAKKA</t>
  </si>
  <si>
    <t>Veefin Solutions Ltd</t>
  </si>
  <si>
    <t>VEEFIN</t>
  </si>
  <si>
    <t>Application Software</t>
  </si>
  <si>
    <t>Ester Industries Ltd</t>
  </si>
  <si>
    <t>ESTER</t>
  </si>
  <si>
    <t>Dhampur Sugar Mills Ltd</t>
  </si>
  <si>
    <t>DHAMPURSUG</t>
  </si>
  <si>
    <t>VLS Finance Ltd</t>
  </si>
  <si>
    <t>VLSFINANCE</t>
  </si>
  <si>
    <t>Indo Amines Ltd</t>
  </si>
  <si>
    <t>INDOAMIN</t>
  </si>
  <si>
    <t>Saurashtra Cement Ltd</t>
  </si>
  <si>
    <t>SAURASHCEM</t>
  </si>
  <si>
    <t>Shree Digvijay Cement Co Ltd</t>
  </si>
  <si>
    <t>SHREDIGCEM</t>
  </si>
  <si>
    <t>Oswal Greentech Ltd</t>
  </si>
  <si>
    <t>OSWALGREEN</t>
  </si>
  <si>
    <t>Vascon Engineers Ltd</t>
  </si>
  <si>
    <t>VASCONEQ</t>
  </si>
  <si>
    <t>HLV Ltd</t>
  </si>
  <si>
    <t>HLVLTD</t>
  </si>
  <si>
    <t>Lincoln Pharmaceuticals Ltd</t>
  </si>
  <si>
    <t>LINCOLN</t>
  </si>
  <si>
    <t>TV Today Network Limited</t>
  </si>
  <si>
    <t>TVTODAY</t>
  </si>
  <si>
    <t>Dynamic Cables Ltd</t>
  </si>
  <si>
    <t>DYCL</t>
  </si>
  <si>
    <t>Dwarikesh Sugar Industries Ltd</t>
  </si>
  <si>
    <t>DWARKESH</t>
  </si>
  <si>
    <t>Best Agrolife Ltd</t>
  </si>
  <si>
    <t>BESTAGRO</t>
  </si>
  <si>
    <t>Shiva Cement Ltd</t>
  </si>
  <si>
    <t>SHIVACEM</t>
  </si>
  <si>
    <t>Bliss GVS Pharma Ltd</t>
  </si>
  <si>
    <t>BLISSGVS</t>
  </si>
  <si>
    <t>Gulshan Polyols Ltd</t>
  </si>
  <si>
    <t>GULPOLY</t>
  </si>
  <si>
    <t>Capital Small Finance Bank Ltd</t>
  </si>
  <si>
    <t>CAPITALSFB</t>
  </si>
  <si>
    <t>Timex Group India Ltd</t>
  </si>
  <si>
    <t>TIMEX</t>
  </si>
  <si>
    <t>Asian Star Co Ltd</t>
  </si>
  <si>
    <t>ASTAR</t>
  </si>
  <si>
    <t>Sandesh Ltd</t>
  </si>
  <si>
    <t>SANDESH</t>
  </si>
  <si>
    <t>Munjal Auto Industries Ltd</t>
  </si>
  <si>
    <t>MUNJALAU</t>
  </si>
  <si>
    <t>Vardhman Holdings Ltd</t>
  </si>
  <si>
    <t>VHL</t>
  </si>
  <si>
    <t>KMC Speciality Hospitals (India) Ltd</t>
  </si>
  <si>
    <t>KMCSHIL</t>
  </si>
  <si>
    <t>Essen Speciality Films Ltd</t>
  </si>
  <si>
    <t>ESFL</t>
  </si>
  <si>
    <t>Control Print Ltd</t>
  </si>
  <si>
    <t>CONTROLPR</t>
  </si>
  <si>
    <t>Snowman Logistics Ltd</t>
  </si>
  <si>
    <t>SNOWMAN</t>
  </si>
  <si>
    <t>Hardwyn India Ltd</t>
  </si>
  <si>
    <t>HARDWYN</t>
  </si>
  <si>
    <t>Building Products - Glass</t>
  </si>
  <si>
    <t>Aurum Proptech Ltd</t>
  </si>
  <si>
    <t>AURUM</t>
  </si>
  <si>
    <t>Windsor Machines Ltd</t>
  </si>
  <si>
    <t>WINDMACHIN</t>
  </si>
  <si>
    <t>Raj Rayon Industries Ltd</t>
  </si>
  <si>
    <t>RAJRILTD</t>
  </si>
  <si>
    <t>Ngl Fine Chem Ltd</t>
  </si>
  <si>
    <t>NGLFINE</t>
  </si>
  <si>
    <t>AFCOM Holdings Ltd</t>
  </si>
  <si>
    <t>AFCOM</t>
  </si>
  <si>
    <t>Khazanchi Jewellers Ltd</t>
  </si>
  <si>
    <t>KHAZANCHI</t>
  </si>
  <si>
    <t>Apparel, Accessories &amp; Luxury Goods</t>
  </si>
  <si>
    <t>Xchanging Solutions Ltd</t>
  </si>
  <si>
    <t>XCHANGING</t>
  </si>
  <si>
    <t>AVT Natural Products Ltd</t>
  </si>
  <si>
    <t>AVTNPL</t>
  </si>
  <si>
    <t>Prakash Pipes Ltd</t>
  </si>
  <si>
    <t>PPL</t>
  </si>
  <si>
    <t>Selan Exploration Technology Ltd</t>
  </si>
  <si>
    <t>SELAN</t>
  </si>
  <si>
    <t>Signpost India Ltd</t>
  </si>
  <si>
    <t>SIGNPOST</t>
  </si>
  <si>
    <t>Industrial and Prudential Investment Co Ltd</t>
  </si>
  <si>
    <t>INDPRUD</t>
  </si>
  <si>
    <t>Beekay Steel Industries Ltd</t>
  </si>
  <si>
    <t>BEEKAY</t>
  </si>
  <si>
    <t>Manoj Vaibhav Gems N Jewellers Ltd</t>
  </si>
  <si>
    <t>MVGJL</t>
  </si>
  <si>
    <t>Finkurve Financial Services Ltd</t>
  </si>
  <si>
    <t>FINKURVE</t>
  </si>
  <si>
    <t>Manali Petrochemicals Ltd</t>
  </si>
  <si>
    <t>MANALIPETC</t>
  </si>
  <si>
    <t>Heubach Colorants India Ltd</t>
  </si>
  <si>
    <t>HEUBACHIND</t>
  </si>
  <si>
    <t>Jagatjit Industries Ltd</t>
  </si>
  <si>
    <t>JAGAJITIND</t>
  </si>
  <si>
    <t>Mukka Proteins Ltd</t>
  </si>
  <si>
    <t>MUKKA</t>
  </si>
  <si>
    <t>Kirloskar Electric Company Ltd</t>
  </si>
  <si>
    <t>KECL</t>
  </si>
  <si>
    <t>Macpower CNC Machines Ltd</t>
  </si>
  <si>
    <t>MACPOWER</t>
  </si>
  <si>
    <t>Kernex Microsystems (India) Ltd</t>
  </si>
  <si>
    <t>KERNEX</t>
  </si>
  <si>
    <t>Credo Brands Marketing Ltd</t>
  </si>
  <si>
    <t>MUFTI</t>
  </si>
  <si>
    <t>Men's Clothing</t>
  </si>
  <si>
    <t>Enkei Wheels (India) Ltd</t>
  </si>
  <si>
    <t>ENKEIWHEL</t>
  </si>
  <si>
    <t>Indo Rama Synthetics (India) Ltd</t>
  </si>
  <si>
    <t>INDORAMA</t>
  </si>
  <si>
    <t>Kuantum Papers Ltd</t>
  </si>
  <si>
    <t>KUANTUM</t>
  </si>
  <si>
    <t>Kross Ltd</t>
  </si>
  <si>
    <t>KROSS</t>
  </si>
  <si>
    <t>Wardwizard Innovations &amp; Mobility Ltd</t>
  </si>
  <si>
    <t>WARDINMOBI</t>
  </si>
  <si>
    <t>Arrow Greentech Ltd</t>
  </si>
  <si>
    <t>ARROWGREEN</t>
  </si>
  <si>
    <t>Ice Make Refrigeration Ltd</t>
  </si>
  <si>
    <t>ICEMAKE</t>
  </si>
  <si>
    <t>Electrotherm (India) Ltd</t>
  </si>
  <si>
    <t>ELECTHERM</t>
  </si>
  <si>
    <t>R K Swamy Ltd</t>
  </si>
  <si>
    <t>RKSWAMY</t>
  </si>
  <si>
    <t>Taneja Aerospace and Aviation Ltd</t>
  </si>
  <si>
    <t>TANAA</t>
  </si>
  <si>
    <t>Arihant Capital Markets Ltd</t>
  </si>
  <si>
    <t>ARIHANTCAP</t>
  </si>
  <si>
    <t>Aptech Ltd</t>
  </si>
  <si>
    <t>APTECHT</t>
  </si>
  <si>
    <t>Cosmic CRF Ltd</t>
  </si>
  <si>
    <t>COSMICCRF</t>
  </si>
  <si>
    <t>Creative Newtech Ltd</t>
  </si>
  <si>
    <t>CREATIVE</t>
  </si>
  <si>
    <t>Vimta Labs Ltd</t>
  </si>
  <si>
    <t>VIMTALABS</t>
  </si>
  <si>
    <t>Shankara Building Products Ltd</t>
  </si>
  <si>
    <t>SHANKARA</t>
  </si>
  <si>
    <t>SAR Televenture Ltd</t>
  </si>
  <si>
    <t>SARTELE</t>
  </si>
  <si>
    <t>Vantage Knowledge Academy Ltd</t>
  </si>
  <si>
    <t>VKAL</t>
  </si>
  <si>
    <t>Ksolves India Ltd</t>
  </si>
  <si>
    <t>KSOLVES</t>
  </si>
  <si>
    <t>Bajaj Healthcare Ltd</t>
  </si>
  <si>
    <t>BAJAJHCARE</t>
  </si>
  <si>
    <t>Magadh Sugar &amp; Energy Ltd</t>
  </si>
  <si>
    <t>MAGADSUGAR</t>
  </si>
  <si>
    <t>Mafatlal Industries Ltd</t>
  </si>
  <si>
    <t>MAFATIND</t>
  </si>
  <si>
    <t>Jagsonpal Pharmaceuticals Ltd</t>
  </si>
  <si>
    <t>JAGSNPHARM</t>
  </si>
  <si>
    <t>Benares Hotels Ltd</t>
  </si>
  <si>
    <t>BENARAS</t>
  </si>
  <si>
    <t>GIC Housing Finance Ltd</t>
  </si>
  <si>
    <t>GICHSGFIN</t>
  </si>
  <si>
    <t>Maan Aluminium Ltd</t>
  </si>
  <si>
    <t>MAANALU</t>
  </si>
  <si>
    <t>AGS Transact Technologies Ltd</t>
  </si>
  <si>
    <t>AGSTRA</t>
  </si>
  <si>
    <t>CFF Fluid Control Ltd</t>
  </si>
  <si>
    <t>CFF</t>
  </si>
  <si>
    <t>Aerospace &amp; Defense</t>
  </si>
  <si>
    <t>AGI Infra Ltd</t>
  </si>
  <si>
    <t>AGIIL</t>
  </si>
  <si>
    <t>Dharmaj Crop Guard Ltd</t>
  </si>
  <si>
    <t>DHARMAJ</t>
  </si>
  <si>
    <t>Saint-Gobain Sekurit India Ltd</t>
  </si>
  <si>
    <t>SAINTGOBAIN</t>
  </si>
  <si>
    <t>Aym Syntex Ltd</t>
  </si>
  <si>
    <t>AYMSYNTEX</t>
  </si>
  <si>
    <t>New Delhi Television Ltd</t>
  </si>
  <si>
    <t>NDTV</t>
  </si>
  <si>
    <t>Emkay Taps and Cutting Tools Ltd</t>
  </si>
  <si>
    <t>EMKAYTOOLS</t>
  </si>
  <si>
    <t>3B Blackbio DX Ltd</t>
  </si>
  <si>
    <t>3BBLACKBIO</t>
  </si>
  <si>
    <t>Fertilizers &amp; Agricultural Chemicals</t>
  </si>
  <si>
    <t>Pudumjee Paper Products Ltd</t>
  </si>
  <si>
    <t>PDMJEPAPER</t>
  </si>
  <si>
    <t>Elin Electronics Ltd</t>
  </si>
  <si>
    <t>ELIN</t>
  </si>
  <si>
    <t>Orient Technologies Ltd</t>
  </si>
  <si>
    <t>ORIENTTECH</t>
  </si>
  <si>
    <t>Uniphos Enterprises Ltd</t>
  </si>
  <si>
    <t>UNIENTER</t>
  </si>
  <si>
    <t>Automotive Stampings and Assemblies Ltd</t>
  </si>
  <si>
    <t>ASAL</t>
  </si>
  <si>
    <t>IST Ltd</t>
  </si>
  <si>
    <t>ISTLTD</t>
  </si>
  <si>
    <t>Satia Industries Ltd</t>
  </si>
  <si>
    <t>SATIA</t>
  </si>
  <si>
    <t>Tuticorin Alkali Chemicals and Fertilizers Ltd</t>
  </si>
  <si>
    <t>TUTIALKA</t>
  </si>
  <si>
    <t>Max India Ltd</t>
  </si>
  <si>
    <t>MAXIND</t>
  </si>
  <si>
    <t>Sika Interplant Systems Ltd</t>
  </si>
  <si>
    <t>SIKA</t>
  </si>
  <si>
    <t>Faze Three Ltd</t>
  </si>
  <si>
    <t>FAZE3Q</t>
  </si>
  <si>
    <t>Investment Trust of India Ltd</t>
  </si>
  <si>
    <t>THEINVEST</t>
  </si>
  <si>
    <t>Last Mile Enterprises Ltd</t>
  </si>
  <si>
    <t>LASTMILE</t>
  </si>
  <si>
    <t>Ganesh Benzoplast Ltd</t>
  </si>
  <si>
    <t>GANESHBE</t>
  </si>
  <si>
    <t>Shalimar Paints Ltd</t>
  </si>
  <si>
    <t>SHALPAINTS</t>
  </si>
  <si>
    <t>Sical Logistics Ltd</t>
  </si>
  <si>
    <t>SICALLOG</t>
  </si>
  <si>
    <t>Valiant Organics Ltd</t>
  </si>
  <si>
    <t>VALIANTORG</t>
  </si>
  <si>
    <t>Sahana System Ltd</t>
  </si>
  <si>
    <t>SAHANA</t>
  </si>
  <si>
    <t>Nelcast Ltd</t>
  </si>
  <si>
    <t>NELCAST</t>
  </si>
  <si>
    <t>Vasa Denticity Ltd</t>
  </si>
  <si>
    <t>DENTALKART</t>
  </si>
  <si>
    <t>Australian Premium Solar (India) Ltd</t>
  </si>
  <si>
    <t>APS</t>
  </si>
  <si>
    <t>Photovoltaic Solar Systems &amp; Equipment</t>
  </si>
  <si>
    <t>Sunshine Capital Ltd</t>
  </si>
  <si>
    <t>SCL</t>
  </si>
  <si>
    <t>TGV SRAAC Ltd</t>
  </si>
  <si>
    <t>TGVSL</t>
  </si>
  <si>
    <t>Kriti Industries (India) Limited</t>
  </si>
  <si>
    <t>KRITI</t>
  </si>
  <si>
    <t>Urja Global Ltd</t>
  </si>
  <si>
    <t>URJA</t>
  </si>
  <si>
    <t>NINtec Systems Ltd</t>
  </si>
  <si>
    <t>NINSYS</t>
  </si>
  <si>
    <t>Vilas Transcore Ltd</t>
  </si>
  <si>
    <t>VILAS</t>
  </si>
  <si>
    <t>NACL Industries Ltd</t>
  </si>
  <si>
    <t>NACLIND</t>
  </si>
  <si>
    <t>Jay Bharat Maruti Ltd</t>
  </si>
  <si>
    <t>JAYBARMARU</t>
  </si>
  <si>
    <t>Ratnaveer Precision Engineering Ltd</t>
  </si>
  <si>
    <t>RATNAVEER</t>
  </si>
  <si>
    <t>Bodal Chemicals Ltd</t>
  </si>
  <si>
    <t>BODALCHEM</t>
  </si>
  <si>
    <t>Danlaw Technologies India Ltd</t>
  </si>
  <si>
    <t>DANLAW</t>
  </si>
  <si>
    <t>Asian Granito India Ltd</t>
  </si>
  <si>
    <t>ASIANTILES</t>
  </si>
  <si>
    <t>Virtuoso Optoelectronics Ltd</t>
  </si>
  <si>
    <t>VOEPL</t>
  </si>
  <si>
    <t>IIRM Holdings India Ltd</t>
  </si>
  <si>
    <t>IIRM</t>
  </si>
  <si>
    <t>Sutlej Textiles and Industries Ltd</t>
  </si>
  <si>
    <t>SUTLEJTEX</t>
  </si>
  <si>
    <t>Krystal Integrated Services Ltd</t>
  </si>
  <si>
    <t>KRYSTAL</t>
  </si>
  <si>
    <t>Transindia Real Estate Ltd</t>
  </si>
  <si>
    <t>TREL</t>
  </si>
  <si>
    <t>Gala Precision Engineering Ltd</t>
  </si>
  <si>
    <t>GALAPREC</t>
  </si>
  <si>
    <t>Ritco Logistics Ltd</t>
  </si>
  <si>
    <t>RITCO</t>
  </si>
  <si>
    <t>Hazoor Multi Projects Ltd</t>
  </si>
  <si>
    <t>HAZOOR</t>
  </si>
  <si>
    <t>Zuari Industries Ltd</t>
  </si>
  <si>
    <t>ZUARIIND</t>
  </si>
  <si>
    <t>Algoquant Fintech Ltd</t>
  </si>
  <si>
    <t>AQFINTECH</t>
  </si>
  <si>
    <t>Oswal Agro Mills Ltd</t>
  </si>
  <si>
    <t>OSWALAGRO</t>
  </si>
  <si>
    <t>RACL Geartech Ltd</t>
  </si>
  <si>
    <t>RACLGEAR</t>
  </si>
  <si>
    <t>Entertainment Network (India) Ltd</t>
  </si>
  <si>
    <t>ENIL</t>
  </si>
  <si>
    <t>Radio</t>
  </si>
  <si>
    <t>Morganite Crucible (India) Ltd</t>
  </si>
  <si>
    <t>MORGANITE</t>
  </si>
  <si>
    <t>Shree Ganesh Remedies Ltd</t>
  </si>
  <si>
    <t>SGRL</t>
  </si>
  <si>
    <t>Sathlokhar Synergys E&amp;C Global Ltd</t>
  </si>
  <si>
    <t>SSEGL</t>
  </si>
  <si>
    <t>Anuh Pharma Ltd</t>
  </si>
  <si>
    <t>ANUHPHR</t>
  </si>
  <si>
    <t>Voith Paper Fabrics India Ltd</t>
  </si>
  <si>
    <t>VOITHPAPR</t>
  </si>
  <si>
    <t>Nahar Spinning Mills Ltd</t>
  </si>
  <si>
    <t>NAHARSPING</t>
  </si>
  <si>
    <t>Diffusion Engineers Ltd</t>
  </si>
  <si>
    <t>DIFFNKG</t>
  </si>
  <si>
    <t>Vinyas Innovative Technologies Ltd</t>
  </si>
  <si>
    <t>VINYAS</t>
  </si>
  <si>
    <t>GFL Ltd</t>
  </si>
  <si>
    <t>GFLLIMITED</t>
  </si>
  <si>
    <t>Prime Securities Ltd</t>
  </si>
  <si>
    <t>PRIMESECU</t>
  </si>
  <si>
    <t>STEL Holdings Ltd</t>
  </si>
  <si>
    <t>STEL</t>
  </si>
  <si>
    <t>Shree Tirupati Balajee FIBC Ltd</t>
  </si>
  <si>
    <t>TIRUPATI</t>
  </si>
  <si>
    <t>Allcargo Terminals Ltd</t>
  </si>
  <si>
    <t>ATL</t>
  </si>
  <si>
    <t>Industry</t>
  </si>
  <si>
    <t>Oil Gas &amp; Consumable Fuels</t>
  </si>
  <si>
    <t>Information Technology</t>
  </si>
  <si>
    <t>Financial Services</t>
  </si>
  <si>
    <t>Telecommunication</t>
  </si>
  <si>
    <t>Fast Moving Consumer Goods</t>
  </si>
  <si>
    <t>Construction</t>
  </si>
  <si>
    <t>Healthcare</t>
  </si>
  <si>
    <t>Power</t>
  </si>
  <si>
    <t>Automobile and Auto Components</t>
  </si>
  <si>
    <t>Metals &amp; Mining</t>
  </si>
  <si>
    <t>Construction Materials</t>
  </si>
  <si>
    <t>Consumer Durables</t>
  </si>
  <si>
    <t>Services</t>
  </si>
  <si>
    <t>Capital Goods</t>
  </si>
  <si>
    <t>Consumer Services</t>
  </si>
  <si>
    <t>Realty</t>
  </si>
  <si>
    <t>Chemicals</t>
  </si>
  <si>
    <t>-</t>
  </si>
  <si>
    <t>Diversified</t>
  </si>
  <si>
    <t>Media Entertainment &amp; Publication</t>
  </si>
  <si>
    <t>Utilities</t>
  </si>
  <si>
    <t>Forest Materials</t>
  </si>
  <si>
    <t>1Y Return vs Nifty Z-Score</t>
  </si>
  <si>
    <t>1M Return vs Nifty Z-Score</t>
  </si>
  <si>
    <t>6M Return vs Nifty Z-Score</t>
  </si>
  <si>
    <t>1W Return vs Nifty Z-Score</t>
  </si>
  <si>
    <t>20D EMA</t>
  </si>
  <si>
    <t>% Price above 20 EMA</t>
  </si>
  <si>
    <t>% Price above 50 EMA</t>
  </si>
  <si>
    <t>% Price above 200 EMA</t>
  </si>
  <si>
    <t>Day Low</t>
  </si>
  <si>
    <t>Day High</t>
  </si>
  <si>
    <t>Current Week Low</t>
  </si>
  <si>
    <t>Current Week High</t>
  </si>
  <si>
    <t>Current Month Low</t>
  </si>
  <si>
    <t>Current Month High</t>
  </si>
  <si>
    <t>% Away From Day Low</t>
  </si>
  <si>
    <t>% Away From Day High</t>
  </si>
  <si>
    <t>% Away From Current Week Low</t>
  </si>
  <si>
    <t>% Away From Current Week High</t>
  </si>
  <si>
    <t>% Away From Current Month Low</t>
  </si>
  <si>
    <t>% Away From Current Month High</t>
  </si>
  <si>
    <t>Uptrend</t>
  </si>
  <si>
    <t>Relative Strength Sector Index</t>
  </si>
  <si>
    <t>Relative Strength Sector Index - Zone</t>
  </si>
  <si>
    <t>Rate of Change</t>
  </si>
  <si>
    <t>Rate of Change - Zone</t>
  </si>
  <si>
    <t>Negative</t>
  </si>
  <si>
    <t>Positive</t>
  </si>
  <si>
    <t>Neutral</t>
  </si>
  <si>
    <t>Sharpe Ratio Z-Score</t>
  </si>
  <si>
    <t>Score</t>
  </si>
  <si>
    <t>Rank 1Y</t>
  </si>
  <si>
    <t>Rank 6M</t>
  </si>
  <si>
    <t>Rank Sharpe</t>
  </si>
  <si>
    <t>Avg</t>
  </si>
  <si>
    <t>Count</t>
  </si>
  <si>
    <t>1W Out-Performance</t>
  </si>
  <si>
    <t>1M Out-Performance</t>
  </si>
  <si>
    <t>RSI</t>
  </si>
  <si>
    <t>% Price above 20D EMA</t>
  </si>
  <si>
    <t>Rank</t>
  </si>
  <si>
    <t xml:space="preserve">Score 2 </t>
  </si>
  <si>
    <t>Rank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</si>
</sst>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4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613F59-3135-45D5-B526-77F2741D6B8C}" name="Table4" displayName="Table4" ref="A1:Z125" totalsRowShown="0">
  <autoFilter ref="A1:Z125" xr:uid="{7E613F59-3135-45D5-B526-77F2741D6B8C}"/>
  <sortState xmlns:xlrd2="http://schemas.microsoft.com/office/spreadsheetml/2017/richdata2" ref="A2:Z125">
    <sortCondition ref="Z1:Z125"/>
  </sortState>
  <tableColumns count="26">
    <tableColumn id="1" xr3:uid="{F1D8D971-2D1C-4B91-A338-30A61F5F72FC}" name="Sub-Sector"/>
    <tableColumn id="2" xr3:uid="{DDB2A3FA-4060-474B-8C90-E72596AC03FB}" name="Count" dataDxfId="48">
      <calculatedColumnFormula>COUNTIFS(Table2[Sub-Sector],Table4[[#This Row],[Sub-Sector]])</calculatedColumnFormula>
    </tableColumn>
    <tableColumn id="3" xr3:uid="{39655CE0-A17F-4714-B7E7-246B3A244498}" name="Uptrend" dataDxfId="47">
      <calculatedColumnFormula>COUNTIFS(Table2[Sub-Sector],Table4[[#This Row],[Sub-Sector]],Table2[Uptrend],"Uptrend")/Table4[[#This Row],[Count]]</calculatedColumnFormula>
    </tableColumn>
    <tableColumn id="4" xr3:uid="{1637A3A3-9CCD-4D78-AC72-CB1046053288}" name="1W Out-Performance" dataDxfId="46">
      <calculatedColumnFormula>COUNTIFS(Table2[Sub-Sector],Table4[[#This Row],[Sub-Sector]],Table2[1W Return vs Nifty],"&gt;=5")/Table4[[#This Row],[Count]]</calculatedColumnFormula>
    </tableColumn>
    <tableColumn id="5" xr3:uid="{DBE05740-CF90-49C9-8A50-840F0F5DEDAF}" name="1M Out-Performance" dataDxfId="45">
      <calculatedColumnFormula>COUNTIFS(Table2[Sub-Sector],Table4[[#This Row],[Sub-Sector]],Table2[1M Return vs Nifty],"&gt;=5")/Table4[[#This Row],[Count]]</calculatedColumnFormula>
    </tableColumn>
    <tableColumn id="6" xr3:uid="{8A4165C9-5EB1-4CF0-8CB6-C3BCFF64F272}" name="6M Return vs Nifty" dataDxfId="44">
      <calculatedColumnFormula>COUNTIFS(Table2[Sub-Sector],Table4[[#This Row],[Sub-Sector]],Table2[6M Return vs Nifty],"&gt;=10")/Table4[[#This Row],[Count]]</calculatedColumnFormula>
    </tableColumn>
    <tableColumn id="7" xr3:uid="{4ED0541A-F73B-4F72-A9E1-A34AB39073B6}" name="1Y Return vs Nifty" dataDxfId="43">
      <calculatedColumnFormula>COUNTIFS(Table2[Sub-Sector],Table4[[#This Row],[Sub-Sector]],Table2[1Y Return vs Nifty],"&gt;=10")/Table4[[#This Row],[Count]]</calculatedColumnFormula>
    </tableColumn>
    <tableColumn id="8" xr3:uid="{BA0AD06D-4CCC-445A-B11F-7951CA898F2D}" name="RSI" dataDxfId="42">
      <calculatedColumnFormula>COUNTIFS(Table2[Sub-Sector],Table4[[#This Row],[Sub-Sector]],Table2[RSI Exponential â€“ 14D],"&gt;=50")/Table4[[#This Row],[Count]]</calculatedColumnFormula>
    </tableColumn>
    <tableColumn id="9" xr3:uid="{C4172282-3883-46FE-95A5-E751C67298C8}" name="Relative Volume" dataDxfId="41">
      <calculatedColumnFormula>COUNTIFS(Table2[Sub-Sector],Table4[[#This Row],[Sub-Sector]],Table2[Relative Volume],"&gt;=1")/Table4[[#This Row],[Count]]</calculatedColumnFormula>
    </tableColumn>
    <tableColumn id="10" xr3:uid="{CD5EFDAC-4220-4D30-837D-33ADA51C9E8A}" name="% Away From Day Low" dataDxfId="40">
      <calculatedColumnFormula>COUNTIFS(Table2[Sub-Sector],Table4[[#This Row],[Sub-Sector]],Table2[% Away From Day Low],"&gt;=0.05")/Table4[[#This Row],[Count]]</calculatedColumnFormula>
    </tableColumn>
    <tableColumn id="11" xr3:uid="{53B4BDEE-0B85-4349-B5B9-45A29474859B}" name="% Away From Day High" dataDxfId="39">
      <calculatedColumnFormula>COUNTIFS(Table2[Sub-Sector],Table4[[#This Row],[Sub-Sector]],Table2[% Away From Day High],"&lt;=0.05")/Table4[[#This Row],[Count]]</calculatedColumnFormula>
    </tableColumn>
    <tableColumn id="12" xr3:uid="{D8EBA48D-A2C8-4346-8C51-5017A7A0ADE0}" name="% Away From Current Week Low" dataDxfId="38">
      <calculatedColumnFormula>COUNTIFS(Table2[Sub-Sector],Table4[[#This Row],[Sub-Sector]],Table2[% Away From Current Week Low],"&gt;=0.05")/Table4[[#This Row],[Count]]</calculatedColumnFormula>
    </tableColumn>
    <tableColumn id="13" xr3:uid="{DFF507D0-7456-4728-A2F9-76519E807959}" name="% Away From Current Week High" dataDxfId="37">
      <calculatedColumnFormula>COUNTIFS(Table2[Sub-Sector],Table4[[#This Row],[Sub-Sector]],Table2[% Away From Current Week High],"&lt;=0.05")/Table4[[#This Row],[Count]]</calculatedColumnFormula>
    </tableColumn>
    <tableColumn id="14" xr3:uid="{CDAB3A2E-6A9C-4FCB-92B1-10973C457CA3}" name="% Away From Current Month Low" dataDxfId="36">
      <calculatedColumnFormula>COUNTIFS(Table2[Sub-Sector],Table4[[#This Row],[Sub-Sector]],Table2[% Away From Current Month Low],"&gt;=0.05")/Table4[[#This Row],[Count]]</calculatedColumnFormula>
    </tableColumn>
    <tableColumn id="15" xr3:uid="{C8CC45F8-C817-4C59-B377-FCCDD4F6993F}" name="% Away From Current Month High" dataDxfId="35">
      <calculatedColumnFormula>COUNTIFS(Table2[Sub-Sector],Table4[[#This Row],[Sub-Sector]],Table2[% Away From Current Month High],"&lt;=0.05")/Table4[[#This Row],[Count]]</calculatedColumnFormula>
    </tableColumn>
    <tableColumn id="16" xr3:uid="{EED91817-183E-40C9-94D3-6EA24F945269}" name="% Away From 52W High" dataDxfId="34">
      <calculatedColumnFormula>COUNTIFS(Table2[Sub-Sector],Table4[[#This Row],[Sub-Sector]],Table2[% Away From 52W High],"&lt;=10")/Table4[[#This Row],[Count]]</calculatedColumnFormula>
    </tableColumn>
    <tableColumn id="17" xr3:uid="{78518704-B548-4A2C-A38F-85499F84903A}" name="% Away From 52W Low" dataDxfId="33">
      <calculatedColumnFormula>COUNTIFS(Table2[Sub-Sector],Table4[[#This Row],[Sub-Sector]],Table2[% Away From 52W Low],"&gt;=10")/Table4[[#This Row],[Count]]</calculatedColumnFormula>
    </tableColumn>
    <tableColumn id="18" xr3:uid="{7BD93F72-0B7E-4ABA-B40E-37E02A623C96}" name="% Price above 20D EMA" dataDxfId="32">
      <calculatedColumnFormula>COUNTIFS(Table2[Sub-Sector],Table4[[#This Row],[Sub-Sector]],Table2[% Price above 20 EMA],"&gt;=0")/Table4[[#This Row],[Count]]</calculatedColumnFormula>
    </tableColumn>
    <tableColumn id="19" xr3:uid="{F7E53349-8AAC-43C6-8ECC-91E035E8A2BB}" name="% Price above 50 EMA" dataDxfId="31">
      <calculatedColumnFormula>COUNTIFS(Table2[Sub-Sector],Table4[[#This Row],[Sub-Sector]],Table2[% Price above 50 EMA],"&gt;=0")/Table4[[#This Row],[Count]]</calculatedColumnFormula>
    </tableColumn>
    <tableColumn id="20" xr3:uid="{D427F736-EE7F-4820-A69D-A19063C67C70}" name="% Price above 200 EMA" dataDxfId="30">
      <calculatedColumnFormula>COUNTIFS(Table2[Sub-Sector],Table4[[#This Row],[Sub-Sector]],Table2[% Price above 200 EMA],"&gt;=0")/Table4[[#This Row],[Count]]</calculatedColumnFormula>
    </tableColumn>
    <tableColumn id="21" xr3:uid="{11124910-92C3-4363-B909-FECF7A61FEDB}" name="Rate of Change - Zone" dataDxfId="29">
      <calculatedColumnFormula>COUNTIFS(Table2[Sub-Sector],Table4[[#This Row],[Sub-Sector]],Table2[Rate of Change - Zone],"Positive")/Table4[[#This Row],[Count]]</calculatedColumnFormula>
    </tableColumn>
    <tableColumn id="22" xr3:uid="{77469977-B53F-4792-A1CE-0FD4684C9360}" name="Sharpe Ratio" dataDxfId="28">
      <calculatedColumnFormula>COUNTIFS(Table2[Sub-Sector],Table4[[#This Row],[Sub-Sector]],Table2[Sharpe Ratio],"&gt;=0.10")/Table4[[#This Row],[Count]]</calculatedColumnFormula>
    </tableColumn>
    <tableColumn id="23" xr3:uid="{75B8EC72-6849-4B49-9C6A-E693987939DD}" name="Score" dataDxfId="27">
      <calculatedColumnFormula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calculatedColumnFormula>
    </tableColumn>
    <tableColumn id="24" xr3:uid="{5B4FABC6-882A-41DB-A715-75C6F02D99DC}" name="Rank" dataDxfId="26">
      <calculatedColumnFormula>_xlfn.RANK.AVG(Table4[[#This Row],[Score]],Table4[Score],1)</calculatedColumnFormula>
    </tableColumn>
    <tableColumn id="25" xr3:uid="{7CA8A7E9-5225-4347-8BA2-253C8398794D}" name="Score 2 " dataDxfId="25">
      <calculatedColumnFormula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calculatedColumnFormula>
    </tableColumn>
    <tableColumn id="26" xr3:uid="{2FD86F57-F1E8-4E3D-BBAC-E61683C57751}" name="Rank 2" dataDxfId="24">
      <calculatedColumnFormula>_xlfn.RANK.AVG(Table4[[#This Row],[Score 2 ]],Table4[[Score 2 ]],1)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99B48A-1D42-443A-8F54-32360B5CC941}" name="Table2" displayName="Table2" ref="A1:AV733" totalsRowShown="0">
  <sortState xmlns:xlrd2="http://schemas.microsoft.com/office/spreadsheetml/2017/richdata2" ref="A2:AV733">
    <sortCondition ref="AV1:AV733"/>
  </sortState>
  <tableColumns count="48">
    <tableColumn id="1" xr3:uid="{B745E741-7C77-49FC-B2ED-59A8D46AB20B}" name="Name"/>
    <tableColumn id="2" xr3:uid="{DA25CB3E-BA40-442D-9DED-5D457C2D1083}" name="Ticker"/>
    <tableColumn id="3" xr3:uid="{9747D869-6491-4765-BF45-717BE9706E6C}" name="Industry"/>
    <tableColumn id="4" xr3:uid="{2838D596-D154-4514-9104-4247B7F972D5}" name="Sub-Sector"/>
    <tableColumn id="5" xr3:uid="{616B0889-3E4B-4F3B-8FCF-1BF10A93D356}" name="Market Cap"/>
    <tableColumn id="6" xr3:uid="{4DCF1C88-DE4F-49FD-BDF5-BF1C7101065A}" name="Close Price"/>
    <tableColumn id="7" xr3:uid="{E6843695-450A-4E9B-B829-079C34CAC968}" name="1Y Return vs Nifty"/>
    <tableColumn id="18" xr3:uid="{99559D3F-2EF1-48A5-887E-E998444F151C}" name="1Y Return vs Nifty Z-Score" dataDxfId="23">
      <calculatedColumnFormula>(Table2[[#This Row],[1Y Return vs Nifty]]-AVERAGE(Table2[1Y Return vs Nifty]))/_xlfn.STDEV.P(Table2[1Y Return vs Nifty])</calculatedColumnFormula>
    </tableColumn>
    <tableColumn id="8" xr3:uid="{DC042DE3-D1CA-4F10-AA9F-744BABAF0566}" name="1M Return vs Nifty"/>
    <tableColumn id="19" xr3:uid="{1CF561B1-DA34-485E-90DD-F5AD69E97133}" name="1M Return vs Nifty Z-Score" dataDxfId="22">
      <calculatedColumnFormula>(Table2[[#This Row],[1M Return vs Nifty]]-AVERAGE(Table2[1M Return vs Nifty]))/_xlfn.STDEV.P(Table2[1M Return vs Nifty])</calculatedColumnFormula>
    </tableColumn>
    <tableColumn id="9" xr3:uid="{688D8126-6C3E-4CE7-9CCA-EA7F87E97322}" name="6M Return vs Nifty"/>
    <tableColumn id="20" xr3:uid="{A1F4BFE4-5874-434D-AEC8-DB7C8D4DF348}" name="6M Return vs Nifty Z-Score" dataDxfId="21">
      <calculatedColumnFormula>(Table2[[#This Row],[6M Return vs Nifty]]-AVERAGE(Table2[6M Return vs Nifty]))/_xlfn.STDEV.P(Table2[6M Return vs Nifty])</calculatedColumnFormula>
    </tableColumn>
    <tableColumn id="10" xr3:uid="{5AB53D0D-CA3B-49AF-878B-A6C5988F7FF6}" name="1W Return vs Nifty"/>
    <tableColumn id="22" xr3:uid="{1BE735C8-2BEF-4374-B9A2-580AF32FFADD}" name="1W Return vs Nifty Z-Score" dataDxfId="20">
      <calculatedColumnFormula>(Table2[[#This Row],[1W Return vs Nifty]]-AVERAGE(Table2[1W Return vs Nifty]))/_xlfn.STDEV.P(Table2[1W Return vs Nifty])</calculatedColumnFormula>
    </tableColumn>
    <tableColumn id="21" xr3:uid="{9B2C0342-1EE1-48DC-89F0-BB249A5ED8B1}" name="20D EMA" dataDxfId="19"/>
    <tableColumn id="11" xr3:uid="{AF846BD0-5A6D-4E5C-97FD-7023ECF8591F}" name="50D EMA"/>
    <tableColumn id="12" xr3:uid="{B7CA51A2-3DFB-456B-B1AC-CE475006EA31}" name="200D EMA"/>
    <tableColumn id="13" xr3:uid="{EB009841-AB08-4E12-BAC8-25C89B6FA507}" name="RSI Exponential â€“ 14D"/>
    <tableColumn id="25" xr3:uid="{A5D0FBB3-DD3A-46DF-AD9F-6C161642AD0E}" name="% Price above 20 EMA" dataDxfId="18">
      <calculatedColumnFormula>(Table2[[#This Row],[Close Price]]-Table2[[#This Row],[20D EMA]])/Table2[[#This Row],[20D EMA]]</calculatedColumnFormula>
    </tableColumn>
    <tableColumn id="24" xr3:uid="{044DD1DE-C72A-4E77-AE57-F374104498ED}" name="% Price above 50 EMA" dataDxfId="17">
      <calculatedColumnFormula>(Table2[[#This Row],[Close Price]]-Table2[[#This Row],[50D EMA]])/Table2[[#This Row],[50D EMA]]</calculatedColumnFormula>
    </tableColumn>
    <tableColumn id="23" xr3:uid="{1533C2B3-2E8E-431C-A95A-97B1C1D05452}" name="% Price above 200 EMA" dataDxfId="16">
      <calculatedColumnFormula>(Table2[[#This Row],[Close Price]]-Table2[[#This Row],[200D EMA]])/Table2[[#This Row],[200D EMA]]</calculatedColumnFormula>
    </tableColumn>
    <tableColumn id="14" xr3:uid="{599B53CC-2065-424F-B1E7-A43FD843BD49}" name="Relative Volume"/>
    <tableColumn id="37" xr3:uid="{85ED10D7-B70D-4A02-AA60-B784F51A794B}" name="Day Low" dataDxfId="15"/>
    <tableColumn id="36" xr3:uid="{BAC03128-35DB-48C7-83E7-37D2A5D4C853}" name="Day High"/>
    <tableColumn id="35" xr3:uid="{584B7D18-CEC3-451C-A2F1-776AF2C49577}" name="Current Week Low"/>
    <tableColumn id="34" xr3:uid="{09182CC6-64D4-4E9F-9F26-0AD27D7D5B59}" name="Current Week High"/>
    <tableColumn id="33" xr3:uid="{B7B50E40-BE0D-4542-9AD5-2D8FCC9C8834}" name="Current Month Low"/>
    <tableColumn id="32" xr3:uid="{910D011C-A800-46EA-B7B4-5B4835117B9C}" name="Current Month High"/>
    <tableColumn id="31" xr3:uid="{6ACA1696-75D2-4AEC-996A-5AE42CD04518}" name="% Away From Day Low" dataDxfId="14">
      <calculatedColumnFormula>(Table2[[#This Row],[Close Price]]/Table2[[#This Row],[Day Low]])-1</calculatedColumnFormula>
    </tableColumn>
    <tableColumn id="30" xr3:uid="{3CE98209-73EB-47C9-AED7-DD8FFA70C092}" name="% Away From Day High" dataDxfId="13">
      <calculatedColumnFormula>(Table2[[#This Row],[Day High]]/Table2[[#This Row],[Close Price]])-1</calculatedColumnFormula>
    </tableColumn>
    <tableColumn id="29" xr3:uid="{836E5637-7671-48A3-AD09-951FB8B89251}" name="% Away From Current Week Low" dataDxfId="12">
      <calculatedColumnFormula>(Table2[[#This Row],[Close Price]]/Table2[[#This Row],[Current Week Low]])-1</calculatedColumnFormula>
    </tableColumn>
    <tableColumn id="28" xr3:uid="{994641FC-12E4-4B95-A7EA-90DDEBA83D31}" name="% Away From Current Week High" dataDxfId="11">
      <calculatedColumnFormula>(Table2[[#This Row],[Current Week High]]/Table2[[#This Row],[Close Price]])-1</calculatedColumnFormula>
    </tableColumn>
    <tableColumn id="27" xr3:uid="{ABD6F7F7-8C16-4B1A-BABF-E2BF8A3E5220}" name="% Away From Current Month Low" dataDxfId="10">
      <calculatedColumnFormula>(Table2[[#This Row],[Close Price]]/Table2[[#This Row],[Current Month Low]])-1</calculatedColumnFormula>
    </tableColumn>
    <tableColumn id="26" xr3:uid="{B1E7FC95-0DBC-4E12-89CC-D49BF8384808}" name="% Away From Current Month High" dataDxfId="9">
      <calculatedColumnFormula>(Table2[[#This Row],[Current Month High]]/Table2[[#This Row],[Close Price]])-1</calculatedColumnFormula>
    </tableColumn>
    <tableColumn id="15" xr3:uid="{D1B0E009-268D-4167-8D97-F7D3E9009F14}" name="% Away From 52W High"/>
    <tableColumn id="16" xr3:uid="{630B39E7-39A7-4FF1-B9D6-FD8983121014}" name="% Away From 52W Low"/>
    <tableColumn id="43" xr3:uid="{3163CFC8-8560-4B04-82E0-D17B27BCF5EE}" name="Uptrend" dataDxfId="8">
      <calculatedColumnFormula>IF(AND(Table2[[#This Row],[20D EMA]]&gt;Table2[[#This Row],[50D EMA]],Table2[[#This Row],[50D EMA]]&gt;Table2[[#This Row],[200D EMA]]),"Uptrend","Downtrend/NoTrend")</calculatedColumnFormula>
    </tableColumn>
    <tableColumn id="42" xr3:uid="{84371569-5B49-48A1-BB9F-8BFD38FD99BF}" name="Relative Strength Sector Index" dataDxfId="7"/>
    <tableColumn id="41" xr3:uid="{7F9F044C-DADD-43C1-98F8-B47A9ED1817C}" name="Relative Strength Sector Index - Zone"/>
    <tableColumn id="40" xr3:uid="{1B2EC2DA-F320-49FA-9B44-0E86FB3FF02A}" name="Rate of Change"/>
    <tableColumn id="39" xr3:uid="{2F270F88-BE8F-41A4-9621-51AA50C024FF}" name="Rate of Change - Zone"/>
    <tableColumn id="17" xr3:uid="{80527769-964E-43B1-A4E8-3BF18FB48908}" name="Sharpe Ratio"/>
    <tableColumn id="44" xr3:uid="{EA1AEF5A-5862-43E6-BD13-9538FEB3755C}" name="Sharpe Ratio Z-Score" dataDxfId="6">
      <calculatedColumnFormula>(Table2[[#This Row],[Sharpe Ratio]]-AVERAGE(Table2[Sharpe Ratio]))/_xlfn.STDEV.P(Table2[Sharpe Ratio])</calculatedColumnFormula>
    </tableColumn>
    <tableColumn id="45" xr3:uid="{12DCD675-9B1F-45C4-B040-783BCE2B7606}" name="Score" dataDxfId="5">
      <calculatedColumnFormula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calculatedColumnFormula>
    </tableColumn>
    <tableColumn id="46" xr3:uid="{DE4AA47C-17A6-4B76-ACAB-90A5A6790154}" name="Rank 1Y" dataDxfId="4">
      <calculatedColumnFormula>_xlfn.RANK.AVG(Table2[[#This Row],[1Y Return vs Nifty Z-Score]],Table2[1Y Return vs Nifty Z-Score])</calculatedColumnFormula>
    </tableColumn>
    <tableColumn id="47" xr3:uid="{CFD4F96C-EF78-476A-9AE6-8CAFFB7E0010}" name="Rank 6M" dataDxfId="3">
      <calculatedColumnFormula>_xlfn.RANK.AVG(Table2[[#This Row],[6M Return vs Nifty Z-Score]],Table2[6M Return vs Nifty Z-Score])</calculatedColumnFormula>
    </tableColumn>
    <tableColumn id="48" xr3:uid="{3906EB91-5608-4813-B784-37EB52086C67}" name="Rank Sharpe" dataDxfId="2">
      <calculatedColumnFormula>_xlfn.RANK.AVG(Table2[[#This Row],[Sharpe Ratio Z-Score]],Table2[Sharpe Ratio Z-Score])</calculatedColumnFormula>
    </tableColumn>
    <tableColumn id="49" xr3:uid="{CB6A708E-B068-4D3D-BA46-EE8861FB454E}" name="Avg" dataDxfId="1">
      <calculatedColumnFormula>(Table2[[#This Row],[Rank 1Y]]+Table2[[#This Row],[Rank 6M]]+Table2[[#This Row],[Rank Sharpe]])/3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D554A1-F832-40FD-BF87-D960F2F6FA01}" name="Table1" displayName="Table1" ref="A1:Q1486" totalsRowShown="0">
  <autoFilter ref="A1:Q1486" xr:uid="{00D554A1-F832-40FD-BF87-D960F2F6FA01}">
    <filterColumn colId="2">
      <filters>
        <filter val="Automobile and Auto Components"/>
        <filter val="Capital Goods"/>
        <filter val="Chemicals"/>
        <filter val="Construction"/>
        <filter val="Construction Materials"/>
        <filter val="Consumer Durables"/>
        <filter val="Consumer Services"/>
        <filter val="Diversified"/>
        <filter val="Fast Moving Consumer Goods"/>
        <filter val="Financial Services"/>
        <filter val="Forest Materials"/>
        <filter val="Healthcare"/>
        <filter val="Information Technology"/>
        <filter val="Media Entertainment &amp; Publication"/>
        <filter val="Metals &amp; Mining"/>
        <filter val="Oil Gas &amp; Consumable Fuels"/>
        <filter val="Power"/>
        <filter val="Realty"/>
        <filter val="Services"/>
        <filter val="Telecommunication"/>
        <filter val="Textiles"/>
        <filter val="Utilities"/>
      </filters>
    </filterColumn>
    <filterColumn colId="11">
      <customFilters>
        <customFilter operator="notEqual" val=" "/>
      </customFilters>
    </filterColumn>
  </autoFilter>
  <tableColumns count="17">
    <tableColumn id="1" xr3:uid="{737D196F-402D-416C-AA0C-34C8B6DA03CE}" name="Name"/>
    <tableColumn id="2" xr3:uid="{A286CB54-F9E0-4E9B-AF2C-389B1E796664}" name="Ticker"/>
    <tableColumn id="17" xr3:uid="{6C7BEDBF-9992-4447-9A61-A8DF00F5E34C}" name="Industry" dataDxfId="0"/>
    <tableColumn id="3" xr3:uid="{E7497044-F46A-4564-B948-CF160E5B9C51}" name="Sub-Sector"/>
    <tableColumn id="4" xr3:uid="{A1CA2C23-1D6C-41E5-8871-59A4C620B7D0}" name="Market Cap"/>
    <tableColumn id="5" xr3:uid="{717609C1-5ACB-4453-936C-43459043CBF4}" name="Close Price"/>
    <tableColumn id="6" xr3:uid="{507BEB99-4BEF-4082-84DC-668E17C0007F}" name="1Y Return vs Nifty"/>
    <tableColumn id="7" xr3:uid="{9193F363-135A-4B24-A3DB-952BD8F977E6}" name="1M Return vs Nifty"/>
    <tableColumn id="8" xr3:uid="{CE538E80-D35C-45EF-A694-8BCA2B018579}" name="6M Return vs Nifty"/>
    <tableColumn id="9" xr3:uid="{D15A555C-BC97-4E15-B124-A9D93E3F4837}" name="1W Return vs Nifty"/>
    <tableColumn id="10" xr3:uid="{037D41D3-6538-4563-BB06-50E0F7F78D2D}" name="50D EMA"/>
    <tableColumn id="11" xr3:uid="{173CC575-0522-4224-AAA5-0FFA24B801D7}" name="200D EMA"/>
    <tableColumn id="12" xr3:uid="{53447209-27F0-4909-BB6A-8CEA9FB270B4}" name="RSI Exponential â€“ 14D"/>
    <tableColumn id="13" xr3:uid="{2396B07B-F434-4366-B91F-E8F90F69B14C}" name="Relative Volume"/>
    <tableColumn id="14" xr3:uid="{6B7C115D-339F-4A77-BD54-3BB8985E08BA}" name="% Away From 52W High"/>
    <tableColumn id="15" xr3:uid="{E60E4DB5-81E0-466E-8674-BF9A4B16DAD0}" name="% Away From 52W Low"/>
    <tableColumn id="16" xr3:uid="{15EB9B64-B3B4-4E65-87B4-71CE8C5B6CBE}" name="Sharpe Rat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11ED-9FDC-475A-BAA2-D127A8CCE27A}">
  <dimension ref="A1:Z125"/>
  <sheetViews>
    <sheetView workbookViewId="0">
      <selection activeCell="A2" sqref="A2"/>
    </sheetView>
  </sheetViews>
  <sheetFormatPr defaultRowHeight="14.4" x14ac:dyDescent="0.3"/>
  <cols>
    <col min="1" max="1" width="37.109375" bestFit="1" customWidth="1"/>
    <col min="2" max="2" width="8.33203125" bestFit="1" customWidth="1"/>
    <col min="3" max="3" width="10.44140625" bestFit="1" customWidth="1"/>
    <col min="4" max="4" width="21.77734375" bestFit="1" customWidth="1"/>
    <col min="5" max="5" width="21.6640625" bestFit="1" customWidth="1"/>
    <col min="6" max="6" width="19.44140625" bestFit="1" customWidth="1"/>
    <col min="7" max="7" width="18.5546875" bestFit="1" customWidth="1"/>
    <col min="8" max="8" width="8" bestFit="1" customWidth="1"/>
    <col min="9" max="9" width="17.6640625" bestFit="1" customWidth="1"/>
    <col min="10" max="10" width="22.44140625" bestFit="1" customWidth="1"/>
    <col min="11" max="11" width="23" bestFit="1" customWidth="1"/>
    <col min="12" max="12" width="31.77734375" bestFit="1" customWidth="1"/>
    <col min="13" max="13" width="32.21875" bestFit="1" customWidth="1"/>
    <col min="14" max="14" width="32.44140625" bestFit="1" customWidth="1"/>
    <col min="15" max="15" width="32.88671875" bestFit="1" customWidth="1"/>
    <col min="16" max="16" width="23.77734375" bestFit="1" customWidth="1"/>
    <col min="17" max="17" width="23.33203125" bestFit="1" customWidth="1"/>
    <col min="18" max="18" width="23.5546875" bestFit="1" customWidth="1"/>
    <col min="19" max="19" width="22.21875" bestFit="1" customWidth="1"/>
    <col min="20" max="20" width="23.33203125" bestFit="1" customWidth="1"/>
    <col min="21" max="21" width="22.21875" bestFit="1" customWidth="1"/>
    <col min="22" max="22" width="14" bestFit="1" customWidth="1"/>
    <col min="23" max="23" width="7.88671875" bestFit="1" customWidth="1"/>
    <col min="24" max="24" width="7.44140625" bestFit="1" customWidth="1"/>
    <col min="25" max="25" width="9.77734375" bestFit="1" customWidth="1"/>
    <col min="26" max="26" width="8.88671875" bestFit="1" customWidth="1"/>
  </cols>
  <sheetData>
    <row r="1" spans="1:26" x14ac:dyDescent="0.3">
      <c r="A1" t="s">
        <v>2</v>
      </c>
      <c r="B1" t="s">
        <v>3202</v>
      </c>
      <c r="C1" s="1" t="s">
        <v>3188</v>
      </c>
      <c r="D1" s="1" t="s">
        <v>3203</v>
      </c>
      <c r="E1" s="1" t="s">
        <v>3204</v>
      </c>
      <c r="F1" s="1" t="s">
        <v>7</v>
      </c>
      <c r="G1" s="1" t="s">
        <v>5</v>
      </c>
      <c r="H1" s="1" t="s">
        <v>3205</v>
      </c>
      <c r="I1" s="1" t="s">
        <v>12</v>
      </c>
      <c r="J1" s="1" t="s">
        <v>3182</v>
      </c>
      <c r="K1" s="1" t="s">
        <v>3183</v>
      </c>
      <c r="L1" s="1" t="s">
        <v>3184</v>
      </c>
      <c r="M1" s="1" t="s">
        <v>3185</v>
      </c>
      <c r="N1" s="1" t="s">
        <v>3186</v>
      </c>
      <c r="O1" s="1" t="s">
        <v>3187</v>
      </c>
      <c r="P1" s="1" t="s">
        <v>13</v>
      </c>
      <c r="Q1" s="1" t="s">
        <v>14</v>
      </c>
      <c r="R1" s="1" t="s">
        <v>3206</v>
      </c>
      <c r="S1" s="1" t="s">
        <v>3174</v>
      </c>
      <c r="T1" s="1" t="s">
        <v>3175</v>
      </c>
      <c r="U1" s="1" t="s">
        <v>3192</v>
      </c>
      <c r="V1" s="1" t="s">
        <v>15</v>
      </c>
      <c r="W1" t="s">
        <v>3197</v>
      </c>
      <c r="X1" t="s">
        <v>3207</v>
      </c>
      <c r="Y1" t="s">
        <v>3208</v>
      </c>
      <c r="Z1" t="s">
        <v>3209</v>
      </c>
    </row>
    <row r="2" spans="1:26" x14ac:dyDescent="0.3">
      <c r="A2" t="s">
        <v>103</v>
      </c>
      <c r="B2">
        <f>COUNTIFS(Table2[Sub-Sector],Table4[[#This Row],[Sub-Sector]])</f>
        <v>3</v>
      </c>
      <c r="C2" s="1">
        <f>COUNTIFS(Table2[Sub-Sector],Table4[[#This Row],[Sub-Sector]],Table2[Uptrend],"Uptrend")/Table4[[#This Row],[Count]]</f>
        <v>1</v>
      </c>
      <c r="D2" s="1">
        <f>COUNTIFS(Table2[Sub-Sector],Table4[[#This Row],[Sub-Sector]],Table2[1W Return vs Nifty],"&gt;=5")/Table4[[#This Row],[Count]]</f>
        <v>1</v>
      </c>
      <c r="E2" s="1">
        <f>COUNTIFS(Table2[Sub-Sector],Table4[[#This Row],[Sub-Sector]],Table2[1M Return vs Nifty],"&gt;=5")/Table4[[#This Row],[Count]]</f>
        <v>1</v>
      </c>
      <c r="F2" s="1">
        <f>COUNTIFS(Table2[Sub-Sector],Table4[[#This Row],[Sub-Sector]],Table2[6M Return vs Nifty],"&gt;=10")/Table4[[#This Row],[Count]]</f>
        <v>1</v>
      </c>
      <c r="G2" s="1">
        <f>COUNTIFS(Table2[Sub-Sector],Table4[[#This Row],[Sub-Sector]],Table2[1Y Return vs Nifty],"&gt;=10")/Table4[[#This Row],[Count]]</f>
        <v>1</v>
      </c>
      <c r="H2" s="1">
        <f>COUNTIFS(Table2[Sub-Sector],Table4[[#This Row],[Sub-Sector]],Table2[RSI Exponential â€“ 14D],"&gt;=50")/Table4[[#This Row],[Count]]</f>
        <v>1</v>
      </c>
      <c r="I2" s="1">
        <f>COUNTIFS(Table2[Sub-Sector],Table4[[#This Row],[Sub-Sector]],Table2[Relative Volume],"&gt;=1")/Table4[[#This Row],[Count]]</f>
        <v>0.33333333333333331</v>
      </c>
      <c r="J2" s="1">
        <f>COUNTIFS(Table2[Sub-Sector],Table4[[#This Row],[Sub-Sector]],Table2[% Away From Day Low],"&gt;=0.05")/Table4[[#This Row],[Count]]</f>
        <v>0.33333333333333331</v>
      </c>
      <c r="K2" s="1">
        <f>COUNTIFS(Table2[Sub-Sector],Table4[[#This Row],[Sub-Sector]],Table2[% Away From Day High],"&lt;=0.05")/Table4[[#This Row],[Count]]</f>
        <v>1</v>
      </c>
      <c r="L2" s="1">
        <f>COUNTIFS(Table2[Sub-Sector],Table4[[#This Row],[Sub-Sector]],Table2[% Away From Current Week Low],"&gt;=0.05")/Table4[[#This Row],[Count]]</f>
        <v>0.33333333333333331</v>
      </c>
      <c r="M2" s="1">
        <f>COUNTIFS(Table2[Sub-Sector],Table4[[#This Row],[Sub-Sector]],Table2[% Away From Current Week High],"&lt;=0.05")/Table4[[#This Row],[Count]]</f>
        <v>1</v>
      </c>
      <c r="N2" s="1">
        <f>COUNTIFS(Table2[Sub-Sector],Table4[[#This Row],[Sub-Sector]],Table2[% Away From Current Month Low],"&gt;=0.05")/Table4[[#This Row],[Count]]</f>
        <v>1</v>
      </c>
      <c r="O2" s="1">
        <f>COUNTIFS(Table2[Sub-Sector],Table4[[#This Row],[Sub-Sector]],Table2[% Away From Current Month High],"&lt;=0.05")/Table4[[#This Row],[Count]]</f>
        <v>1</v>
      </c>
      <c r="P2" s="1">
        <f>COUNTIFS(Table2[Sub-Sector],Table4[[#This Row],[Sub-Sector]],Table2[% Away From 52W High],"&lt;=10")/Table4[[#This Row],[Count]]</f>
        <v>1</v>
      </c>
      <c r="Q2" s="1">
        <f>COUNTIFS(Table2[Sub-Sector],Table4[[#This Row],[Sub-Sector]],Table2[% Away From 52W Low],"&gt;=10")/Table4[[#This Row],[Count]]</f>
        <v>1</v>
      </c>
      <c r="R2" s="1">
        <f>COUNTIFS(Table2[Sub-Sector],Table4[[#This Row],[Sub-Sector]],Table2[% Price above 20 EMA],"&gt;=0")/Table4[[#This Row],[Count]]</f>
        <v>1</v>
      </c>
      <c r="S2" s="1">
        <f>COUNTIFS(Table2[Sub-Sector],Table4[[#This Row],[Sub-Sector]],Table2[% Price above 50 EMA],"&gt;=0")/Table4[[#This Row],[Count]]</f>
        <v>1</v>
      </c>
      <c r="T2" s="1">
        <f>COUNTIFS(Table2[Sub-Sector],Table4[[#This Row],[Sub-Sector]],Table2[% Price above 200 EMA],"&gt;=0")/Table4[[#This Row],[Count]]</f>
        <v>1</v>
      </c>
      <c r="U2" s="1">
        <f>COUNTIFS(Table2[Sub-Sector],Table4[[#This Row],[Sub-Sector]],Table2[Rate of Change - Zone],"Positive")/Table4[[#This Row],[Count]]</f>
        <v>1</v>
      </c>
      <c r="V2" s="1">
        <f>COUNTIFS(Table2[Sub-Sector],Table4[[#This Row],[Sub-Sector]],Table2[Sharpe Ratio],"&gt;=0.10")/Table4[[#This Row],[Count]]</f>
        <v>0.33333333333333331</v>
      </c>
      <c r="W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86.5</v>
      </c>
      <c r="X2">
        <f>_xlfn.RANK.AVG(Table4[[#This Row],[Score]],Table4[Score],1)</f>
        <v>1</v>
      </c>
      <c r="Y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64.5</v>
      </c>
      <c r="Z2">
        <f>_xlfn.RANK.AVG(Table4[[#This Row],[Score 2 ]],Table4[[Score 2 ]],1)</f>
        <v>1</v>
      </c>
    </row>
    <row r="3" spans="1:26" x14ac:dyDescent="0.3">
      <c r="A3" t="s">
        <v>159</v>
      </c>
      <c r="B3">
        <f>COUNTIFS(Table2[Sub-Sector],Table4[[#This Row],[Sub-Sector]])</f>
        <v>13</v>
      </c>
      <c r="C3" s="1">
        <f>COUNTIFS(Table2[Sub-Sector],Table4[[#This Row],[Sub-Sector]],Table2[Uptrend],"Uptrend")/Table4[[#This Row],[Count]]</f>
        <v>0.69230769230769229</v>
      </c>
      <c r="D3" s="1">
        <f>COUNTIFS(Table2[Sub-Sector],Table4[[#This Row],[Sub-Sector]],Table2[1W Return vs Nifty],"&gt;=5")/Table4[[#This Row],[Count]]</f>
        <v>0.69230769230769229</v>
      </c>
      <c r="E3" s="1">
        <f>COUNTIFS(Table2[Sub-Sector],Table4[[#This Row],[Sub-Sector]],Table2[1M Return vs Nifty],"&gt;=5")/Table4[[#This Row],[Count]]</f>
        <v>0.38461538461538464</v>
      </c>
      <c r="F3" s="1">
        <f>COUNTIFS(Table2[Sub-Sector],Table4[[#This Row],[Sub-Sector]],Table2[6M Return vs Nifty],"&gt;=10")/Table4[[#This Row],[Count]]</f>
        <v>0.84615384615384615</v>
      </c>
      <c r="G3" s="1">
        <f>COUNTIFS(Table2[Sub-Sector],Table4[[#This Row],[Sub-Sector]],Table2[1Y Return vs Nifty],"&gt;=10")/Table4[[#This Row],[Count]]</f>
        <v>1</v>
      </c>
      <c r="H3" s="1">
        <f>COUNTIFS(Table2[Sub-Sector],Table4[[#This Row],[Sub-Sector]],Table2[RSI Exponential â€“ 14D],"&gt;=50")/Table4[[#This Row],[Count]]</f>
        <v>0.84615384615384615</v>
      </c>
      <c r="I3" s="1">
        <f>COUNTIFS(Table2[Sub-Sector],Table4[[#This Row],[Sub-Sector]],Table2[Relative Volume],"&gt;=1")/Table4[[#This Row],[Count]]</f>
        <v>0.46153846153846156</v>
      </c>
      <c r="J3" s="1">
        <f>COUNTIFS(Table2[Sub-Sector],Table4[[#This Row],[Sub-Sector]],Table2[% Away From Day Low],"&gt;=0.05")/Table4[[#This Row],[Count]]</f>
        <v>0.15384615384615385</v>
      </c>
      <c r="K3" s="1">
        <f>COUNTIFS(Table2[Sub-Sector],Table4[[#This Row],[Sub-Sector]],Table2[% Away From Day High],"&lt;=0.05")/Table4[[#This Row],[Count]]</f>
        <v>1</v>
      </c>
      <c r="L3" s="1">
        <f>COUNTIFS(Table2[Sub-Sector],Table4[[#This Row],[Sub-Sector]],Table2[% Away From Current Week Low],"&gt;=0.05")/Table4[[#This Row],[Count]]</f>
        <v>0.38461538461538464</v>
      </c>
      <c r="M3" s="1">
        <f>COUNTIFS(Table2[Sub-Sector],Table4[[#This Row],[Sub-Sector]],Table2[% Away From Current Week High],"&lt;=0.05")/Table4[[#This Row],[Count]]</f>
        <v>1</v>
      </c>
      <c r="N3" s="1">
        <f>COUNTIFS(Table2[Sub-Sector],Table4[[#This Row],[Sub-Sector]],Table2[% Away From Current Month Low],"&gt;=0.05")/Table4[[#This Row],[Count]]</f>
        <v>0.84615384615384615</v>
      </c>
      <c r="O3" s="1">
        <f>COUNTIFS(Table2[Sub-Sector],Table4[[#This Row],[Sub-Sector]],Table2[% Away From Current Month High],"&lt;=0.05")/Table4[[#This Row],[Count]]</f>
        <v>0.76923076923076927</v>
      </c>
      <c r="P3" s="1">
        <f>COUNTIFS(Table2[Sub-Sector],Table4[[#This Row],[Sub-Sector]],Table2[% Away From 52W High],"&lt;=10")/Table4[[#This Row],[Count]]</f>
        <v>0.53846153846153844</v>
      </c>
      <c r="Q3" s="1">
        <f>COUNTIFS(Table2[Sub-Sector],Table4[[#This Row],[Sub-Sector]],Table2[% Away From 52W Low],"&gt;=10")/Table4[[#This Row],[Count]]</f>
        <v>1</v>
      </c>
      <c r="R3" s="1">
        <f>COUNTIFS(Table2[Sub-Sector],Table4[[#This Row],[Sub-Sector]],Table2[% Price above 20 EMA],"&gt;=0")/Table4[[#This Row],[Count]]</f>
        <v>0.84615384615384615</v>
      </c>
      <c r="S3" s="1">
        <f>COUNTIFS(Table2[Sub-Sector],Table4[[#This Row],[Sub-Sector]],Table2[% Price above 50 EMA],"&gt;=0")/Table4[[#This Row],[Count]]</f>
        <v>0.84615384615384615</v>
      </c>
      <c r="T3" s="1">
        <f>COUNTIFS(Table2[Sub-Sector],Table4[[#This Row],[Sub-Sector]],Table2[% Price above 200 EMA],"&gt;=0")/Table4[[#This Row],[Count]]</f>
        <v>1</v>
      </c>
      <c r="U3" s="1">
        <f>COUNTIFS(Table2[Sub-Sector],Table4[[#This Row],[Sub-Sector]],Table2[Rate of Change - Zone],"Positive")/Table4[[#This Row],[Count]]</f>
        <v>0.69230769230769229</v>
      </c>
      <c r="V3" s="1">
        <f>COUNTIFS(Table2[Sub-Sector],Table4[[#This Row],[Sub-Sector]],Table2[Sharpe Ratio],"&gt;=0.10")/Table4[[#This Row],[Count]]</f>
        <v>0.92307692307692313</v>
      </c>
      <c r="W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143</v>
      </c>
      <c r="X3">
        <f>_xlfn.RANK.AVG(Table4[[#This Row],[Score]],Table4[Score],1)</f>
        <v>4</v>
      </c>
      <c r="Y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72</v>
      </c>
      <c r="Z3">
        <f>_xlfn.RANK.AVG(Table4[[#This Row],[Score 2 ]],Table4[[Score 2 ]],1)</f>
        <v>2</v>
      </c>
    </row>
    <row r="4" spans="1:26" x14ac:dyDescent="0.3">
      <c r="A4" t="s">
        <v>382</v>
      </c>
      <c r="B4">
        <f>COUNTIFS(Table2[Sub-Sector],Table4[[#This Row],[Sub-Sector]])</f>
        <v>4</v>
      </c>
      <c r="C4" s="1">
        <f>COUNTIFS(Table2[Sub-Sector],Table4[[#This Row],[Sub-Sector]],Table2[Uptrend],"Uptrend")/Table4[[#This Row],[Count]]</f>
        <v>1</v>
      </c>
      <c r="D4" s="1">
        <f>COUNTIFS(Table2[Sub-Sector],Table4[[#This Row],[Sub-Sector]],Table2[1W Return vs Nifty],"&gt;=5")/Table4[[#This Row],[Count]]</f>
        <v>1</v>
      </c>
      <c r="E4" s="1">
        <f>COUNTIFS(Table2[Sub-Sector],Table4[[#This Row],[Sub-Sector]],Table2[1M Return vs Nifty],"&gt;=5")/Table4[[#This Row],[Count]]</f>
        <v>0.75</v>
      </c>
      <c r="F4" s="1">
        <f>COUNTIFS(Table2[Sub-Sector],Table4[[#This Row],[Sub-Sector]],Table2[6M Return vs Nifty],"&gt;=10")/Table4[[#This Row],[Count]]</f>
        <v>0.75</v>
      </c>
      <c r="G4" s="1">
        <f>COUNTIFS(Table2[Sub-Sector],Table4[[#This Row],[Sub-Sector]],Table2[1Y Return vs Nifty],"&gt;=10")/Table4[[#This Row],[Count]]</f>
        <v>0.75</v>
      </c>
      <c r="H4" s="1">
        <f>COUNTIFS(Table2[Sub-Sector],Table4[[#This Row],[Sub-Sector]],Table2[RSI Exponential â€“ 14D],"&gt;=50")/Table4[[#This Row],[Count]]</f>
        <v>1</v>
      </c>
      <c r="I4" s="1">
        <f>COUNTIFS(Table2[Sub-Sector],Table4[[#This Row],[Sub-Sector]],Table2[Relative Volume],"&gt;=1")/Table4[[#This Row],[Count]]</f>
        <v>0.75</v>
      </c>
      <c r="J4" s="1">
        <f>COUNTIFS(Table2[Sub-Sector],Table4[[#This Row],[Sub-Sector]],Table2[% Away From Day Low],"&gt;=0.05")/Table4[[#This Row],[Count]]</f>
        <v>0</v>
      </c>
      <c r="K4" s="1">
        <f>COUNTIFS(Table2[Sub-Sector],Table4[[#This Row],[Sub-Sector]],Table2[% Away From Day High],"&lt;=0.05")/Table4[[#This Row],[Count]]</f>
        <v>1</v>
      </c>
      <c r="L4" s="1">
        <f>COUNTIFS(Table2[Sub-Sector],Table4[[#This Row],[Sub-Sector]],Table2[% Away From Current Week Low],"&gt;=0.05")/Table4[[#This Row],[Count]]</f>
        <v>0.25</v>
      </c>
      <c r="M4" s="1">
        <f>COUNTIFS(Table2[Sub-Sector],Table4[[#This Row],[Sub-Sector]],Table2[% Away From Current Week High],"&lt;=0.05")/Table4[[#This Row],[Count]]</f>
        <v>1</v>
      </c>
      <c r="N4" s="1">
        <f>COUNTIFS(Table2[Sub-Sector],Table4[[#This Row],[Sub-Sector]],Table2[% Away From Current Month Low],"&gt;=0.05")/Table4[[#This Row],[Count]]</f>
        <v>1</v>
      </c>
      <c r="O4" s="1">
        <f>COUNTIFS(Table2[Sub-Sector],Table4[[#This Row],[Sub-Sector]],Table2[% Away From Current Month High],"&lt;=0.05")/Table4[[#This Row],[Count]]</f>
        <v>1</v>
      </c>
      <c r="P4" s="1">
        <f>COUNTIFS(Table2[Sub-Sector],Table4[[#This Row],[Sub-Sector]],Table2[% Away From 52W High],"&lt;=10")/Table4[[#This Row],[Count]]</f>
        <v>0.75</v>
      </c>
      <c r="Q4" s="1">
        <f>COUNTIFS(Table2[Sub-Sector],Table4[[#This Row],[Sub-Sector]],Table2[% Away From 52W Low],"&gt;=10")/Table4[[#This Row],[Count]]</f>
        <v>1</v>
      </c>
      <c r="R4" s="1">
        <f>COUNTIFS(Table2[Sub-Sector],Table4[[#This Row],[Sub-Sector]],Table2[% Price above 20 EMA],"&gt;=0")/Table4[[#This Row],[Count]]</f>
        <v>1</v>
      </c>
      <c r="S4" s="1">
        <f>COUNTIFS(Table2[Sub-Sector],Table4[[#This Row],[Sub-Sector]],Table2[% Price above 50 EMA],"&gt;=0")/Table4[[#This Row],[Count]]</f>
        <v>1</v>
      </c>
      <c r="T4" s="1">
        <f>COUNTIFS(Table2[Sub-Sector],Table4[[#This Row],[Sub-Sector]],Table2[% Price above 200 EMA],"&gt;=0")/Table4[[#This Row],[Count]]</f>
        <v>1</v>
      </c>
      <c r="U4" s="1">
        <f>COUNTIFS(Table2[Sub-Sector],Table4[[#This Row],[Sub-Sector]],Table2[Rate of Change - Zone],"Positive")/Table4[[#This Row],[Count]]</f>
        <v>1</v>
      </c>
      <c r="V4" s="1">
        <f>COUNTIFS(Table2[Sub-Sector],Table4[[#This Row],[Sub-Sector]],Table2[Sharpe Ratio],"&gt;=0.10")/Table4[[#This Row],[Count]]</f>
        <v>0.75</v>
      </c>
      <c r="W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102.5</v>
      </c>
      <c r="X4">
        <f>_xlfn.RANK.AVG(Table4[[#This Row],[Score]],Table4[Score],1)</f>
        <v>2</v>
      </c>
      <c r="Y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77</v>
      </c>
      <c r="Z4">
        <f>_xlfn.RANK.AVG(Table4[[#This Row],[Score 2 ]],Table4[[Score 2 ]],1)</f>
        <v>3</v>
      </c>
    </row>
    <row r="5" spans="1:26" x14ac:dyDescent="0.3">
      <c r="A5" t="s">
        <v>314</v>
      </c>
      <c r="B5">
        <f>COUNTIFS(Table2[Sub-Sector],Table4[[#This Row],[Sub-Sector]])</f>
        <v>3</v>
      </c>
      <c r="C5" s="1">
        <f>COUNTIFS(Table2[Sub-Sector],Table4[[#This Row],[Sub-Sector]],Table2[Uptrend],"Uptrend")/Table4[[#This Row],[Count]]</f>
        <v>0</v>
      </c>
      <c r="D5" s="1">
        <f>COUNTIFS(Table2[Sub-Sector],Table4[[#This Row],[Sub-Sector]],Table2[1W Return vs Nifty],"&gt;=5")/Table4[[#This Row],[Count]]</f>
        <v>0.66666666666666663</v>
      </c>
      <c r="E5" s="1">
        <f>COUNTIFS(Table2[Sub-Sector],Table4[[#This Row],[Sub-Sector]],Table2[1M Return vs Nifty],"&gt;=5")/Table4[[#This Row],[Count]]</f>
        <v>0</v>
      </c>
      <c r="F5" s="1">
        <f>COUNTIFS(Table2[Sub-Sector],Table4[[#This Row],[Sub-Sector]],Table2[6M Return vs Nifty],"&gt;=10")/Table4[[#This Row],[Count]]</f>
        <v>1</v>
      </c>
      <c r="G5" s="1">
        <f>COUNTIFS(Table2[Sub-Sector],Table4[[#This Row],[Sub-Sector]],Table2[1Y Return vs Nifty],"&gt;=10")/Table4[[#This Row],[Count]]</f>
        <v>1</v>
      </c>
      <c r="H5" s="1">
        <f>COUNTIFS(Table2[Sub-Sector],Table4[[#This Row],[Sub-Sector]],Table2[RSI Exponential â€“ 14D],"&gt;=50")/Table4[[#This Row],[Count]]</f>
        <v>0.66666666666666663</v>
      </c>
      <c r="I5" s="1">
        <f>COUNTIFS(Table2[Sub-Sector],Table4[[#This Row],[Sub-Sector]],Table2[Relative Volume],"&gt;=1")/Table4[[#This Row],[Count]]</f>
        <v>0.33333333333333331</v>
      </c>
      <c r="J5" s="1">
        <f>COUNTIFS(Table2[Sub-Sector],Table4[[#This Row],[Sub-Sector]],Table2[% Away From Day Low],"&gt;=0.05")/Table4[[#This Row],[Count]]</f>
        <v>0.33333333333333331</v>
      </c>
      <c r="K5" s="1">
        <f>COUNTIFS(Table2[Sub-Sector],Table4[[#This Row],[Sub-Sector]],Table2[% Away From Day High],"&lt;=0.05")/Table4[[#This Row],[Count]]</f>
        <v>1</v>
      </c>
      <c r="L5" s="1">
        <f>COUNTIFS(Table2[Sub-Sector],Table4[[#This Row],[Sub-Sector]],Table2[% Away From Current Week Low],"&gt;=0.05")/Table4[[#This Row],[Count]]</f>
        <v>0.33333333333333331</v>
      </c>
      <c r="M5" s="1">
        <f>COUNTIFS(Table2[Sub-Sector],Table4[[#This Row],[Sub-Sector]],Table2[% Away From Current Week High],"&lt;=0.05")/Table4[[#This Row],[Count]]</f>
        <v>1</v>
      </c>
      <c r="N5" s="1">
        <f>COUNTIFS(Table2[Sub-Sector],Table4[[#This Row],[Sub-Sector]],Table2[% Away From Current Month Low],"&gt;=0.05")/Table4[[#This Row],[Count]]</f>
        <v>1</v>
      </c>
      <c r="O5" s="1">
        <f>COUNTIFS(Table2[Sub-Sector],Table4[[#This Row],[Sub-Sector]],Table2[% Away From Current Month High],"&lt;=0.05")/Table4[[#This Row],[Count]]</f>
        <v>1</v>
      </c>
      <c r="P5" s="1">
        <f>COUNTIFS(Table2[Sub-Sector],Table4[[#This Row],[Sub-Sector]],Table2[% Away From 52W High],"&lt;=10")/Table4[[#This Row],[Count]]</f>
        <v>0</v>
      </c>
      <c r="Q5" s="1">
        <f>COUNTIFS(Table2[Sub-Sector],Table4[[#This Row],[Sub-Sector]],Table2[% Away From 52W Low],"&gt;=10")/Table4[[#This Row],[Count]]</f>
        <v>1</v>
      </c>
      <c r="R5" s="1">
        <f>COUNTIFS(Table2[Sub-Sector],Table4[[#This Row],[Sub-Sector]],Table2[% Price above 20 EMA],"&gt;=0")/Table4[[#This Row],[Count]]</f>
        <v>0.66666666666666663</v>
      </c>
      <c r="S5" s="1">
        <f>COUNTIFS(Table2[Sub-Sector],Table4[[#This Row],[Sub-Sector]],Table2[% Price above 50 EMA],"&gt;=0")/Table4[[#This Row],[Count]]</f>
        <v>0.33333333333333331</v>
      </c>
      <c r="T5" s="1">
        <f>COUNTIFS(Table2[Sub-Sector],Table4[[#This Row],[Sub-Sector]],Table2[% Price above 200 EMA],"&gt;=0")/Table4[[#This Row],[Count]]</f>
        <v>1</v>
      </c>
      <c r="U5" s="1">
        <f>COUNTIFS(Table2[Sub-Sector],Table4[[#This Row],[Sub-Sector]],Table2[Rate of Change - Zone],"Positive")/Table4[[#This Row],[Count]]</f>
        <v>0.66666666666666663</v>
      </c>
      <c r="V5" s="1">
        <f>COUNTIFS(Table2[Sub-Sector],Table4[[#This Row],[Sub-Sector]],Table2[Sharpe Ratio],"&gt;=0.10")/Table4[[#This Row],[Count]]</f>
        <v>1</v>
      </c>
      <c r="W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312</v>
      </c>
      <c r="X5">
        <f>_xlfn.RANK.AVG(Table4[[#This Row],[Score]],Table4[Score],1)</f>
        <v>28</v>
      </c>
      <c r="Y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80</v>
      </c>
      <c r="Z5">
        <f>_xlfn.RANK.AVG(Table4[[#This Row],[Score 2 ]],Table4[[Score 2 ]],1)</f>
        <v>4</v>
      </c>
    </row>
    <row r="6" spans="1:26" x14ac:dyDescent="0.3">
      <c r="A6" t="s">
        <v>225</v>
      </c>
      <c r="B6">
        <f>COUNTIFS(Table2[Sub-Sector],Table4[[#This Row],[Sub-Sector]])</f>
        <v>8</v>
      </c>
      <c r="C6" s="1">
        <f>COUNTIFS(Table2[Sub-Sector],Table4[[#This Row],[Sub-Sector]],Table2[Uptrend],"Uptrend")/Table4[[#This Row],[Count]]</f>
        <v>1</v>
      </c>
      <c r="D6" s="1">
        <f>COUNTIFS(Table2[Sub-Sector],Table4[[#This Row],[Sub-Sector]],Table2[1W Return vs Nifty],"&gt;=5")/Table4[[#This Row],[Count]]</f>
        <v>0.5</v>
      </c>
      <c r="E6" s="1">
        <f>COUNTIFS(Table2[Sub-Sector],Table4[[#This Row],[Sub-Sector]],Table2[1M Return vs Nifty],"&gt;=5")/Table4[[#This Row],[Count]]</f>
        <v>0.125</v>
      </c>
      <c r="F6" s="1">
        <f>COUNTIFS(Table2[Sub-Sector],Table4[[#This Row],[Sub-Sector]],Table2[6M Return vs Nifty],"&gt;=10")/Table4[[#This Row],[Count]]</f>
        <v>0.75</v>
      </c>
      <c r="G6" s="1">
        <f>COUNTIFS(Table2[Sub-Sector],Table4[[#This Row],[Sub-Sector]],Table2[1Y Return vs Nifty],"&gt;=10")/Table4[[#This Row],[Count]]</f>
        <v>1</v>
      </c>
      <c r="H6" s="1">
        <f>COUNTIFS(Table2[Sub-Sector],Table4[[#This Row],[Sub-Sector]],Table2[RSI Exponential â€“ 14D],"&gt;=50")/Table4[[#This Row],[Count]]</f>
        <v>0.875</v>
      </c>
      <c r="I6" s="1">
        <f>COUNTIFS(Table2[Sub-Sector],Table4[[#This Row],[Sub-Sector]],Table2[Relative Volume],"&gt;=1")/Table4[[#This Row],[Count]]</f>
        <v>0.375</v>
      </c>
      <c r="J6" s="1">
        <f>COUNTIFS(Table2[Sub-Sector],Table4[[#This Row],[Sub-Sector]],Table2[% Away From Day Low],"&gt;=0.05")/Table4[[#This Row],[Count]]</f>
        <v>0</v>
      </c>
      <c r="K6" s="1">
        <f>COUNTIFS(Table2[Sub-Sector],Table4[[#This Row],[Sub-Sector]],Table2[% Away From Day High],"&lt;=0.05")/Table4[[#This Row],[Count]]</f>
        <v>1</v>
      </c>
      <c r="L6" s="1">
        <f>COUNTIFS(Table2[Sub-Sector],Table4[[#This Row],[Sub-Sector]],Table2[% Away From Current Week Low],"&gt;=0.05")/Table4[[#This Row],[Count]]</f>
        <v>0</v>
      </c>
      <c r="M6" s="1">
        <f>COUNTIFS(Table2[Sub-Sector],Table4[[#This Row],[Sub-Sector]],Table2[% Away From Current Week High],"&lt;=0.05")/Table4[[#This Row],[Count]]</f>
        <v>1</v>
      </c>
      <c r="N6" s="1">
        <f>COUNTIFS(Table2[Sub-Sector],Table4[[#This Row],[Sub-Sector]],Table2[% Away From Current Month Low],"&gt;=0.05")/Table4[[#This Row],[Count]]</f>
        <v>0.875</v>
      </c>
      <c r="O6" s="1">
        <f>COUNTIFS(Table2[Sub-Sector],Table4[[#This Row],[Sub-Sector]],Table2[% Away From Current Month High],"&lt;=0.05")/Table4[[#This Row],[Count]]</f>
        <v>0.75</v>
      </c>
      <c r="P6" s="1">
        <f>COUNTIFS(Table2[Sub-Sector],Table4[[#This Row],[Sub-Sector]],Table2[% Away From 52W High],"&lt;=10")/Table4[[#This Row],[Count]]</f>
        <v>0.75</v>
      </c>
      <c r="Q6" s="1">
        <f>COUNTIFS(Table2[Sub-Sector],Table4[[#This Row],[Sub-Sector]],Table2[% Away From 52W Low],"&gt;=10")/Table4[[#This Row],[Count]]</f>
        <v>1</v>
      </c>
      <c r="R6" s="1">
        <f>COUNTIFS(Table2[Sub-Sector],Table4[[#This Row],[Sub-Sector]],Table2[% Price above 20 EMA],"&gt;=0")/Table4[[#This Row],[Count]]</f>
        <v>0.875</v>
      </c>
      <c r="S6" s="1">
        <f>COUNTIFS(Table2[Sub-Sector],Table4[[#This Row],[Sub-Sector]],Table2[% Price above 50 EMA],"&gt;=0")/Table4[[#This Row],[Count]]</f>
        <v>0.875</v>
      </c>
      <c r="T6" s="1">
        <f>COUNTIFS(Table2[Sub-Sector],Table4[[#This Row],[Sub-Sector]],Table2[% Price above 200 EMA],"&gt;=0")/Table4[[#This Row],[Count]]</f>
        <v>1</v>
      </c>
      <c r="U6" s="1">
        <f>COUNTIFS(Table2[Sub-Sector],Table4[[#This Row],[Sub-Sector]],Table2[Rate of Change - Zone],"Positive")/Table4[[#This Row],[Count]]</f>
        <v>0.625</v>
      </c>
      <c r="V6" s="1">
        <f>COUNTIFS(Table2[Sub-Sector],Table4[[#This Row],[Sub-Sector]],Table2[Sharpe Ratio],"&gt;=0.10")/Table4[[#This Row],[Count]]</f>
        <v>0.5</v>
      </c>
      <c r="W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202</v>
      </c>
      <c r="X6">
        <f>_xlfn.RANK.AVG(Table4[[#This Row],[Score]],Table4[Score],1)</f>
        <v>10</v>
      </c>
      <c r="Y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91.5</v>
      </c>
      <c r="Z6">
        <f>_xlfn.RANK.AVG(Table4[[#This Row],[Score 2 ]],Table4[[Score 2 ]],1)</f>
        <v>5</v>
      </c>
    </row>
    <row r="7" spans="1:26" x14ac:dyDescent="0.3">
      <c r="A7" t="s">
        <v>834</v>
      </c>
      <c r="B7">
        <f>COUNTIFS(Table2[Sub-Sector],Table4[[#This Row],[Sub-Sector]])</f>
        <v>3</v>
      </c>
      <c r="C7" s="1">
        <f>COUNTIFS(Table2[Sub-Sector],Table4[[#This Row],[Sub-Sector]],Table2[Uptrend],"Uptrend")/Table4[[#This Row],[Count]]</f>
        <v>0.33333333333333331</v>
      </c>
      <c r="D7" s="1">
        <f>COUNTIFS(Table2[Sub-Sector],Table4[[#This Row],[Sub-Sector]],Table2[1W Return vs Nifty],"&gt;=5")/Table4[[#This Row],[Count]]</f>
        <v>1</v>
      </c>
      <c r="E7" s="1">
        <f>COUNTIFS(Table2[Sub-Sector],Table4[[#This Row],[Sub-Sector]],Table2[1M Return vs Nifty],"&gt;=5")/Table4[[#This Row],[Count]]</f>
        <v>0.66666666666666663</v>
      </c>
      <c r="F7" s="1">
        <f>COUNTIFS(Table2[Sub-Sector],Table4[[#This Row],[Sub-Sector]],Table2[6M Return vs Nifty],"&gt;=10")/Table4[[#This Row],[Count]]</f>
        <v>1</v>
      </c>
      <c r="G7" s="1">
        <f>COUNTIFS(Table2[Sub-Sector],Table4[[#This Row],[Sub-Sector]],Table2[1Y Return vs Nifty],"&gt;=10")/Table4[[#This Row],[Count]]</f>
        <v>0.66666666666666663</v>
      </c>
      <c r="H7" s="1">
        <f>COUNTIFS(Table2[Sub-Sector],Table4[[#This Row],[Sub-Sector]],Table2[RSI Exponential â€“ 14D],"&gt;=50")/Table4[[#This Row],[Count]]</f>
        <v>1</v>
      </c>
      <c r="I7" s="1">
        <f>COUNTIFS(Table2[Sub-Sector],Table4[[#This Row],[Sub-Sector]],Table2[Relative Volume],"&gt;=1")/Table4[[#This Row],[Count]]</f>
        <v>0.33333333333333331</v>
      </c>
      <c r="J7" s="1">
        <f>COUNTIFS(Table2[Sub-Sector],Table4[[#This Row],[Sub-Sector]],Table2[% Away From Day Low],"&gt;=0.05")/Table4[[#This Row],[Count]]</f>
        <v>0</v>
      </c>
      <c r="K7" s="1">
        <f>COUNTIFS(Table2[Sub-Sector],Table4[[#This Row],[Sub-Sector]],Table2[% Away From Day High],"&lt;=0.05")/Table4[[#This Row],[Count]]</f>
        <v>1</v>
      </c>
      <c r="L7" s="1">
        <f>COUNTIFS(Table2[Sub-Sector],Table4[[#This Row],[Sub-Sector]],Table2[% Away From Current Week Low],"&gt;=0.05")/Table4[[#This Row],[Count]]</f>
        <v>0</v>
      </c>
      <c r="M7" s="1">
        <f>COUNTIFS(Table2[Sub-Sector],Table4[[#This Row],[Sub-Sector]],Table2[% Away From Current Week High],"&lt;=0.05")/Table4[[#This Row],[Count]]</f>
        <v>1</v>
      </c>
      <c r="N7" s="1">
        <f>COUNTIFS(Table2[Sub-Sector],Table4[[#This Row],[Sub-Sector]],Table2[% Away From Current Month Low],"&gt;=0.05")/Table4[[#This Row],[Count]]</f>
        <v>0.33333333333333331</v>
      </c>
      <c r="O7" s="1">
        <f>COUNTIFS(Table2[Sub-Sector],Table4[[#This Row],[Sub-Sector]],Table2[% Away From Current Month High],"&lt;=0.05")/Table4[[#This Row],[Count]]</f>
        <v>1</v>
      </c>
      <c r="P7" s="1">
        <f>COUNTIFS(Table2[Sub-Sector],Table4[[#This Row],[Sub-Sector]],Table2[% Away From 52W High],"&lt;=10")/Table4[[#This Row],[Count]]</f>
        <v>1</v>
      </c>
      <c r="Q7" s="1">
        <f>COUNTIFS(Table2[Sub-Sector],Table4[[#This Row],[Sub-Sector]],Table2[% Away From 52W Low],"&gt;=10")/Table4[[#This Row],[Count]]</f>
        <v>1</v>
      </c>
      <c r="R7" s="1">
        <f>COUNTIFS(Table2[Sub-Sector],Table4[[#This Row],[Sub-Sector]],Table2[% Price above 20 EMA],"&gt;=0")/Table4[[#This Row],[Count]]</f>
        <v>1</v>
      </c>
      <c r="S7" s="1">
        <f>COUNTIFS(Table2[Sub-Sector],Table4[[#This Row],[Sub-Sector]],Table2[% Price above 50 EMA],"&gt;=0")/Table4[[#This Row],[Count]]</f>
        <v>1</v>
      </c>
      <c r="T7" s="1">
        <f>COUNTIFS(Table2[Sub-Sector],Table4[[#This Row],[Sub-Sector]],Table2[% Price above 200 EMA],"&gt;=0")/Table4[[#This Row],[Count]]</f>
        <v>1</v>
      </c>
      <c r="U7" s="1">
        <f>COUNTIFS(Table2[Sub-Sector],Table4[[#This Row],[Sub-Sector]],Table2[Rate of Change - Zone],"Positive")/Table4[[#This Row],[Count]]</f>
        <v>1</v>
      </c>
      <c r="V7" s="1">
        <f>COUNTIFS(Table2[Sub-Sector],Table4[[#This Row],[Sub-Sector]],Table2[Sharpe Ratio],"&gt;=0.10")/Table4[[#This Row],[Count]]</f>
        <v>0</v>
      </c>
      <c r="W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184</v>
      </c>
      <c r="X7">
        <f>_xlfn.RANK.AVG(Table4[[#This Row],[Score]],Table4[Score],1)</f>
        <v>7</v>
      </c>
      <c r="Y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94.5</v>
      </c>
      <c r="Z7">
        <f>_xlfn.RANK.AVG(Table4[[#This Row],[Score 2 ]],Table4[[Score 2 ]],1)</f>
        <v>6</v>
      </c>
    </row>
    <row r="8" spans="1:26" x14ac:dyDescent="0.3">
      <c r="A8" t="s">
        <v>1344</v>
      </c>
      <c r="B8">
        <f>COUNTIFS(Table2[Sub-Sector],Table4[[#This Row],[Sub-Sector]])</f>
        <v>2</v>
      </c>
      <c r="C8" s="1">
        <f>COUNTIFS(Table2[Sub-Sector],Table4[[#This Row],[Sub-Sector]],Table2[Uptrend],"Uptrend")/Table4[[#This Row],[Count]]</f>
        <v>0.5</v>
      </c>
      <c r="D8" s="1">
        <f>COUNTIFS(Table2[Sub-Sector],Table4[[#This Row],[Sub-Sector]],Table2[1W Return vs Nifty],"&gt;=5")/Table4[[#This Row],[Count]]</f>
        <v>0.5</v>
      </c>
      <c r="E8" s="1">
        <f>COUNTIFS(Table2[Sub-Sector],Table4[[#This Row],[Sub-Sector]],Table2[1M Return vs Nifty],"&gt;=5")/Table4[[#This Row],[Count]]</f>
        <v>0.5</v>
      </c>
      <c r="F8" s="1">
        <f>COUNTIFS(Table2[Sub-Sector],Table4[[#This Row],[Sub-Sector]],Table2[6M Return vs Nifty],"&gt;=10")/Table4[[#This Row],[Count]]</f>
        <v>1</v>
      </c>
      <c r="G8" s="1">
        <f>COUNTIFS(Table2[Sub-Sector],Table4[[#This Row],[Sub-Sector]],Table2[1Y Return vs Nifty],"&gt;=10")/Table4[[#This Row],[Count]]</f>
        <v>0.5</v>
      </c>
      <c r="H8" s="1">
        <f>COUNTIFS(Table2[Sub-Sector],Table4[[#This Row],[Sub-Sector]],Table2[RSI Exponential â€“ 14D],"&gt;=50")/Table4[[#This Row],[Count]]</f>
        <v>1</v>
      </c>
      <c r="I8" s="1">
        <f>COUNTIFS(Table2[Sub-Sector],Table4[[#This Row],[Sub-Sector]],Table2[Relative Volume],"&gt;=1")/Table4[[#This Row],[Count]]</f>
        <v>0.5</v>
      </c>
      <c r="J8" s="1">
        <f>COUNTIFS(Table2[Sub-Sector],Table4[[#This Row],[Sub-Sector]],Table2[% Away From Day Low],"&gt;=0.05")/Table4[[#This Row],[Count]]</f>
        <v>0</v>
      </c>
      <c r="K8" s="1">
        <f>COUNTIFS(Table2[Sub-Sector],Table4[[#This Row],[Sub-Sector]],Table2[% Away From Day High],"&lt;=0.05")/Table4[[#This Row],[Count]]</f>
        <v>1</v>
      </c>
      <c r="L8" s="1">
        <f>COUNTIFS(Table2[Sub-Sector],Table4[[#This Row],[Sub-Sector]],Table2[% Away From Current Week Low],"&gt;=0.05")/Table4[[#This Row],[Count]]</f>
        <v>0</v>
      </c>
      <c r="M8" s="1">
        <f>COUNTIFS(Table2[Sub-Sector],Table4[[#This Row],[Sub-Sector]],Table2[% Away From Current Week High],"&lt;=0.05")/Table4[[#This Row],[Count]]</f>
        <v>1</v>
      </c>
      <c r="N8" s="1">
        <f>COUNTIFS(Table2[Sub-Sector],Table4[[#This Row],[Sub-Sector]],Table2[% Away From Current Month Low],"&gt;=0.05")/Table4[[#This Row],[Count]]</f>
        <v>0.5</v>
      </c>
      <c r="O8" s="1">
        <f>COUNTIFS(Table2[Sub-Sector],Table4[[#This Row],[Sub-Sector]],Table2[% Away From Current Month High],"&lt;=0.05")/Table4[[#This Row],[Count]]</f>
        <v>1</v>
      </c>
      <c r="P8" s="1">
        <f>COUNTIFS(Table2[Sub-Sector],Table4[[#This Row],[Sub-Sector]],Table2[% Away From 52W High],"&lt;=10")/Table4[[#This Row],[Count]]</f>
        <v>1</v>
      </c>
      <c r="Q8" s="1">
        <f>COUNTIFS(Table2[Sub-Sector],Table4[[#This Row],[Sub-Sector]],Table2[% Away From 52W Low],"&gt;=10")/Table4[[#This Row],[Count]]</f>
        <v>1</v>
      </c>
      <c r="R8" s="1">
        <f>COUNTIFS(Table2[Sub-Sector],Table4[[#This Row],[Sub-Sector]],Table2[% Price above 20 EMA],"&gt;=0")/Table4[[#This Row],[Count]]</f>
        <v>1</v>
      </c>
      <c r="S8" s="1">
        <f>COUNTIFS(Table2[Sub-Sector],Table4[[#This Row],[Sub-Sector]],Table2[% Price above 50 EMA],"&gt;=0")/Table4[[#This Row],[Count]]</f>
        <v>1</v>
      </c>
      <c r="T8" s="1">
        <f>COUNTIFS(Table2[Sub-Sector],Table4[[#This Row],[Sub-Sector]],Table2[% Price above 200 EMA],"&gt;=0")/Table4[[#This Row],[Count]]</f>
        <v>1</v>
      </c>
      <c r="U8" s="1">
        <f>COUNTIFS(Table2[Sub-Sector],Table4[[#This Row],[Sub-Sector]],Table2[Rate of Change - Zone],"Positive")/Table4[[#This Row],[Count]]</f>
        <v>1</v>
      </c>
      <c r="V8" s="1">
        <f>COUNTIFS(Table2[Sub-Sector],Table4[[#This Row],[Sub-Sector]],Table2[Sharpe Ratio],"&gt;=0.10")/Table4[[#This Row],[Count]]</f>
        <v>0.5</v>
      </c>
      <c r="W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203</v>
      </c>
      <c r="X8">
        <f>_xlfn.RANK.AVG(Table4[[#This Row],[Score]],Table4[Score],1)</f>
        <v>11</v>
      </c>
      <c r="Y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95</v>
      </c>
      <c r="Z8">
        <f>_xlfn.RANK.AVG(Table4[[#This Row],[Score 2 ]],Table4[[Score 2 ]],1)</f>
        <v>7</v>
      </c>
    </row>
    <row r="9" spans="1:26" x14ac:dyDescent="0.3">
      <c r="A9" t="s">
        <v>739</v>
      </c>
      <c r="B9">
        <f>COUNTIFS(Table2[Sub-Sector],Table4[[#This Row],[Sub-Sector]])</f>
        <v>3</v>
      </c>
      <c r="C9" s="1">
        <f>COUNTIFS(Table2[Sub-Sector],Table4[[#This Row],[Sub-Sector]],Table2[Uptrend],"Uptrend")/Table4[[#This Row],[Count]]</f>
        <v>0.66666666666666663</v>
      </c>
      <c r="D9" s="1">
        <f>COUNTIFS(Table2[Sub-Sector],Table4[[#This Row],[Sub-Sector]],Table2[1W Return vs Nifty],"&gt;=5")/Table4[[#This Row],[Count]]</f>
        <v>0.66666666666666663</v>
      </c>
      <c r="E9" s="1">
        <f>COUNTIFS(Table2[Sub-Sector],Table4[[#This Row],[Sub-Sector]],Table2[1M Return vs Nifty],"&gt;=5")/Table4[[#This Row],[Count]]</f>
        <v>0.33333333333333331</v>
      </c>
      <c r="F9" s="1">
        <f>COUNTIFS(Table2[Sub-Sector],Table4[[#This Row],[Sub-Sector]],Table2[6M Return vs Nifty],"&gt;=10")/Table4[[#This Row],[Count]]</f>
        <v>0.66666666666666663</v>
      </c>
      <c r="G9" s="1">
        <f>COUNTIFS(Table2[Sub-Sector],Table4[[#This Row],[Sub-Sector]],Table2[1Y Return vs Nifty],"&gt;=10")/Table4[[#This Row],[Count]]</f>
        <v>1</v>
      </c>
      <c r="H9" s="1">
        <f>COUNTIFS(Table2[Sub-Sector],Table4[[#This Row],[Sub-Sector]],Table2[RSI Exponential â€“ 14D],"&gt;=50")/Table4[[#This Row],[Count]]</f>
        <v>1</v>
      </c>
      <c r="I9" s="1">
        <f>COUNTIFS(Table2[Sub-Sector],Table4[[#This Row],[Sub-Sector]],Table2[Relative Volume],"&gt;=1")/Table4[[#This Row],[Count]]</f>
        <v>0.33333333333333331</v>
      </c>
      <c r="J9" s="1">
        <f>COUNTIFS(Table2[Sub-Sector],Table4[[#This Row],[Sub-Sector]],Table2[% Away From Day Low],"&gt;=0.05")/Table4[[#This Row],[Count]]</f>
        <v>0.33333333333333331</v>
      </c>
      <c r="K9" s="1">
        <f>COUNTIFS(Table2[Sub-Sector],Table4[[#This Row],[Sub-Sector]],Table2[% Away From Day High],"&lt;=0.05")/Table4[[#This Row],[Count]]</f>
        <v>1</v>
      </c>
      <c r="L9" s="1">
        <f>COUNTIFS(Table2[Sub-Sector],Table4[[#This Row],[Sub-Sector]],Table2[% Away From Current Week Low],"&gt;=0.05")/Table4[[#This Row],[Count]]</f>
        <v>0.33333333333333331</v>
      </c>
      <c r="M9" s="1">
        <f>COUNTIFS(Table2[Sub-Sector],Table4[[#This Row],[Sub-Sector]],Table2[% Away From Current Week High],"&lt;=0.05")/Table4[[#This Row],[Count]]</f>
        <v>1</v>
      </c>
      <c r="N9" s="1">
        <f>COUNTIFS(Table2[Sub-Sector],Table4[[#This Row],[Sub-Sector]],Table2[% Away From Current Month Low],"&gt;=0.05")/Table4[[#This Row],[Count]]</f>
        <v>1</v>
      </c>
      <c r="O9" s="1">
        <f>COUNTIFS(Table2[Sub-Sector],Table4[[#This Row],[Sub-Sector]],Table2[% Away From Current Month High],"&lt;=0.05")/Table4[[#This Row],[Count]]</f>
        <v>1</v>
      </c>
      <c r="P9" s="1">
        <f>COUNTIFS(Table2[Sub-Sector],Table4[[#This Row],[Sub-Sector]],Table2[% Away From 52W High],"&lt;=10")/Table4[[#This Row],[Count]]</f>
        <v>0.66666666666666663</v>
      </c>
      <c r="Q9" s="1">
        <f>COUNTIFS(Table2[Sub-Sector],Table4[[#This Row],[Sub-Sector]],Table2[% Away From 52W Low],"&gt;=10")/Table4[[#This Row],[Count]]</f>
        <v>1</v>
      </c>
      <c r="R9" s="1">
        <f>COUNTIFS(Table2[Sub-Sector],Table4[[#This Row],[Sub-Sector]],Table2[% Price above 20 EMA],"&gt;=0")/Table4[[#This Row],[Count]]</f>
        <v>1</v>
      </c>
      <c r="S9" s="1">
        <f>COUNTIFS(Table2[Sub-Sector],Table4[[#This Row],[Sub-Sector]],Table2[% Price above 50 EMA],"&gt;=0")/Table4[[#This Row],[Count]]</f>
        <v>0.66666666666666663</v>
      </c>
      <c r="T9" s="1">
        <f>COUNTIFS(Table2[Sub-Sector],Table4[[#This Row],[Sub-Sector]],Table2[% Price above 200 EMA],"&gt;=0")/Table4[[#This Row],[Count]]</f>
        <v>1</v>
      </c>
      <c r="U9" s="1">
        <f>COUNTIFS(Table2[Sub-Sector],Table4[[#This Row],[Sub-Sector]],Table2[Rate of Change - Zone],"Positive")/Table4[[#This Row],[Count]]</f>
        <v>0.66666666666666663</v>
      </c>
      <c r="V9" s="1">
        <f>COUNTIFS(Table2[Sub-Sector],Table4[[#This Row],[Sub-Sector]],Table2[Sharpe Ratio],"&gt;=0.10")/Table4[[#This Row],[Count]]</f>
        <v>0.33333333333333331</v>
      </c>
      <c r="W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185.5</v>
      </c>
      <c r="X9">
        <f>_xlfn.RANK.AVG(Table4[[#This Row],[Score]],Table4[Score],1)</f>
        <v>8</v>
      </c>
      <c r="Y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100.5</v>
      </c>
      <c r="Z9">
        <f>_xlfn.RANK.AVG(Table4[[#This Row],[Score 2 ]],Table4[[Score 2 ]],1)</f>
        <v>8</v>
      </c>
    </row>
    <row r="10" spans="1:26" x14ac:dyDescent="0.3">
      <c r="A10" t="s">
        <v>215</v>
      </c>
      <c r="B10">
        <f>COUNTIFS(Table2[Sub-Sector],Table4[[#This Row],[Sub-Sector]])</f>
        <v>8</v>
      </c>
      <c r="C10" s="1">
        <f>COUNTIFS(Table2[Sub-Sector],Table4[[#This Row],[Sub-Sector]],Table2[Uptrend],"Uptrend")/Table4[[#This Row],[Count]]</f>
        <v>0.875</v>
      </c>
      <c r="D10" s="1">
        <f>COUNTIFS(Table2[Sub-Sector],Table4[[#This Row],[Sub-Sector]],Table2[1W Return vs Nifty],"&gt;=5")/Table4[[#This Row],[Count]]</f>
        <v>0.75</v>
      </c>
      <c r="E10" s="1">
        <f>COUNTIFS(Table2[Sub-Sector],Table4[[#This Row],[Sub-Sector]],Table2[1M Return vs Nifty],"&gt;=5")/Table4[[#This Row],[Count]]</f>
        <v>0.625</v>
      </c>
      <c r="F10" s="1">
        <f>COUNTIFS(Table2[Sub-Sector],Table4[[#This Row],[Sub-Sector]],Table2[6M Return vs Nifty],"&gt;=10")/Table4[[#This Row],[Count]]</f>
        <v>0.625</v>
      </c>
      <c r="G10" s="1">
        <f>COUNTIFS(Table2[Sub-Sector],Table4[[#This Row],[Sub-Sector]],Table2[1Y Return vs Nifty],"&gt;=10")/Table4[[#This Row],[Count]]</f>
        <v>0.75</v>
      </c>
      <c r="H10" s="1">
        <f>COUNTIFS(Table2[Sub-Sector],Table4[[#This Row],[Sub-Sector]],Table2[RSI Exponential â€“ 14D],"&gt;=50")/Table4[[#This Row],[Count]]</f>
        <v>0.75</v>
      </c>
      <c r="I10" s="1">
        <f>COUNTIFS(Table2[Sub-Sector],Table4[[#This Row],[Sub-Sector]],Table2[Relative Volume],"&gt;=1")/Table4[[#This Row],[Count]]</f>
        <v>0.5</v>
      </c>
      <c r="J10" s="1">
        <f>COUNTIFS(Table2[Sub-Sector],Table4[[#This Row],[Sub-Sector]],Table2[% Away From Day Low],"&gt;=0.05")/Table4[[#This Row],[Count]]</f>
        <v>0</v>
      </c>
      <c r="K10" s="1">
        <f>COUNTIFS(Table2[Sub-Sector],Table4[[#This Row],[Sub-Sector]],Table2[% Away From Day High],"&lt;=0.05")/Table4[[#This Row],[Count]]</f>
        <v>1</v>
      </c>
      <c r="L10" s="1">
        <f>COUNTIFS(Table2[Sub-Sector],Table4[[#This Row],[Sub-Sector]],Table2[% Away From Current Week Low],"&gt;=0.05")/Table4[[#This Row],[Count]]</f>
        <v>0.125</v>
      </c>
      <c r="M10" s="1">
        <f>COUNTIFS(Table2[Sub-Sector],Table4[[#This Row],[Sub-Sector]],Table2[% Away From Current Week High],"&lt;=0.05")/Table4[[#This Row],[Count]]</f>
        <v>1</v>
      </c>
      <c r="N10" s="1">
        <f>COUNTIFS(Table2[Sub-Sector],Table4[[#This Row],[Sub-Sector]],Table2[% Away From Current Month Low],"&gt;=0.05")/Table4[[#This Row],[Count]]</f>
        <v>0.875</v>
      </c>
      <c r="O10" s="1">
        <f>COUNTIFS(Table2[Sub-Sector],Table4[[#This Row],[Sub-Sector]],Table2[% Away From Current Month High],"&lt;=0.05")/Table4[[#This Row],[Count]]</f>
        <v>0.875</v>
      </c>
      <c r="P10" s="1">
        <f>COUNTIFS(Table2[Sub-Sector],Table4[[#This Row],[Sub-Sector]],Table2[% Away From 52W High],"&lt;=10")/Table4[[#This Row],[Count]]</f>
        <v>0.625</v>
      </c>
      <c r="Q10" s="1">
        <f>COUNTIFS(Table2[Sub-Sector],Table4[[#This Row],[Sub-Sector]],Table2[% Away From 52W Low],"&gt;=10")/Table4[[#This Row],[Count]]</f>
        <v>1</v>
      </c>
      <c r="R10" s="1">
        <f>COUNTIFS(Table2[Sub-Sector],Table4[[#This Row],[Sub-Sector]],Table2[% Price above 20 EMA],"&gt;=0")/Table4[[#This Row],[Count]]</f>
        <v>0.75</v>
      </c>
      <c r="S10" s="1">
        <f>COUNTIFS(Table2[Sub-Sector],Table4[[#This Row],[Sub-Sector]],Table2[% Price above 50 EMA],"&gt;=0")/Table4[[#This Row],[Count]]</f>
        <v>0.875</v>
      </c>
      <c r="T10" s="1">
        <f>COUNTIFS(Table2[Sub-Sector],Table4[[#This Row],[Sub-Sector]],Table2[% Price above 200 EMA],"&gt;=0")/Table4[[#This Row],[Count]]</f>
        <v>1</v>
      </c>
      <c r="U10" s="1">
        <f>COUNTIFS(Table2[Sub-Sector],Table4[[#This Row],[Sub-Sector]],Table2[Rate of Change - Zone],"Positive")/Table4[[#This Row],[Count]]</f>
        <v>0.75</v>
      </c>
      <c r="V10" s="1">
        <f>COUNTIFS(Table2[Sub-Sector],Table4[[#This Row],[Sub-Sector]],Table2[Sharpe Ratio],"&gt;=0.10")/Table4[[#This Row],[Count]]</f>
        <v>0.375</v>
      </c>
      <c r="W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153</v>
      </c>
      <c r="X10">
        <f>_xlfn.RANK.AVG(Table4[[#This Row],[Score]],Table4[Score],1)</f>
        <v>6</v>
      </c>
      <c r="Y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101.5</v>
      </c>
      <c r="Z10">
        <f>_xlfn.RANK.AVG(Table4[[#This Row],[Score 2 ]],Table4[[Score 2 ]],1)</f>
        <v>9</v>
      </c>
    </row>
    <row r="11" spans="1:26" x14ac:dyDescent="0.3">
      <c r="A11" t="s">
        <v>368</v>
      </c>
      <c r="B11">
        <f>COUNTIFS(Table2[Sub-Sector],Table4[[#This Row],[Sub-Sector]])</f>
        <v>2</v>
      </c>
      <c r="C11" s="1">
        <f>COUNTIFS(Table2[Sub-Sector],Table4[[#This Row],[Sub-Sector]],Table2[Uptrend],"Uptrend")/Table4[[#This Row],[Count]]</f>
        <v>1</v>
      </c>
      <c r="D11" s="1">
        <f>COUNTIFS(Table2[Sub-Sector],Table4[[#This Row],[Sub-Sector]],Table2[1W Return vs Nifty],"&gt;=5")/Table4[[#This Row],[Count]]</f>
        <v>1</v>
      </c>
      <c r="E11" s="1">
        <f>COUNTIFS(Table2[Sub-Sector],Table4[[#This Row],[Sub-Sector]],Table2[1M Return vs Nifty],"&gt;=5")/Table4[[#This Row],[Count]]</f>
        <v>1</v>
      </c>
      <c r="F11" s="1">
        <f>COUNTIFS(Table2[Sub-Sector],Table4[[#This Row],[Sub-Sector]],Table2[6M Return vs Nifty],"&gt;=10")/Table4[[#This Row],[Count]]</f>
        <v>0.5</v>
      </c>
      <c r="G11" s="1">
        <f>COUNTIFS(Table2[Sub-Sector],Table4[[#This Row],[Sub-Sector]],Table2[1Y Return vs Nifty],"&gt;=10")/Table4[[#This Row],[Count]]</f>
        <v>1</v>
      </c>
      <c r="H11" s="1">
        <f>COUNTIFS(Table2[Sub-Sector],Table4[[#This Row],[Sub-Sector]],Table2[RSI Exponential â€“ 14D],"&gt;=50")/Table4[[#This Row],[Count]]</f>
        <v>1</v>
      </c>
      <c r="I11" s="1">
        <f>COUNTIFS(Table2[Sub-Sector],Table4[[#This Row],[Sub-Sector]],Table2[Relative Volume],"&gt;=1")/Table4[[#This Row],[Count]]</f>
        <v>1</v>
      </c>
      <c r="J11" s="1">
        <f>COUNTIFS(Table2[Sub-Sector],Table4[[#This Row],[Sub-Sector]],Table2[% Away From Day Low],"&gt;=0.05")/Table4[[#This Row],[Count]]</f>
        <v>0</v>
      </c>
      <c r="K11" s="1">
        <f>COUNTIFS(Table2[Sub-Sector],Table4[[#This Row],[Sub-Sector]],Table2[% Away From Day High],"&lt;=0.05")/Table4[[#This Row],[Count]]</f>
        <v>1</v>
      </c>
      <c r="L11" s="1">
        <f>COUNTIFS(Table2[Sub-Sector],Table4[[#This Row],[Sub-Sector]],Table2[% Away From Current Week Low],"&gt;=0.05")/Table4[[#This Row],[Count]]</f>
        <v>0</v>
      </c>
      <c r="M11" s="1">
        <f>COUNTIFS(Table2[Sub-Sector],Table4[[#This Row],[Sub-Sector]],Table2[% Away From Current Week High],"&lt;=0.05")/Table4[[#This Row],[Count]]</f>
        <v>1</v>
      </c>
      <c r="N11" s="1">
        <f>COUNTIFS(Table2[Sub-Sector],Table4[[#This Row],[Sub-Sector]],Table2[% Away From Current Month Low],"&gt;=0.05")/Table4[[#This Row],[Count]]</f>
        <v>1</v>
      </c>
      <c r="O11" s="1">
        <f>COUNTIFS(Table2[Sub-Sector],Table4[[#This Row],[Sub-Sector]],Table2[% Away From Current Month High],"&lt;=0.05")/Table4[[#This Row],[Count]]</f>
        <v>0.5</v>
      </c>
      <c r="P11" s="1">
        <f>COUNTIFS(Table2[Sub-Sector],Table4[[#This Row],[Sub-Sector]],Table2[% Away From 52W High],"&lt;=10")/Table4[[#This Row],[Count]]</f>
        <v>0.5</v>
      </c>
      <c r="Q11" s="1">
        <f>COUNTIFS(Table2[Sub-Sector],Table4[[#This Row],[Sub-Sector]],Table2[% Away From 52W Low],"&gt;=10")/Table4[[#This Row],[Count]]</f>
        <v>1</v>
      </c>
      <c r="R11" s="1">
        <f>COUNTIFS(Table2[Sub-Sector],Table4[[#This Row],[Sub-Sector]],Table2[% Price above 20 EMA],"&gt;=0")/Table4[[#This Row],[Count]]</f>
        <v>1</v>
      </c>
      <c r="S11" s="1">
        <f>COUNTIFS(Table2[Sub-Sector],Table4[[#This Row],[Sub-Sector]],Table2[% Price above 50 EMA],"&gt;=0")/Table4[[#This Row],[Count]]</f>
        <v>1</v>
      </c>
      <c r="T11" s="1">
        <f>COUNTIFS(Table2[Sub-Sector],Table4[[#This Row],[Sub-Sector]],Table2[% Price above 200 EMA],"&gt;=0")/Table4[[#This Row],[Count]]</f>
        <v>1</v>
      </c>
      <c r="U11" s="1">
        <f>COUNTIFS(Table2[Sub-Sector],Table4[[#This Row],[Sub-Sector]],Table2[Rate of Change - Zone],"Positive")/Table4[[#This Row],[Count]]</f>
        <v>0.5</v>
      </c>
      <c r="V11" s="1">
        <f>COUNTIFS(Table2[Sub-Sector],Table4[[#This Row],[Sub-Sector]],Table2[Sharpe Ratio],"&gt;=0.10")/Table4[[#This Row],[Count]]</f>
        <v>0.5</v>
      </c>
      <c r="W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127.5</v>
      </c>
      <c r="X11">
        <f>_xlfn.RANK.AVG(Table4[[#This Row],[Score]],Table4[Score],1)</f>
        <v>3</v>
      </c>
      <c r="Y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105.5</v>
      </c>
      <c r="Z11">
        <f>_xlfn.RANK.AVG(Table4[[#This Row],[Score 2 ]],Table4[[Score 2 ]],1)</f>
        <v>10</v>
      </c>
    </row>
    <row r="12" spans="1:26" x14ac:dyDescent="0.3">
      <c r="A12" t="s">
        <v>492</v>
      </c>
      <c r="B12">
        <f>COUNTIFS(Table2[Sub-Sector],Table4[[#This Row],[Sub-Sector]])</f>
        <v>4</v>
      </c>
      <c r="C12" s="1">
        <f>COUNTIFS(Table2[Sub-Sector],Table4[[#This Row],[Sub-Sector]],Table2[Uptrend],"Uptrend")/Table4[[#This Row],[Count]]</f>
        <v>0.5</v>
      </c>
      <c r="D12" s="1">
        <f>COUNTIFS(Table2[Sub-Sector],Table4[[#This Row],[Sub-Sector]],Table2[1W Return vs Nifty],"&gt;=5")/Table4[[#This Row],[Count]]</f>
        <v>0.25</v>
      </c>
      <c r="E12" s="1">
        <f>COUNTIFS(Table2[Sub-Sector],Table4[[#This Row],[Sub-Sector]],Table2[1M Return vs Nifty],"&gt;=5")/Table4[[#This Row],[Count]]</f>
        <v>0.25</v>
      </c>
      <c r="F12" s="1">
        <f>COUNTIFS(Table2[Sub-Sector],Table4[[#This Row],[Sub-Sector]],Table2[6M Return vs Nifty],"&gt;=10")/Table4[[#This Row],[Count]]</f>
        <v>1</v>
      </c>
      <c r="G12" s="1">
        <f>COUNTIFS(Table2[Sub-Sector],Table4[[#This Row],[Sub-Sector]],Table2[1Y Return vs Nifty],"&gt;=10")/Table4[[#This Row],[Count]]</f>
        <v>0.75</v>
      </c>
      <c r="H12" s="1">
        <f>COUNTIFS(Table2[Sub-Sector],Table4[[#This Row],[Sub-Sector]],Table2[RSI Exponential â€“ 14D],"&gt;=50")/Table4[[#This Row],[Count]]</f>
        <v>0.5</v>
      </c>
      <c r="I12" s="1">
        <f>COUNTIFS(Table2[Sub-Sector],Table4[[#This Row],[Sub-Sector]],Table2[Relative Volume],"&gt;=1")/Table4[[#This Row],[Count]]</f>
        <v>0.25</v>
      </c>
      <c r="J12" s="1">
        <f>COUNTIFS(Table2[Sub-Sector],Table4[[#This Row],[Sub-Sector]],Table2[% Away From Day Low],"&gt;=0.05")/Table4[[#This Row],[Count]]</f>
        <v>0</v>
      </c>
      <c r="K12" s="1">
        <f>COUNTIFS(Table2[Sub-Sector],Table4[[#This Row],[Sub-Sector]],Table2[% Away From Day High],"&lt;=0.05")/Table4[[#This Row],[Count]]</f>
        <v>1</v>
      </c>
      <c r="L12" s="1">
        <f>COUNTIFS(Table2[Sub-Sector],Table4[[#This Row],[Sub-Sector]],Table2[% Away From Current Week Low],"&gt;=0.05")/Table4[[#This Row],[Count]]</f>
        <v>0</v>
      </c>
      <c r="M12" s="1">
        <f>COUNTIFS(Table2[Sub-Sector],Table4[[#This Row],[Sub-Sector]],Table2[% Away From Current Week High],"&lt;=0.05")/Table4[[#This Row],[Count]]</f>
        <v>1</v>
      </c>
      <c r="N12" s="1">
        <f>COUNTIFS(Table2[Sub-Sector],Table4[[#This Row],[Sub-Sector]],Table2[% Away From Current Month Low],"&gt;=0.05")/Table4[[#This Row],[Count]]</f>
        <v>0.5</v>
      </c>
      <c r="O12" s="1">
        <f>COUNTIFS(Table2[Sub-Sector],Table4[[#This Row],[Sub-Sector]],Table2[% Away From Current Month High],"&lt;=0.05")/Table4[[#This Row],[Count]]</f>
        <v>0.75</v>
      </c>
      <c r="P12" s="1">
        <f>COUNTIFS(Table2[Sub-Sector],Table4[[#This Row],[Sub-Sector]],Table2[% Away From 52W High],"&lt;=10")/Table4[[#This Row],[Count]]</f>
        <v>0</v>
      </c>
      <c r="Q12" s="1">
        <f>COUNTIFS(Table2[Sub-Sector],Table4[[#This Row],[Sub-Sector]],Table2[% Away From 52W Low],"&gt;=10")/Table4[[#This Row],[Count]]</f>
        <v>1</v>
      </c>
      <c r="R12" s="1">
        <f>COUNTIFS(Table2[Sub-Sector],Table4[[#This Row],[Sub-Sector]],Table2[% Price above 20 EMA],"&gt;=0")/Table4[[#This Row],[Count]]</f>
        <v>0.75</v>
      </c>
      <c r="S12" s="1">
        <f>COUNTIFS(Table2[Sub-Sector],Table4[[#This Row],[Sub-Sector]],Table2[% Price above 50 EMA],"&gt;=0")/Table4[[#This Row],[Count]]</f>
        <v>0.25</v>
      </c>
      <c r="T12" s="1">
        <f>COUNTIFS(Table2[Sub-Sector],Table4[[#This Row],[Sub-Sector]],Table2[% Price above 200 EMA],"&gt;=0")/Table4[[#This Row],[Count]]</f>
        <v>1</v>
      </c>
      <c r="U12" s="1">
        <f>COUNTIFS(Table2[Sub-Sector],Table4[[#This Row],[Sub-Sector]],Table2[Rate of Change - Zone],"Positive")/Table4[[#This Row],[Count]]</f>
        <v>0.75</v>
      </c>
      <c r="V12" s="1">
        <f>COUNTIFS(Table2[Sub-Sector],Table4[[#This Row],[Sub-Sector]],Table2[Sharpe Ratio],"&gt;=0.10")/Table4[[#This Row],[Count]]</f>
        <v>0.5</v>
      </c>
      <c r="W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278</v>
      </c>
      <c r="X12">
        <f>_xlfn.RANK.AVG(Table4[[#This Row],[Score]],Table4[Score],1)</f>
        <v>22</v>
      </c>
      <c r="Y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112.5</v>
      </c>
      <c r="Z12">
        <f>_xlfn.RANK.AVG(Table4[[#This Row],[Score 2 ]],Table4[[Score 2 ]],1)</f>
        <v>11</v>
      </c>
    </row>
    <row r="13" spans="1:26" x14ac:dyDescent="0.3">
      <c r="A13" t="s">
        <v>405</v>
      </c>
      <c r="B13">
        <f>COUNTIFS(Table2[Sub-Sector],Table4[[#This Row],[Sub-Sector]])</f>
        <v>9</v>
      </c>
      <c r="C13" s="1">
        <f>COUNTIFS(Table2[Sub-Sector],Table4[[#This Row],[Sub-Sector]],Table2[Uptrend],"Uptrend")/Table4[[#This Row],[Count]]</f>
        <v>0.88888888888888884</v>
      </c>
      <c r="D13" s="1">
        <f>COUNTIFS(Table2[Sub-Sector],Table4[[#This Row],[Sub-Sector]],Table2[1W Return vs Nifty],"&gt;=5")/Table4[[#This Row],[Count]]</f>
        <v>0.66666666666666663</v>
      </c>
      <c r="E13" s="1">
        <f>COUNTIFS(Table2[Sub-Sector],Table4[[#This Row],[Sub-Sector]],Table2[1M Return vs Nifty],"&gt;=5")/Table4[[#This Row],[Count]]</f>
        <v>0.33333333333333331</v>
      </c>
      <c r="F13" s="1">
        <f>COUNTIFS(Table2[Sub-Sector],Table4[[#This Row],[Sub-Sector]],Table2[6M Return vs Nifty],"&gt;=10")/Table4[[#This Row],[Count]]</f>
        <v>0.77777777777777779</v>
      </c>
      <c r="G13" s="1">
        <f>COUNTIFS(Table2[Sub-Sector],Table4[[#This Row],[Sub-Sector]],Table2[1Y Return vs Nifty],"&gt;=10")/Table4[[#This Row],[Count]]</f>
        <v>0.66666666666666663</v>
      </c>
      <c r="H13" s="1">
        <f>COUNTIFS(Table2[Sub-Sector],Table4[[#This Row],[Sub-Sector]],Table2[RSI Exponential â€“ 14D],"&gt;=50")/Table4[[#This Row],[Count]]</f>
        <v>0.77777777777777779</v>
      </c>
      <c r="I13" s="1">
        <f>COUNTIFS(Table2[Sub-Sector],Table4[[#This Row],[Sub-Sector]],Table2[Relative Volume],"&gt;=1")/Table4[[#This Row],[Count]]</f>
        <v>0.33333333333333331</v>
      </c>
      <c r="J13" s="1">
        <f>COUNTIFS(Table2[Sub-Sector],Table4[[#This Row],[Sub-Sector]],Table2[% Away From Day Low],"&gt;=0.05")/Table4[[#This Row],[Count]]</f>
        <v>0.22222222222222221</v>
      </c>
      <c r="K13" s="1">
        <f>COUNTIFS(Table2[Sub-Sector],Table4[[#This Row],[Sub-Sector]],Table2[% Away From Day High],"&lt;=0.05")/Table4[[#This Row],[Count]]</f>
        <v>1</v>
      </c>
      <c r="L13" s="1">
        <f>COUNTIFS(Table2[Sub-Sector],Table4[[#This Row],[Sub-Sector]],Table2[% Away From Current Week Low],"&gt;=0.05")/Table4[[#This Row],[Count]]</f>
        <v>0.44444444444444442</v>
      </c>
      <c r="M13" s="1">
        <f>COUNTIFS(Table2[Sub-Sector],Table4[[#This Row],[Sub-Sector]],Table2[% Away From Current Week High],"&lt;=0.05")/Table4[[#This Row],[Count]]</f>
        <v>0.88888888888888884</v>
      </c>
      <c r="N13" s="1">
        <f>COUNTIFS(Table2[Sub-Sector],Table4[[#This Row],[Sub-Sector]],Table2[% Away From Current Month Low],"&gt;=0.05")/Table4[[#This Row],[Count]]</f>
        <v>0.77777777777777779</v>
      </c>
      <c r="O13" s="1">
        <f>COUNTIFS(Table2[Sub-Sector],Table4[[#This Row],[Sub-Sector]],Table2[% Away From Current Month High],"&lt;=0.05")/Table4[[#This Row],[Count]]</f>
        <v>0.66666666666666663</v>
      </c>
      <c r="P13" s="1">
        <f>COUNTIFS(Table2[Sub-Sector],Table4[[#This Row],[Sub-Sector]],Table2[% Away From 52W High],"&lt;=10")/Table4[[#This Row],[Count]]</f>
        <v>0.77777777777777779</v>
      </c>
      <c r="Q13" s="1">
        <f>COUNTIFS(Table2[Sub-Sector],Table4[[#This Row],[Sub-Sector]],Table2[% Away From 52W Low],"&gt;=10")/Table4[[#This Row],[Count]]</f>
        <v>0.88888888888888884</v>
      </c>
      <c r="R13" s="1">
        <f>COUNTIFS(Table2[Sub-Sector],Table4[[#This Row],[Sub-Sector]],Table2[% Price above 20 EMA],"&gt;=0")/Table4[[#This Row],[Count]]</f>
        <v>0.77777777777777779</v>
      </c>
      <c r="S13" s="1">
        <f>COUNTIFS(Table2[Sub-Sector],Table4[[#This Row],[Sub-Sector]],Table2[% Price above 50 EMA],"&gt;=0")/Table4[[#This Row],[Count]]</f>
        <v>0.88888888888888884</v>
      </c>
      <c r="T13" s="1">
        <f>COUNTIFS(Table2[Sub-Sector],Table4[[#This Row],[Sub-Sector]],Table2[% Price above 200 EMA],"&gt;=0")/Table4[[#This Row],[Count]]</f>
        <v>0.88888888888888884</v>
      </c>
      <c r="U13" s="1">
        <f>COUNTIFS(Table2[Sub-Sector],Table4[[#This Row],[Sub-Sector]],Table2[Rate of Change - Zone],"Positive")/Table4[[#This Row],[Count]]</f>
        <v>0.55555555555555558</v>
      </c>
      <c r="V13" s="1">
        <f>COUNTIFS(Table2[Sub-Sector],Table4[[#This Row],[Sub-Sector]],Table2[Sharpe Ratio],"&gt;=0.10")/Table4[[#This Row],[Count]]</f>
        <v>0.55555555555555558</v>
      </c>
      <c r="W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201</v>
      </c>
      <c r="X13">
        <f>_xlfn.RANK.AVG(Table4[[#This Row],[Score]],Table4[Score],1)</f>
        <v>9</v>
      </c>
      <c r="Y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128</v>
      </c>
      <c r="Z13">
        <f>_xlfn.RANK.AVG(Table4[[#This Row],[Score 2 ]],Table4[[Score 2 ]],1)</f>
        <v>12</v>
      </c>
    </row>
    <row r="14" spans="1:26" x14ac:dyDescent="0.3">
      <c r="A14" t="s">
        <v>1188</v>
      </c>
      <c r="B14">
        <f>COUNTIFS(Table2[Sub-Sector],Table4[[#This Row],[Sub-Sector]])</f>
        <v>1</v>
      </c>
      <c r="C14" s="1">
        <f>COUNTIFS(Table2[Sub-Sector],Table4[[#This Row],[Sub-Sector]],Table2[Uptrend],"Uptrend")/Table4[[#This Row],[Count]]</f>
        <v>1</v>
      </c>
      <c r="D14" s="1">
        <f>COUNTIFS(Table2[Sub-Sector],Table4[[#This Row],[Sub-Sector]],Table2[1W Return vs Nifty],"&gt;=5")/Table4[[#This Row],[Count]]</f>
        <v>1</v>
      </c>
      <c r="E14" s="1">
        <f>COUNTIFS(Table2[Sub-Sector],Table4[[#This Row],[Sub-Sector]],Table2[1M Return vs Nifty],"&gt;=5")/Table4[[#This Row],[Count]]</f>
        <v>1</v>
      </c>
      <c r="F14" s="1">
        <f>COUNTIFS(Table2[Sub-Sector],Table4[[#This Row],[Sub-Sector]],Table2[6M Return vs Nifty],"&gt;=10")/Table4[[#This Row],[Count]]</f>
        <v>1</v>
      </c>
      <c r="G14" s="1">
        <f>COUNTIFS(Table2[Sub-Sector],Table4[[#This Row],[Sub-Sector]],Table2[1Y Return vs Nifty],"&gt;=10")/Table4[[#This Row],[Count]]</f>
        <v>1</v>
      </c>
      <c r="H14" s="1">
        <f>COUNTIFS(Table2[Sub-Sector],Table4[[#This Row],[Sub-Sector]],Table2[RSI Exponential â€“ 14D],"&gt;=50")/Table4[[#This Row],[Count]]</f>
        <v>1</v>
      </c>
      <c r="I14" s="1">
        <f>COUNTIFS(Table2[Sub-Sector],Table4[[#This Row],[Sub-Sector]],Table2[Relative Volume],"&gt;=1")/Table4[[#This Row],[Count]]</f>
        <v>0</v>
      </c>
      <c r="J14" s="1">
        <f>COUNTIFS(Table2[Sub-Sector],Table4[[#This Row],[Sub-Sector]],Table2[% Away From Day Low],"&gt;=0.05")/Table4[[#This Row],[Count]]</f>
        <v>0</v>
      </c>
      <c r="K14" s="1">
        <f>COUNTIFS(Table2[Sub-Sector],Table4[[#This Row],[Sub-Sector]],Table2[% Away From Day High],"&lt;=0.05")/Table4[[#This Row],[Count]]</f>
        <v>1</v>
      </c>
      <c r="L14" s="1">
        <f>COUNTIFS(Table2[Sub-Sector],Table4[[#This Row],[Sub-Sector]],Table2[% Away From Current Week Low],"&gt;=0.05")/Table4[[#This Row],[Count]]</f>
        <v>1</v>
      </c>
      <c r="M14" s="1">
        <f>COUNTIFS(Table2[Sub-Sector],Table4[[#This Row],[Sub-Sector]],Table2[% Away From Current Week High],"&lt;=0.05")/Table4[[#This Row],[Count]]</f>
        <v>1</v>
      </c>
      <c r="N14" s="1">
        <f>COUNTIFS(Table2[Sub-Sector],Table4[[#This Row],[Sub-Sector]],Table2[% Away From Current Month Low],"&gt;=0.05")/Table4[[#This Row],[Count]]</f>
        <v>1</v>
      </c>
      <c r="O14" s="1">
        <f>COUNTIFS(Table2[Sub-Sector],Table4[[#This Row],[Sub-Sector]],Table2[% Away From Current Month High],"&lt;=0.05")/Table4[[#This Row],[Count]]</f>
        <v>1</v>
      </c>
      <c r="P14" s="1">
        <f>COUNTIFS(Table2[Sub-Sector],Table4[[#This Row],[Sub-Sector]],Table2[% Away From 52W High],"&lt;=10")/Table4[[#This Row],[Count]]</f>
        <v>1</v>
      </c>
      <c r="Q14" s="1">
        <f>COUNTIFS(Table2[Sub-Sector],Table4[[#This Row],[Sub-Sector]],Table2[% Away From 52W Low],"&gt;=10")/Table4[[#This Row],[Count]]</f>
        <v>1</v>
      </c>
      <c r="R14" s="1">
        <f>COUNTIFS(Table2[Sub-Sector],Table4[[#This Row],[Sub-Sector]],Table2[% Price above 20 EMA],"&gt;=0")/Table4[[#This Row],[Count]]</f>
        <v>1</v>
      </c>
      <c r="S14" s="1">
        <f>COUNTIFS(Table2[Sub-Sector],Table4[[#This Row],[Sub-Sector]],Table2[% Price above 50 EMA],"&gt;=0")/Table4[[#This Row],[Count]]</f>
        <v>1</v>
      </c>
      <c r="T14" s="1">
        <f>COUNTIFS(Table2[Sub-Sector],Table4[[#This Row],[Sub-Sector]],Table2[% Price above 200 EMA],"&gt;=0")/Table4[[#This Row],[Count]]</f>
        <v>1</v>
      </c>
      <c r="U14" s="1">
        <f>COUNTIFS(Table2[Sub-Sector],Table4[[#This Row],[Sub-Sector]],Table2[Rate of Change - Zone],"Positive")/Table4[[#This Row],[Count]]</f>
        <v>1</v>
      </c>
      <c r="V14" s="1">
        <f>COUNTIFS(Table2[Sub-Sector],Table4[[#This Row],[Sub-Sector]],Table2[Sharpe Ratio],"&gt;=0.10")/Table4[[#This Row],[Count]]</f>
        <v>1</v>
      </c>
      <c r="W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151.5</v>
      </c>
      <c r="X14">
        <f>_xlfn.RANK.AVG(Table4[[#This Row],[Score]],Table4[Score],1)</f>
        <v>5</v>
      </c>
      <c r="Y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129.5</v>
      </c>
      <c r="Z14">
        <f>_xlfn.RANK.AVG(Table4[[#This Row],[Score 2 ]],Table4[[Score 2 ]],1)</f>
        <v>15</v>
      </c>
    </row>
    <row r="15" spans="1:26" x14ac:dyDescent="0.3">
      <c r="A15" t="s">
        <v>725</v>
      </c>
      <c r="B15">
        <f>COUNTIFS(Table2[Sub-Sector],Table4[[#This Row],[Sub-Sector]])</f>
        <v>1</v>
      </c>
      <c r="C15" s="1">
        <f>COUNTIFS(Table2[Sub-Sector],Table4[[#This Row],[Sub-Sector]],Table2[Uptrend],"Uptrend")/Table4[[#This Row],[Count]]</f>
        <v>1</v>
      </c>
      <c r="D15" s="1">
        <f>COUNTIFS(Table2[Sub-Sector],Table4[[#This Row],[Sub-Sector]],Table2[1W Return vs Nifty],"&gt;=5")/Table4[[#This Row],[Count]]</f>
        <v>0</v>
      </c>
      <c r="E15" s="1">
        <f>COUNTIFS(Table2[Sub-Sector],Table4[[#This Row],[Sub-Sector]],Table2[1M Return vs Nifty],"&gt;=5")/Table4[[#This Row],[Count]]</f>
        <v>0</v>
      </c>
      <c r="F15" s="1">
        <f>COUNTIFS(Table2[Sub-Sector],Table4[[#This Row],[Sub-Sector]],Table2[6M Return vs Nifty],"&gt;=10")/Table4[[#This Row],[Count]]</f>
        <v>1</v>
      </c>
      <c r="G15" s="1">
        <f>COUNTIFS(Table2[Sub-Sector],Table4[[#This Row],[Sub-Sector]],Table2[1Y Return vs Nifty],"&gt;=10")/Table4[[#This Row],[Count]]</f>
        <v>1</v>
      </c>
      <c r="H15" s="1">
        <f>COUNTIFS(Table2[Sub-Sector],Table4[[#This Row],[Sub-Sector]],Table2[RSI Exponential â€“ 14D],"&gt;=50")/Table4[[#This Row],[Count]]</f>
        <v>1</v>
      </c>
      <c r="I15" s="1">
        <f>COUNTIFS(Table2[Sub-Sector],Table4[[#This Row],[Sub-Sector]],Table2[Relative Volume],"&gt;=1")/Table4[[#This Row],[Count]]</f>
        <v>0</v>
      </c>
      <c r="J15" s="1">
        <f>COUNTIFS(Table2[Sub-Sector],Table4[[#This Row],[Sub-Sector]],Table2[% Away From Day Low],"&gt;=0.05")/Table4[[#This Row],[Count]]</f>
        <v>0</v>
      </c>
      <c r="K15" s="1">
        <f>COUNTIFS(Table2[Sub-Sector],Table4[[#This Row],[Sub-Sector]],Table2[% Away From Day High],"&lt;=0.05")/Table4[[#This Row],[Count]]</f>
        <v>1</v>
      </c>
      <c r="L15" s="1">
        <f>COUNTIFS(Table2[Sub-Sector],Table4[[#This Row],[Sub-Sector]],Table2[% Away From Current Week Low],"&gt;=0.05")/Table4[[#This Row],[Count]]</f>
        <v>0</v>
      </c>
      <c r="M15" s="1">
        <f>COUNTIFS(Table2[Sub-Sector],Table4[[#This Row],[Sub-Sector]],Table2[% Away From Current Week High],"&lt;=0.05")/Table4[[#This Row],[Count]]</f>
        <v>0</v>
      </c>
      <c r="N15" s="1">
        <f>COUNTIFS(Table2[Sub-Sector],Table4[[#This Row],[Sub-Sector]],Table2[% Away From Current Month Low],"&gt;=0.05")/Table4[[#This Row],[Count]]</f>
        <v>1</v>
      </c>
      <c r="O15" s="1">
        <f>COUNTIFS(Table2[Sub-Sector],Table4[[#This Row],[Sub-Sector]],Table2[% Away From Current Month High],"&lt;=0.05")/Table4[[#This Row],[Count]]</f>
        <v>0</v>
      </c>
      <c r="P15" s="1">
        <f>COUNTIFS(Table2[Sub-Sector],Table4[[#This Row],[Sub-Sector]],Table2[% Away From 52W High],"&lt;=10")/Table4[[#This Row],[Count]]</f>
        <v>1</v>
      </c>
      <c r="Q15" s="1">
        <f>COUNTIFS(Table2[Sub-Sector],Table4[[#This Row],[Sub-Sector]],Table2[% Away From 52W Low],"&gt;=10")/Table4[[#This Row],[Count]]</f>
        <v>1</v>
      </c>
      <c r="R15" s="1">
        <f>COUNTIFS(Table2[Sub-Sector],Table4[[#This Row],[Sub-Sector]],Table2[% Price above 20 EMA],"&gt;=0")/Table4[[#This Row],[Count]]</f>
        <v>1</v>
      </c>
      <c r="S15" s="1">
        <f>COUNTIFS(Table2[Sub-Sector],Table4[[#This Row],[Sub-Sector]],Table2[% Price above 50 EMA],"&gt;=0")/Table4[[#This Row],[Count]]</f>
        <v>1</v>
      </c>
      <c r="T15" s="1">
        <f>COUNTIFS(Table2[Sub-Sector],Table4[[#This Row],[Sub-Sector]],Table2[% Price above 200 EMA],"&gt;=0")/Table4[[#This Row],[Count]]</f>
        <v>1</v>
      </c>
      <c r="U15" s="1">
        <f>COUNTIFS(Table2[Sub-Sector],Table4[[#This Row],[Sub-Sector]],Table2[Rate of Change - Zone],"Positive")/Table4[[#This Row],[Count]]</f>
        <v>1</v>
      </c>
      <c r="V15" s="1">
        <f>COUNTIFS(Table2[Sub-Sector],Table4[[#This Row],[Sub-Sector]],Table2[Sharpe Ratio],"&gt;=0.10")/Table4[[#This Row],[Count]]</f>
        <v>1</v>
      </c>
      <c r="W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340</v>
      </c>
      <c r="X15">
        <f>_xlfn.RANK.AVG(Table4[[#This Row],[Score]],Table4[Score],1)</f>
        <v>38</v>
      </c>
      <c r="Y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129.5</v>
      </c>
      <c r="Z15">
        <f>_xlfn.RANK.AVG(Table4[[#This Row],[Score 2 ]],Table4[[Score 2 ]],1)</f>
        <v>15</v>
      </c>
    </row>
    <row r="16" spans="1:26" x14ac:dyDescent="0.3">
      <c r="A16" t="s">
        <v>918</v>
      </c>
      <c r="B16">
        <f>COUNTIFS(Table2[Sub-Sector],Table4[[#This Row],[Sub-Sector]])</f>
        <v>1</v>
      </c>
      <c r="C16" s="1">
        <f>COUNTIFS(Table2[Sub-Sector],Table4[[#This Row],[Sub-Sector]],Table2[Uptrend],"Uptrend")/Table4[[#This Row],[Count]]</f>
        <v>1</v>
      </c>
      <c r="D16" s="1">
        <f>COUNTIFS(Table2[Sub-Sector],Table4[[#This Row],[Sub-Sector]],Table2[1W Return vs Nifty],"&gt;=5")/Table4[[#This Row],[Count]]</f>
        <v>1</v>
      </c>
      <c r="E16" s="1">
        <f>COUNTIFS(Table2[Sub-Sector],Table4[[#This Row],[Sub-Sector]],Table2[1M Return vs Nifty],"&gt;=5")/Table4[[#This Row],[Count]]</f>
        <v>0</v>
      </c>
      <c r="F16" s="1">
        <f>COUNTIFS(Table2[Sub-Sector],Table4[[#This Row],[Sub-Sector]],Table2[6M Return vs Nifty],"&gt;=10")/Table4[[#This Row],[Count]]</f>
        <v>1</v>
      </c>
      <c r="G16" s="1">
        <f>COUNTIFS(Table2[Sub-Sector],Table4[[#This Row],[Sub-Sector]],Table2[1Y Return vs Nifty],"&gt;=10")/Table4[[#This Row],[Count]]</f>
        <v>1</v>
      </c>
      <c r="H16" s="1">
        <f>COUNTIFS(Table2[Sub-Sector],Table4[[#This Row],[Sub-Sector]],Table2[RSI Exponential â€“ 14D],"&gt;=50")/Table4[[#This Row],[Count]]</f>
        <v>1</v>
      </c>
      <c r="I16" s="1">
        <f>COUNTIFS(Table2[Sub-Sector],Table4[[#This Row],[Sub-Sector]],Table2[Relative Volume],"&gt;=1")/Table4[[#This Row],[Count]]</f>
        <v>0</v>
      </c>
      <c r="J16" s="1">
        <f>COUNTIFS(Table2[Sub-Sector],Table4[[#This Row],[Sub-Sector]],Table2[% Away From Day Low],"&gt;=0.05")/Table4[[#This Row],[Count]]</f>
        <v>0</v>
      </c>
      <c r="K16" s="1">
        <f>COUNTIFS(Table2[Sub-Sector],Table4[[#This Row],[Sub-Sector]],Table2[% Away From Day High],"&lt;=0.05")/Table4[[#This Row],[Count]]</f>
        <v>1</v>
      </c>
      <c r="L16" s="1">
        <f>COUNTIFS(Table2[Sub-Sector],Table4[[#This Row],[Sub-Sector]],Table2[% Away From Current Week Low],"&gt;=0.05")/Table4[[#This Row],[Count]]</f>
        <v>0</v>
      </c>
      <c r="M16" s="1">
        <f>COUNTIFS(Table2[Sub-Sector],Table4[[#This Row],[Sub-Sector]],Table2[% Away From Current Week High],"&lt;=0.05")/Table4[[#This Row],[Count]]</f>
        <v>1</v>
      </c>
      <c r="N16" s="1">
        <f>COUNTIFS(Table2[Sub-Sector],Table4[[#This Row],[Sub-Sector]],Table2[% Away From Current Month Low],"&gt;=0.05")/Table4[[#This Row],[Count]]</f>
        <v>1</v>
      </c>
      <c r="O16" s="1">
        <f>COUNTIFS(Table2[Sub-Sector],Table4[[#This Row],[Sub-Sector]],Table2[% Away From Current Month High],"&lt;=0.05")/Table4[[#This Row],[Count]]</f>
        <v>1</v>
      </c>
      <c r="P16" s="1">
        <f>COUNTIFS(Table2[Sub-Sector],Table4[[#This Row],[Sub-Sector]],Table2[% Away From 52W High],"&lt;=10")/Table4[[#This Row],[Count]]</f>
        <v>1</v>
      </c>
      <c r="Q16" s="1">
        <f>COUNTIFS(Table2[Sub-Sector],Table4[[#This Row],[Sub-Sector]],Table2[% Away From 52W Low],"&gt;=10")/Table4[[#This Row],[Count]]</f>
        <v>1</v>
      </c>
      <c r="R16" s="1">
        <f>COUNTIFS(Table2[Sub-Sector],Table4[[#This Row],[Sub-Sector]],Table2[% Price above 20 EMA],"&gt;=0")/Table4[[#This Row],[Count]]</f>
        <v>1</v>
      </c>
      <c r="S16" s="1">
        <f>COUNTIFS(Table2[Sub-Sector],Table4[[#This Row],[Sub-Sector]],Table2[% Price above 50 EMA],"&gt;=0")/Table4[[#This Row],[Count]]</f>
        <v>1</v>
      </c>
      <c r="T16" s="1">
        <f>COUNTIFS(Table2[Sub-Sector],Table4[[#This Row],[Sub-Sector]],Table2[% Price above 200 EMA],"&gt;=0")/Table4[[#This Row],[Count]]</f>
        <v>1</v>
      </c>
      <c r="U16" s="1">
        <f>COUNTIFS(Table2[Sub-Sector],Table4[[#This Row],[Sub-Sector]],Table2[Rate of Change - Zone],"Positive")/Table4[[#This Row],[Count]]</f>
        <v>1</v>
      </c>
      <c r="V16" s="1">
        <f>COUNTIFS(Table2[Sub-Sector],Table4[[#This Row],[Sub-Sector]],Table2[Sharpe Ratio],"&gt;=0.10")/Table4[[#This Row],[Count]]</f>
        <v>0</v>
      </c>
      <c r="W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244.5</v>
      </c>
      <c r="X16">
        <f>_xlfn.RANK.AVG(Table4[[#This Row],[Score]],Table4[Score],1)</f>
        <v>14</v>
      </c>
      <c r="Y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129.5</v>
      </c>
      <c r="Z16">
        <f>_xlfn.RANK.AVG(Table4[[#This Row],[Score 2 ]],Table4[[Score 2 ]],1)</f>
        <v>15</v>
      </c>
    </row>
    <row r="17" spans="1:26" x14ac:dyDescent="0.3">
      <c r="A17" t="s">
        <v>330</v>
      </c>
      <c r="B17">
        <f>COUNTIFS(Table2[Sub-Sector],Table4[[#This Row],[Sub-Sector]])</f>
        <v>1</v>
      </c>
      <c r="C17" s="1">
        <f>COUNTIFS(Table2[Sub-Sector],Table4[[#This Row],[Sub-Sector]],Table2[Uptrend],"Uptrend")/Table4[[#This Row],[Count]]</f>
        <v>1</v>
      </c>
      <c r="D17" s="1">
        <f>COUNTIFS(Table2[Sub-Sector],Table4[[#This Row],[Sub-Sector]],Table2[1W Return vs Nifty],"&gt;=5")/Table4[[#This Row],[Count]]</f>
        <v>1</v>
      </c>
      <c r="E17" s="1">
        <f>COUNTIFS(Table2[Sub-Sector],Table4[[#This Row],[Sub-Sector]],Table2[1M Return vs Nifty],"&gt;=5")/Table4[[#This Row],[Count]]</f>
        <v>0</v>
      </c>
      <c r="F17" s="1">
        <f>COUNTIFS(Table2[Sub-Sector],Table4[[#This Row],[Sub-Sector]],Table2[6M Return vs Nifty],"&gt;=10")/Table4[[#This Row],[Count]]</f>
        <v>1</v>
      </c>
      <c r="G17" s="1">
        <f>COUNTIFS(Table2[Sub-Sector],Table4[[#This Row],[Sub-Sector]],Table2[1Y Return vs Nifty],"&gt;=10")/Table4[[#This Row],[Count]]</f>
        <v>1</v>
      </c>
      <c r="H17" s="1">
        <f>COUNTIFS(Table2[Sub-Sector],Table4[[#This Row],[Sub-Sector]],Table2[RSI Exponential â€“ 14D],"&gt;=50")/Table4[[#This Row],[Count]]</f>
        <v>1</v>
      </c>
      <c r="I17" s="1">
        <f>COUNTIFS(Table2[Sub-Sector],Table4[[#This Row],[Sub-Sector]],Table2[Relative Volume],"&gt;=1")/Table4[[#This Row],[Count]]</f>
        <v>0</v>
      </c>
      <c r="J17" s="1">
        <f>COUNTIFS(Table2[Sub-Sector],Table4[[#This Row],[Sub-Sector]],Table2[% Away From Day Low],"&gt;=0.05")/Table4[[#This Row],[Count]]</f>
        <v>0</v>
      </c>
      <c r="K17" s="1">
        <f>COUNTIFS(Table2[Sub-Sector],Table4[[#This Row],[Sub-Sector]],Table2[% Away From Day High],"&lt;=0.05")/Table4[[#This Row],[Count]]</f>
        <v>1</v>
      </c>
      <c r="L17" s="1">
        <f>COUNTIFS(Table2[Sub-Sector],Table4[[#This Row],[Sub-Sector]],Table2[% Away From Current Week Low],"&gt;=0.05")/Table4[[#This Row],[Count]]</f>
        <v>0</v>
      </c>
      <c r="M17" s="1">
        <f>COUNTIFS(Table2[Sub-Sector],Table4[[#This Row],[Sub-Sector]],Table2[% Away From Current Week High],"&lt;=0.05")/Table4[[#This Row],[Count]]</f>
        <v>1</v>
      </c>
      <c r="N17" s="1">
        <f>COUNTIFS(Table2[Sub-Sector],Table4[[#This Row],[Sub-Sector]],Table2[% Away From Current Month Low],"&gt;=0.05")/Table4[[#This Row],[Count]]</f>
        <v>1</v>
      </c>
      <c r="O17" s="1">
        <f>COUNTIFS(Table2[Sub-Sector],Table4[[#This Row],[Sub-Sector]],Table2[% Away From Current Month High],"&lt;=0.05")/Table4[[#This Row],[Count]]</f>
        <v>1</v>
      </c>
      <c r="P17" s="1">
        <f>COUNTIFS(Table2[Sub-Sector],Table4[[#This Row],[Sub-Sector]],Table2[% Away From 52W High],"&lt;=10")/Table4[[#This Row],[Count]]</f>
        <v>1</v>
      </c>
      <c r="Q17" s="1">
        <f>COUNTIFS(Table2[Sub-Sector],Table4[[#This Row],[Sub-Sector]],Table2[% Away From 52W Low],"&gt;=10")/Table4[[#This Row],[Count]]</f>
        <v>1</v>
      </c>
      <c r="R17" s="1">
        <f>COUNTIFS(Table2[Sub-Sector],Table4[[#This Row],[Sub-Sector]],Table2[% Price above 20 EMA],"&gt;=0")/Table4[[#This Row],[Count]]</f>
        <v>1</v>
      </c>
      <c r="S17" s="1">
        <f>COUNTIFS(Table2[Sub-Sector],Table4[[#This Row],[Sub-Sector]],Table2[% Price above 50 EMA],"&gt;=0")/Table4[[#This Row],[Count]]</f>
        <v>1</v>
      </c>
      <c r="T17" s="1">
        <f>COUNTIFS(Table2[Sub-Sector],Table4[[#This Row],[Sub-Sector]],Table2[% Price above 200 EMA],"&gt;=0")/Table4[[#This Row],[Count]]</f>
        <v>1</v>
      </c>
      <c r="U17" s="1">
        <f>COUNTIFS(Table2[Sub-Sector],Table4[[#This Row],[Sub-Sector]],Table2[Rate of Change - Zone],"Positive")/Table4[[#This Row],[Count]]</f>
        <v>1</v>
      </c>
      <c r="V17" s="1">
        <f>COUNTIFS(Table2[Sub-Sector],Table4[[#This Row],[Sub-Sector]],Table2[Sharpe Ratio],"&gt;=0.10")/Table4[[#This Row],[Count]]</f>
        <v>1</v>
      </c>
      <c r="W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244.5</v>
      </c>
      <c r="X17">
        <f>_xlfn.RANK.AVG(Table4[[#This Row],[Score]],Table4[Score],1)</f>
        <v>14</v>
      </c>
      <c r="Y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129.5</v>
      </c>
      <c r="Z17">
        <f>_xlfn.RANK.AVG(Table4[[#This Row],[Score 2 ]],Table4[[Score 2 ]],1)</f>
        <v>15</v>
      </c>
    </row>
    <row r="18" spans="1:26" x14ac:dyDescent="0.3">
      <c r="A18" t="s">
        <v>759</v>
      </c>
      <c r="B18">
        <f>COUNTIFS(Table2[Sub-Sector],Table4[[#This Row],[Sub-Sector]])</f>
        <v>1</v>
      </c>
      <c r="C18" s="1">
        <f>COUNTIFS(Table2[Sub-Sector],Table4[[#This Row],[Sub-Sector]],Table2[Uptrend],"Uptrend")/Table4[[#This Row],[Count]]</f>
        <v>1</v>
      </c>
      <c r="D18" s="1">
        <f>COUNTIFS(Table2[Sub-Sector],Table4[[#This Row],[Sub-Sector]],Table2[1W Return vs Nifty],"&gt;=5")/Table4[[#This Row],[Count]]</f>
        <v>1</v>
      </c>
      <c r="E18" s="1">
        <f>COUNTIFS(Table2[Sub-Sector],Table4[[#This Row],[Sub-Sector]],Table2[1M Return vs Nifty],"&gt;=5")/Table4[[#This Row],[Count]]</f>
        <v>0</v>
      </c>
      <c r="F18" s="1">
        <f>COUNTIFS(Table2[Sub-Sector],Table4[[#This Row],[Sub-Sector]],Table2[6M Return vs Nifty],"&gt;=10")/Table4[[#This Row],[Count]]</f>
        <v>1</v>
      </c>
      <c r="G18" s="1">
        <f>COUNTIFS(Table2[Sub-Sector],Table4[[#This Row],[Sub-Sector]],Table2[1Y Return vs Nifty],"&gt;=10")/Table4[[#This Row],[Count]]</f>
        <v>1</v>
      </c>
      <c r="H18" s="1">
        <f>COUNTIFS(Table2[Sub-Sector],Table4[[#This Row],[Sub-Sector]],Table2[RSI Exponential â€“ 14D],"&gt;=50")/Table4[[#This Row],[Count]]</f>
        <v>1</v>
      </c>
      <c r="I18" s="1">
        <f>COUNTIFS(Table2[Sub-Sector],Table4[[#This Row],[Sub-Sector]],Table2[Relative Volume],"&gt;=1")/Table4[[#This Row],[Count]]</f>
        <v>0</v>
      </c>
      <c r="J18" s="1">
        <f>COUNTIFS(Table2[Sub-Sector],Table4[[#This Row],[Sub-Sector]],Table2[% Away From Day Low],"&gt;=0.05")/Table4[[#This Row],[Count]]</f>
        <v>0</v>
      </c>
      <c r="K18" s="1">
        <f>COUNTIFS(Table2[Sub-Sector],Table4[[#This Row],[Sub-Sector]],Table2[% Away From Day High],"&lt;=0.05")/Table4[[#This Row],[Count]]</f>
        <v>1</v>
      </c>
      <c r="L18" s="1">
        <f>COUNTIFS(Table2[Sub-Sector],Table4[[#This Row],[Sub-Sector]],Table2[% Away From Current Week Low],"&gt;=0.05")/Table4[[#This Row],[Count]]</f>
        <v>0</v>
      </c>
      <c r="M18" s="1">
        <f>COUNTIFS(Table2[Sub-Sector],Table4[[#This Row],[Sub-Sector]],Table2[% Away From Current Week High],"&lt;=0.05")/Table4[[#This Row],[Count]]</f>
        <v>1</v>
      </c>
      <c r="N18" s="1">
        <f>COUNTIFS(Table2[Sub-Sector],Table4[[#This Row],[Sub-Sector]],Table2[% Away From Current Month Low],"&gt;=0.05")/Table4[[#This Row],[Count]]</f>
        <v>1</v>
      </c>
      <c r="O18" s="1">
        <f>COUNTIFS(Table2[Sub-Sector],Table4[[#This Row],[Sub-Sector]],Table2[% Away From Current Month High],"&lt;=0.05")/Table4[[#This Row],[Count]]</f>
        <v>1</v>
      </c>
      <c r="P18" s="1">
        <f>COUNTIFS(Table2[Sub-Sector],Table4[[#This Row],[Sub-Sector]],Table2[% Away From 52W High],"&lt;=10")/Table4[[#This Row],[Count]]</f>
        <v>1</v>
      </c>
      <c r="Q18" s="1">
        <f>COUNTIFS(Table2[Sub-Sector],Table4[[#This Row],[Sub-Sector]],Table2[% Away From 52W Low],"&gt;=10")/Table4[[#This Row],[Count]]</f>
        <v>1</v>
      </c>
      <c r="R18" s="1">
        <f>COUNTIFS(Table2[Sub-Sector],Table4[[#This Row],[Sub-Sector]],Table2[% Price above 20 EMA],"&gt;=0")/Table4[[#This Row],[Count]]</f>
        <v>1</v>
      </c>
      <c r="S18" s="1">
        <f>COUNTIFS(Table2[Sub-Sector],Table4[[#This Row],[Sub-Sector]],Table2[% Price above 50 EMA],"&gt;=0")/Table4[[#This Row],[Count]]</f>
        <v>1</v>
      </c>
      <c r="T18" s="1">
        <f>COUNTIFS(Table2[Sub-Sector],Table4[[#This Row],[Sub-Sector]],Table2[% Price above 200 EMA],"&gt;=0")/Table4[[#This Row],[Count]]</f>
        <v>1</v>
      </c>
      <c r="U18" s="1">
        <f>COUNTIFS(Table2[Sub-Sector],Table4[[#This Row],[Sub-Sector]],Table2[Rate of Change - Zone],"Positive")/Table4[[#This Row],[Count]]</f>
        <v>1</v>
      </c>
      <c r="V18" s="1">
        <f>COUNTIFS(Table2[Sub-Sector],Table4[[#This Row],[Sub-Sector]],Table2[Sharpe Ratio],"&gt;=0.10")/Table4[[#This Row],[Count]]</f>
        <v>0</v>
      </c>
      <c r="W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244.5</v>
      </c>
      <c r="X18">
        <f>_xlfn.RANK.AVG(Table4[[#This Row],[Score]],Table4[Score],1)</f>
        <v>14</v>
      </c>
      <c r="Y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129.5</v>
      </c>
      <c r="Z18">
        <f>_xlfn.RANK.AVG(Table4[[#This Row],[Score 2 ]],Table4[[Score 2 ]],1)</f>
        <v>15</v>
      </c>
    </row>
    <row r="19" spans="1:26" x14ac:dyDescent="0.3">
      <c r="A19" t="s">
        <v>983</v>
      </c>
      <c r="B19">
        <f>COUNTIFS(Table2[Sub-Sector],Table4[[#This Row],[Sub-Sector]])</f>
        <v>2</v>
      </c>
      <c r="C19" s="1">
        <f>COUNTIFS(Table2[Sub-Sector],Table4[[#This Row],[Sub-Sector]],Table2[Uptrend],"Uptrend")/Table4[[#This Row],[Count]]</f>
        <v>0</v>
      </c>
      <c r="D19" s="1">
        <f>COUNTIFS(Table2[Sub-Sector],Table4[[#This Row],[Sub-Sector]],Table2[1W Return vs Nifty],"&gt;=5")/Table4[[#This Row],[Count]]</f>
        <v>1</v>
      </c>
      <c r="E19" s="1">
        <f>COUNTIFS(Table2[Sub-Sector],Table4[[#This Row],[Sub-Sector]],Table2[1M Return vs Nifty],"&gt;=5")/Table4[[#This Row],[Count]]</f>
        <v>0</v>
      </c>
      <c r="F19" s="1">
        <f>COUNTIFS(Table2[Sub-Sector],Table4[[#This Row],[Sub-Sector]],Table2[6M Return vs Nifty],"&gt;=10")/Table4[[#This Row],[Count]]</f>
        <v>0.5</v>
      </c>
      <c r="G19" s="1">
        <f>COUNTIFS(Table2[Sub-Sector],Table4[[#This Row],[Sub-Sector]],Table2[1Y Return vs Nifty],"&gt;=10")/Table4[[#This Row],[Count]]</f>
        <v>0.5</v>
      </c>
      <c r="H19" s="1">
        <f>COUNTIFS(Table2[Sub-Sector],Table4[[#This Row],[Sub-Sector]],Table2[RSI Exponential â€“ 14D],"&gt;=50")/Table4[[#This Row],[Count]]</f>
        <v>1</v>
      </c>
      <c r="I19" s="1">
        <f>COUNTIFS(Table2[Sub-Sector],Table4[[#This Row],[Sub-Sector]],Table2[Relative Volume],"&gt;=1")/Table4[[#This Row],[Count]]</f>
        <v>0.5</v>
      </c>
      <c r="J19" s="1">
        <f>COUNTIFS(Table2[Sub-Sector],Table4[[#This Row],[Sub-Sector]],Table2[% Away From Day Low],"&gt;=0.05")/Table4[[#This Row],[Count]]</f>
        <v>0</v>
      </c>
      <c r="K19" s="1">
        <f>COUNTIFS(Table2[Sub-Sector],Table4[[#This Row],[Sub-Sector]],Table2[% Away From Day High],"&lt;=0.05")/Table4[[#This Row],[Count]]</f>
        <v>1</v>
      </c>
      <c r="L19" s="1">
        <f>COUNTIFS(Table2[Sub-Sector],Table4[[#This Row],[Sub-Sector]],Table2[% Away From Current Week Low],"&gt;=0.05")/Table4[[#This Row],[Count]]</f>
        <v>0</v>
      </c>
      <c r="M19" s="1">
        <f>COUNTIFS(Table2[Sub-Sector],Table4[[#This Row],[Sub-Sector]],Table2[% Away From Current Week High],"&lt;=0.05")/Table4[[#This Row],[Count]]</f>
        <v>1</v>
      </c>
      <c r="N19" s="1">
        <f>COUNTIFS(Table2[Sub-Sector],Table4[[#This Row],[Sub-Sector]],Table2[% Away From Current Month Low],"&gt;=0.05")/Table4[[#This Row],[Count]]</f>
        <v>0.5</v>
      </c>
      <c r="O19" s="1">
        <f>COUNTIFS(Table2[Sub-Sector],Table4[[#This Row],[Sub-Sector]],Table2[% Away From Current Month High],"&lt;=0.05")/Table4[[#This Row],[Count]]</f>
        <v>1</v>
      </c>
      <c r="P19" s="1">
        <f>COUNTIFS(Table2[Sub-Sector],Table4[[#This Row],[Sub-Sector]],Table2[% Away From 52W High],"&lt;=10")/Table4[[#This Row],[Count]]</f>
        <v>0</v>
      </c>
      <c r="Q19" s="1">
        <f>COUNTIFS(Table2[Sub-Sector],Table4[[#This Row],[Sub-Sector]],Table2[% Away From 52W Low],"&gt;=10")/Table4[[#This Row],[Count]]</f>
        <v>1</v>
      </c>
      <c r="R19" s="1">
        <f>COUNTIFS(Table2[Sub-Sector],Table4[[#This Row],[Sub-Sector]],Table2[% Price above 20 EMA],"&gt;=0")/Table4[[#This Row],[Count]]</f>
        <v>0.5</v>
      </c>
      <c r="S19" s="1">
        <f>COUNTIFS(Table2[Sub-Sector],Table4[[#This Row],[Sub-Sector]],Table2[% Price above 50 EMA],"&gt;=0")/Table4[[#This Row],[Count]]</f>
        <v>1</v>
      </c>
      <c r="T19" s="1">
        <f>COUNTIFS(Table2[Sub-Sector],Table4[[#This Row],[Sub-Sector]],Table2[% Price above 200 EMA],"&gt;=0")/Table4[[#This Row],[Count]]</f>
        <v>0.5</v>
      </c>
      <c r="U19" s="1">
        <f>COUNTIFS(Table2[Sub-Sector],Table4[[#This Row],[Sub-Sector]],Table2[Rate of Change - Zone],"Positive")/Table4[[#This Row],[Count]]</f>
        <v>1</v>
      </c>
      <c r="V19" s="1">
        <f>COUNTIFS(Table2[Sub-Sector],Table4[[#This Row],[Sub-Sector]],Table2[Sharpe Ratio],"&gt;=0.10")/Table4[[#This Row],[Count]]</f>
        <v>0</v>
      </c>
      <c r="W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351</v>
      </c>
      <c r="X19">
        <f>_xlfn.RANK.AVG(Table4[[#This Row],[Score]],Table4[Score],1)</f>
        <v>43</v>
      </c>
      <c r="Y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136</v>
      </c>
      <c r="Z19">
        <f>_xlfn.RANK.AVG(Table4[[#This Row],[Score 2 ]],Table4[[Score 2 ]],1)</f>
        <v>18</v>
      </c>
    </row>
    <row r="20" spans="1:26" x14ac:dyDescent="0.3">
      <c r="A20" t="s">
        <v>51</v>
      </c>
      <c r="B20">
        <f>COUNTIFS(Table2[Sub-Sector],Table4[[#This Row],[Sub-Sector]])</f>
        <v>45</v>
      </c>
      <c r="C20" s="1">
        <f>COUNTIFS(Table2[Sub-Sector],Table4[[#This Row],[Sub-Sector]],Table2[Uptrend],"Uptrend")/Table4[[#This Row],[Count]]</f>
        <v>0.73333333333333328</v>
      </c>
      <c r="D20" s="1">
        <f>COUNTIFS(Table2[Sub-Sector],Table4[[#This Row],[Sub-Sector]],Table2[1W Return vs Nifty],"&gt;=5")/Table4[[#This Row],[Count]]</f>
        <v>0.35555555555555557</v>
      </c>
      <c r="E20" s="1">
        <f>COUNTIFS(Table2[Sub-Sector],Table4[[#This Row],[Sub-Sector]],Table2[1M Return vs Nifty],"&gt;=5")/Table4[[#This Row],[Count]]</f>
        <v>0.2</v>
      </c>
      <c r="F20" s="1">
        <f>COUNTIFS(Table2[Sub-Sector],Table4[[#This Row],[Sub-Sector]],Table2[6M Return vs Nifty],"&gt;=10")/Table4[[#This Row],[Count]]</f>
        <v>0.71111111111111114</v>
      </c>
      <c r="G20" s="1">
        <f>COUNTIFS(Table2[Sub-Sector],Table4[[#This Row],[Sub-Sector]],Table2[1Y Return vs Nifty],"&gt;=10")/Table4[[#This Row],[Count]]</f>
        <v>0.75555555555555554</v>
      </c>
      <c r="H20" s="1">
        <f>COUNTIFS(Table2[Sub-Sector],Table4[[#This Row],[Sub-Sector]],Table2[RSI Exponential â€“ 14D],"&gt;=50")/Table4[[#This Row],[Count]]</f>
        <v>0.6</v>
      </c>
      <c r="I20" s="1">
        <f>COUNTIFS(Table2[Sub-Sector],Table4[[#This Row],[Sub-Sector]],Table2[Relative Volume],"&gt;=1")/Table4[[#This Row],[Count]]</f>
        <v>0.22222222222222221</v>
      </c>
      <c r="J20" s="1">
        <f>COUNTIFS(Table2[Sub-Sector],Table4[[#This Row],[Sub-Sector]],Table2[% Away From Day Low],"&gt;=0.05")/Table4[[#This Row],[Count]]</f>
        <v>8.8888888888888892E-2</v>
      </c>
      <c r="K20" s="1">
        <f>COUNTIFS(Table2[Sub-Sector],Table4[[#This Row],[Sub-Sector]],Table2[% Away From Day High],"&lt;=0.05")/Table4[[#This Row],[Count]]</f>
        <v>1</v>
      </c>
      <c r="L20" s="1">
        <f>COUNTIFS(Table2[Sub-Sector],Table4[[#This Row],[Sub-Sector]],Table2[% Away From Current Week Low],"&gt;=0.05")/Table4[[#This Row],[Count]]</f>
        <v>0.1111111111111111</v>
      </c>
      <c r="M20" s="1">
        <f>COUNTIFS(Table2[Sub-Sector],Table4[[#This Row],[Sub-Sector]],Table2[% Away From Current Week High],"&lt;=0.05")/Table4[[#This Row],[Count]]</f>
        <v>1</v>
      </c>
      <c r="N20" s="1">
        <f>COUNTIFS(Table2[Sub-Sector],Table4[[#This Row],[Sub-Sector]],Table2[% Away From Current Month Low],"&gt;=0.05")/Table4[[#This Row],[Count]]</f>
        <v>0.51111111111111107</v>
      </c>
      <c r="O20" s="1">
        <f>COUNTIFS(Table2[Sub-Sector],Table4[[#This Row],[Sub-Sector]],Table2[% Away From Current Month High],"&lt;=0.05")/Table4[[#This Row],[Count]]</f>
        <v>0.75555555555555554</v>
      </c>
      <c r="P20" s="1">
        <f>COUNTIFS(Table2[Sub-Sector],Table4[[#This Row],[Sub-Sector]],Table2[% Away From 52W High],"&lt;=10")/Table4[[#This Row],[Count]]</f>
        <v>0.53333333333333333</v>
      </c>
      <c r="Q20" s="1">
        <f>COUNTIFS(Table2[Sub-Sector],Table4[[#This Row],[Sub-Sector]],Table2[% Away From 52W Low],"&gt;=10")/Table4[[#This Row],[Count]]</f>
        <v>0.97777777777777775</v>
      </c>
      <c r="R20" s="1">
        <f>COUNTIFS(Table2[Sub-Sector],Table4[[#This Row],[Sub-Sector]],Table2[% Price above 20 EMA],"&gt;=0")/Table4[[#This Row],[Count]]</f>
        <v>0.68888888888888888</v>
      </c>
      <c r="S20" s="1">
        <f>COUNTIFS(Table2[Sub-Sector],Table4[[#This Row],[Sub-Sector]],Table2[% Price above 50 EMA],"&gt;=0")/Table4[[#This Row],[Count]]</f>
        <v>0.75555555555555554</v>
      </c>
      <c r="T20" s="1">
        <f>COUNTIFS(Table2[Sub-Sector],Table4[[#This Row],[Sub-Sector]],Table2[% Price above 200 EMA],"&gt;=0")/Table4[[#This Row],[Count]]</f>
        <v>0.93333333333333335</v>
      </c>
      <c r="U20" s="1">
        <f>COUNTIFS(Table2[Sub-Sector],Table4[[#This Row],[Sub-Sector]],Table2[Rate of Change - Zone],"Positive")/Table4[[#This Row],[Count]]</f>
        <v>0.6</v>
      </c>
      <c r="V20" s="1">
        <f>COUNTIFS(Table2[Sub-Sector],Table4[[#This Row],[Sub-Sector]],Table2[Sharpe Ratio],"&gt;=0.10")/Table4[[#This Row],[Count]]</f>
        <v>0.24444444444444444</v>
      </c>
      <c r="W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270.5</v>
      </c>
      <c r="X20">
        <f>_xlfn.RANK.AVG(Table4[[#This Row],[Score]],Table4[Score],1)</f>
        <v>21</v>
      </c>
      <c r="Y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142</v>
      </c>
      <c r="Z20">
        <f>_xlfn.RANK.AVG(Table4[[#This Row],[Score 2 ]],Table4[[Score 2 ]],1)</f>
        <v>19</v>
      </c>
    </row>
    <row r="21" spans="1:26" x14ac:dyDescent="0.3">
      <c r="A21" t="s">
        <v>263</v>
      </c>
      <c r="B21">
        <f>COUNTIFS(Table2[Sub-Sector],Table4[[#This Row],[Sub-Sector]])</f>
        <v>14</v>
      </c>
      <c r="C21" s="1">
        <f>COUNTIFS(Table2[Sub-Sector],Table4[[#This Row],[Sub-Sector]],Table2[Uptrend],"Uptrend")/Table4[[#This Row],[Count]]</f>
        <v>0.7142857142857143</v>
      </c>
      <c r="D21" s="1">
        <f>COUNTIFS(Table2[Sub-Sector],Table4[[#This Row],[Sub-Sector]],Table2[1W Return vs Nifty],"&gt;=5")/Table4[[#This Row],[Count]]</f>
        <v>0.21428571428571427</v>
      </c>
      <c r="E21" s="1">
        <f>COUNTIFS(Table2[Sub-Sector],Table4[[#This Row],[Sub-Sector]],Table2[1M Return vs Nifty],"&gt;=5")/Table4[[#This Row],[Count]]</f>
        <v>0.35714285714285715</v>
      </c>
      <c r="F21" s="1">
        <f>COUNTIFS(Table2[Sub-Sector],Table4[[#This Row],[Sub-Sector]],Table2[6M Return vs Nifty],"&gt;=10")/Table4[[#This Row],[Count]]</f>
        <v>0.5</v>
      </c>
      <c r="G21" s="1">
        <f>COUNTIFS(Table2[Sub-Sector],Table4[[#This Row],[Sub-Sector]],Table2[1Y Return vs Nifty],"&gt;=10")/Table4[[#This Row],[Count]]</f>
        <v>0.5714285714285714</v>
      </c>
      <c r="H21" s="1">
        <f>COUNTIFS(Table2[Sub-Sector],Table4[[#This Row],[Sub-Sector]],Table2[RSI Exponential â€“ 14D],"&gt;=50")/Table4[[#This Row],[Count]]</f>
        <v>0.8571428571428571</v>
      </c>
      <c r="I21" s="1">
        <f>COUNTIFS(Table2[Sub-Sector],Table4[[#This Row],[Sub-Sector]],Table2[Relative Volume],"&gt;=1")/Table4[[#This Row],[Count]]</f>
        <v>0.42857142857142855</v>
      </c>
      <c r="J21" s="1">
        <f>COUNTIFS(Table2[Sub-Sector],Table4[[#This Row],[Sub-Sector]],Table2[% Away From Day Low],"&gt;=0.05")/Table4[[#This Row],[Count]]</f>
        <v>7.1428571428571425E-2</v>
      </c>
      <c r="K21" s="1">
        <f>COUNTIFS(Table2[Sub-Sector],Table4[[#This Row],[Sub-Sector]],Table2[% Away From Day High],"&lt;=0.05")/Table4[[#This Row],[Count]]</f>
        <v>1</v>
      </c>
      <c r="L21" s="1">
        <f>COUNTIFS(Table2[Sub-Sector],Table4[[#This Row],[Sub-Sector]],Table2[% Away From Current Week Low],"&gt;=0.05")/Table4[[#This Row],[Count]]</f>
        <v>0.14285714285714285</v>
      </c>
      <c r="M21" s="1">
        <f>COUNTIFS(Table2[Sub-Sector],Table4[[#This Row],[Sub-Sector]],Table2[% Away From Current Week High],"&lt;=0.05")/Table4[[#This Row],[Count]]</f>
        <v>1</v>
      </c>
      <c r="N21" s="1">
        <f>COUNTIFS(Table2[Sub-Sector],Table4[[#This Row],[Sub-Sector]],Table2[% Away From Current Month Low],"&gt;=0.05")/Table4[[#This Row],[Count]]</f>
        <v>0.6428571428571429</v>
      </c>
      <c r="O21" s="1">
        <f>COUNTIFS(Table2[Sub-Sector],Table4[[#This Row],[Sub-Sector]],Table2[% Away From Current Month High],"&lt;=0.05")/Table4[[#This Row],[Count]]</f>
        <v>0.8571428571428571</v>
      </c>
      <c r="P21" s="1">
        <f>COUNTIFS(Table2[Sub-Sector],Table4[[#This Row],[Sub-Sector]],Table2[% Away From 52W High],"&lt;=10")/Table4[[#This Row],[Count]]</f>
        <v>0.5714285714285714</v>
      </c>
      <c r="Q21" s="1">
        <f>COUNTIFS(Table2[Sub-Sector],Table4[[#This Row],[Sub-Sector]],Table2[% Away From 52W Low],"&gt;=10")/Table4[[#This Row],[Count]]</f>
        <v>1</v>
      </c>
      <c r="R21" s="1">
        <f>COUNTIFS(Table2[Sub-Sector],Table4[[#This Row],[Sub-Sector]],Table2[% Price above 20 EMA],"&gt;=0")/Table4[[#This Row],[Count]]</f>
        <v>0.8571428571428571</v>
      </c>
      <c r="S21" s="1">
        <f>COUNTIFS(Table2[Sub-Sector],Table4[[#This Row],[Sub-Sector]],Table2[% Price above 50 EMA],"&gt;=0")/Table4[[#This Row],[Count]]</f>
        <v>0.8571428571428571</v>
      </c>
      <c r="T21" s="1">
        <f>COUNTIFS(Table2[Sub-Sector],Table4[[#This Row],[Sub-Sector]],Table2[% Price above 200 EMA],"&gt;=0")/Table4[[#This Row],[Count]]</f>
        <v>0.9285714285714286</v>
      </c>
      <c r="U21" s="1">
        <f>COUNTIFS(Table2[Sub-Sector],Table4[[#This Row],[Sub-Sector]],Table2[Rate of Change - Zone],"Positive")/Table4[[#This Row],[Count]]</f>
        <v>0.7857142857142857</v>
      </c>
      <c r="V21" s="1">
        <f>COUNTIFS(Table2[Sub-Sector],Table4[[#This Row],[Sub-Sector]],Table2[Sharpe Ratio],"&gt;=0.10")/Table4[[#This Row],[Count]]</f>
        <v>0.42857142857142855</v>
      </c>
      <c r="W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269</v>
      </c>
      <c r="X21">
        <f>_xlfn.RANK.AVG(Table4[[#This Row],[Score]],Table4[Score],1)</f>
        <v>19</v>
      </c>
      <c r="Y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142.5</v>
      </c>
      <c r="Z21">
        <f>_xlfn.RANK.AVG(Table4[[#This Row],[Score 2 ]],Table4[[Score 2 ]],1)</f>
        <v>20</v>
      </c>
    </row>
    <row r="22" spans="1:26" x14ac:dyDescent="0.3">
      <c r="A22" t="s">
        <v>303</v>
      </c>
      <c r="B22">
        <f>COUNTIFS(Table2[Sub-Sector],Table4[[#This Row],[Sub-Sector]])</f>
        <v>11</v>
      </c>
      <c r="C22" s="1">
        <f>COUNTIFS(Table2[Sub-Sector],Table4[[#This Row],[Sub-Sector]],Table2[Uptrend],"Uptrend")/Table4[[#This Row],[Count]]</f>
        <v>0.54545454545454541</v>
      </c>
      <c r="D22" s="1">
        <f>COUNTIFS(Table2[Sub-Sector],Table4[[#This Row],[Sub-Sector]],Table2[1W Return vs Nifty],"&gt;=5")/Table4[[#This Row],[Count]]</f>
        <v>0.27272727272727271</v>
      </c>
      <c r="E22" s="1">
        <f>COUNTIFS(Table2[Sub-Sector],Table4[[#This Row],[Sub-Sector]],Table2[1M Return vs Nifty],"&gt;=5")/Table4[[#This Row],[Count]]</f>
        <v>0.54545454545454541</v>
      </c>
      <c r="F22" s="1">
        <f>COUNTIFS(Table2[Sub-Sector],Table4[[#This Row],[Sub-Sector]],Table2[6M Return vs Nifty],"&gt;=10")/Table4[[#This Row],[Count]]</f>
        <v>0.72727272727272729</v>
      </c>
      <c r="G22" s="1">
        <f>COUNTIFS(Table2[Sub-Sector],Table4[[#This Row],[Sub-Sector]],Table2[1Y Return vs Nifty],"&gt;=10")/Table4[[#This Row],[Count]]</f>
        <v>0.81818181818181823</v>
      </c>
      <c r="H22" s="1">
        <f>COUNTIFS(Table2[Sub-Sector],Table4[[#This Row],[Sub-Sector]],Table2[RSI Exponential â€“ 14D],"&gt;=50")/Table4[[#This Row],[Count]]</f>
        <v>0.63636363636363635</v>
      </c>
      <c r="I22" s="1">
        <f>COUNTIFS(Table2[Sub-Sector],Table4[[#This Row],[Sub-Sector]],Table2[Relative Volume],"&gt;=1")/Table4[[#This Row],[Count]]</f>
        <v>0.18181818181818182</v>
      </c>
      <c r="J22" s="1">
        <f>COUNTIFS(Table2[Sub-Sector],Table4[[#This Row],[Sub-Sector]],Table2[% Away From Day Low],"&gt;=0.05")/Table4[[#This Row],[Count]]</f>
        <v>0</v>
      </c>
      <c r="K22" s="1">
        <f>COUNTIFS(Table2[Sub-Sector],Table4[[#This Row],[Sub-Sector]],Table2[% Away From Day High],"&lt;=0.05")/Table4[[#This Row],[Count]]</f>
        <v>0.90909090909090906</v>
      </c>
      <c r="L22" s="1">
        <f>COUNTIFS(Table2[Sub-Sector],Table4[[#This Row],[Sub-Sector]],Table2[% Away From Current Week Low],"&gt;=0.05")/Table4[[#This Row],[Count]]</f>
        <v>0</v>
      </c>
      <c r="M22" s="1">
        <f>COUNTIFS(Table2[Sub-Sector],Table4[[#This Row],[Sub-Sector]],Table2[% Away From Current Week High],"&lt;=0.05")/Table4[[#This Row],[Count]]</f>
        <v>0.90909090909090906</v>
      </c>
      <c r="N22" s="1">
        <f>COUNTIFS(Table2[Sub-Sector],Table4[[#This Row],[Sub-Sector]],Table2[% Away From Current Month Low],"&gt;=0.05")/Table4[[#This Row],[Count]]</f>
        <v>0.54545454545454541</v>
      </c>
      <c r="O22" s="1">
        <f>COUNTIFS(Table2[Sub-Sector],Table4[[#This Row],[Sub-Sector]],Table2[% Away From Current Month High],"&lt;=0.05")/Table4[[#This Row],[Count]]</f>
        <v>0.72727272727272729</v>
      </c>
      <c r="P22" s="1">
        <f>COUNTIFS(Table2[Sub-Sector],Table4[[#This Row],[Sub-Sector]],Table2[% Away From 52W High],"&lt;=10")/Table4[[#This Row],[Count]]</f>
        <v>0.63636363636363635</v>
      </c>
      <c r="Q22" s="1">
        <f>COUNTIFS(Table2[Sub-Sector],Table4[[#This Row],[Sub-Sector]],Table2[% Away From 52W Low],"&gt;=10")/Table4[[#This Row],[Count]]</f>
        <v>0.90909090909090906</v>
      </c>
      <c r="R22" s="1">
        <f>COUNTIFS(Table2[Sub-Sector],Table4[[#This Row],[Sub-Sector]],Table2[% Price above 20 EMA],"&gt;=0")/Table4[[#This Row],[Count]]</f>
        <v>0.72727272727272729</v>
      </c>
      <c r="S22" s="1">
        <f>COUNTIFS(Table2[Sub-Sector],Table4[[#This Row],[Sub-Sector]],Table2[% Price above 50 EMA],"&gt;=0")/Table4[[#This Row],[Count]]</f>
        <v>0.72727272727272729</v>
      </c>
      <c r="T22" s="1">
        <f>COUNTIFS(Table2[Sub-Sector],Table4[[#This Row],[Sub-Sector]],Table2[% Price above 200 EMA],"&gt;=0")/Table4[[#This Row],[Count]]</f>
        <v>0.81818181818181823</v>
      </c>
      <c r="U22" s="1">
        <f>COUNTIFS(Table2[Sub-Sector],Table4[[#This Row],[Sub-Sector]],Table2[Rate of Change - Zone],"Positive")/Table4[[#This Row],[Count]]</f>
        <v>0.63636363636363635</v>
      </c>
      <c r="V22" s="1">
        <f>COUNTIFS(Table2[Sub-Sector],Table4[[#This Row],[Sub-Sector]],Table2[Sharpe Ratio],"&gt;=0.10")/Table4[[#This Row],[Count]]</f>
        <v>0.27272727272727271</v>
      </c>
      <c r="W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269.5</v>
      </c>
      <c r="X22">
        <f>_xlfn.RANK.AVG(Table4[[#This Row],[Score]],Table4[Score],1)</f>
        <v>20</v>
      </c>
      <c r="Y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144.5</v>
      </c>
      <c r="Z22">
        <f>_xlfn.RANK.AVG(Table4[[#This Row],[Score 2 ]],Table4[[Score 2 ]],1)</f>
        <v>21</v>
      </c>
    </row>
    <row r="23" spans="1:26" x14ac:dyDescent="0.3">
      <c r="A23" t="s">
        <v>274</v>
      </c>
      <c r="B23">
        <f>COUNTIFS(Table2[Sub-Sector],Table4[[#This Row],[Sub-Sector]])</f>
        <v>25</v>
      </c>
      <c r="C23" s="1">
        <f>COUNTIFS(Table2[Sub-Sector],Table4[[#This Row],[Sub-Sector]],Table2[Uptrend],"Uptrend")/Table4[[#This Row],[Count]]</f>
        <v>0.32</v>
      </c>
      <c r="D23" s="1">
        <f>COUNTIFS(Table2[Sub-Sector],Table4[[#This Row],[Sub-Sector]],Table2[1W Return vs Nifty],"&gt;=5")/Table4[[#This Row],[Count]]</f>
        <v>0.36</v>
      </c>
      <c r="E23" s="1">
        <f>COUNTIFS(Table2[Sub-Sector],Table4[[#This Row],[Sub-Sector]],Table2[1M Return vs Nifty],"&gt;=5")/Table4[[#This Row],[Count]]</f>
        <v>0.16</v>
      </c>
      <c r="F23" s="1">
        <f>COUNTIFS(Table2[Sub-Sector],Table4[[#This Row],[Sub-Sector]],Table2[6M Return vs Nifty],"&gt;=10")/Table4[[#This Row],[Count]]</f>
        <v>0.52</v>
      </c>
      <c r="G23" s="1">
        <f>COUNTIFS(Table2[Sub-Sector],Table4[[#This Row],[Sub-Sector]],Table2[1Y Return vs Nifty],"&gt;=10")/Table4[[#This Row],[Count]]</f>
        <v>0.56000000000000005</v>
      </c>
      <c r="H23" s="1">
        <f>COUNTIFS(Table2[Sub-Sector],Table4[[#This Row],[Sub-Sector]],Table2[RSI Exponential â€“ 14D],"&gt;=50")/Table4[[#This Row],[Count]]</f>
        <v>0.76</v>
      </c>
      <c r="I23" s="1">
        <f>COUNTIFS(Table2[Sub-Sector],Table4[[#This Row],[Sub-Sector]],Table2[Relative Volume],"&gt;=1")/Table4[[#This Row],[Count]]</f>
        <v>0.44</v>
      </c>
      <c r="J23" s="1">
        <f>COUNTIFS(Table2[Sub-Sector],Table4[[#This Row],[Sub-Sector]],Table2[% Away From Day Low],"&gt;=0.05")/Table4[[#This Row],[Count]]</f>
        <v>0.12</v>
      </c>
      <c r="K23" s="1">
        <f>COUNTIFS(Table2[Sub-Sector],Table4[[#This Row],[Sub-Sector]],Table2[% Away From Day High],"&lt;=0.05")/Table4[[#This Row],[Count]]</f>
        <v>1</v>
      </c>
      <c r="L23" s="1">
        <f>COUNTIFS(Table2[Sub-Sector],Table4[[#This Row],[Sub-Sector]],Table2[% Away From Current Week Low],"&gt;=0.05")/Table4[[#This Row],[Count]]</f>
        <v>0.12</v>
      </c>
      <c r="M23" s="1">
        <f>COUNTIFS(Table2[Sub-Sector],Table4[[#This Row],[Sub-Sector]],Table2[% Away From Current Week High],"&lt;=0.05")/Table4[[#This Row],[Count]]</f>
        <v>0.96</v>
      </c>
      <c r="N23" s="1">
        <f>COUNTIFS(Table2[Sub-Sector],Table4[[#This Row],[Sub-Sector]],Table2[% Away From Current Month Low],"&gt;=0.05")/Table4[[#This Row],[Count]]</f>
        <v>0.56000000000000005</v>
      </c>
      <c r="O23" s="1">
        <f>COUNTIFS(Table2[Sub-Sector],Table4[[#This Row],[Sub-Sector]],Table2[% Away From Current Month High],"&lt;=0.05")/Table4[[#This Row],[Count]]</f>
        <v>0.8</v>
      </c>
      <c r="P23" s="1">
        <f>COUNTIFS(Table2[Sub-Sector],Table4[[#This Row],[Sub-Sector]],Table2[% Away From 52W High],"&lt;=10")/Table4[[#This Row],[Count]]</f>
        <v>0.2</v>
      </c>
      <c r="Q23" s="1">
        <f>COUNTIFS(Table2[Sub-Sector],Table4[[#This Row],[Sub-Sector]],Table2[% Away From 52W Low],"&gt;=10")/Table4[[#This Row],[Count]]</f>
        <v>1</v>
      </c>
      <c r="R23" s="1">
        <f>COUNTIFS(Table2[Sub-Sector],Table4[[#This Row],[Sub-Sector]],Table2[% Price above 20 EMA],"&gt;=0")/Table4[[#This Row],[Count]]</f>
        <v>0.76</v>
      </c>
      <c r="S23" s="1">
        <f>COUNTIFS(Table2[Sub-Sector],Table4[[#This Row],[Sub-Sector]],Table2[% Price above 50 EMA],"&gt;=0")/Table4[[#This Row],[Count]]</f>
        <v>0.52</v>
      </c>
      <c r="T23" s="1">
        <f>COUNTIFS(Table2[Sub-Sector],Table4[[#This Row],[Sub-Sector]],Table2[% Price above 200 EMA],"&gt;=0")/Table4[[#This Row],[Count]]</f>
        <v>0.92</v>
      </c>
      <c r="U23" s="1">
        <f>COUNTIFS(Table2[Sub-Sector],Table4[[#This Row],[Sub-Sector]],Table2[Rate of Change - Zone],"Positive")/Table4[[#This Row],[Count]]</f>
        <v>0.52</v>
      </c>
      <c r="V23" s="1">
        <f>COUNTIFS(Table2[Sub-Sector],Table4[[#This Row],[Sub-Sector]],Table2[Sharpe Ratio],"&gt;=0.10")/Table4[[#This Row],[Count]]</f>
        <v>0.48</v>
      </c>
      <c r="W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336</v>
      </c>
      <c r="X23">
        <f>_xlfn.RANK.AVG(Table4[[#This Row],[Score]],Table4[Score],1)</f>
        <v>35</v>
      </c>
      <c r="Y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147</v>
      </c>
      <c r="Z23">
        <f>_xlfn.RANK.AVG(Table4[[#This Row],[Score 2 ]],Table4[[Score 2 ]],1)</f>
        <v>22</v>
      </c>
    </row>
    <row r="24" spans="1:26" x14ac:dyDescent="0.3">
      <c r="A24" t="s">
        <v>114</v>
      </c>
      <c r="B24">
        <f>COUNTIFS(Table2[Sub-Sector],Table4[[#This Row],[Sub-Sector]])</f>
        <v>2</v>
      </c>
      <c r="C24" s="1">
        <f>COUNTIFS(Table2[Sub-Sector],Table4[[#This Row],[Sub-Sector]],Table2[Uptrend],"Uptrend")/Table4[[#This Row],[Count]]</f>
        <v>0.5</v>
      </c>
      <c r="D24" s="1">
        <f>COUNTIFS(Table2[Sub-Sector],Table4[[#This Row],[Sub-Sector]],Table2[1W Return vs Nifty],"&gt;=5")/Table4[[#This Row],[Count]]</f>
        <v>0</v>
      </c>
      <c r="E24" s="1">
        <f>COUNTIFS(Table2[Sub-Sector],Table4[[#This Row],[Sub-Sector]],Table2[1M Return vs Nifty],"&gt;=5")/Table4[[#This Row],[Count]]</f>
        <v>0.5</v>
      </c>
      <c r="F24" s="1">
        <f>COUNTIFS(Table2[Sub-Sector],Table4[[#This Row],[Sub-Sector]],Table2[6M Return vs Nifty],"&gt;=10")/Table4[[#This Row],[Count]]</f>
        <v>0.5</v>
      </c>
      <c r="G24" s="1">
        <f>COUNTIFS(Table2[Sub-Sector],Table4[[#This Row],[Sub-Sector]],Table2[1Y Return vs Nifty],"&gt;=10")/Table4[[#This Row],[Count]]</f>
        <v>0.5</v>
      </c>
      <c r="H24" s="1">
        <f>COUNTIFS(Table2[Sub-Sector],Table4[[#This Row],[Sub-Sector]],Table2[RSI Exponential â€“ 14D],"&gt;=50")/Table4[[#This Row],[Count]]</f>
        <v>0.5</v>
      </c>
      <c r="I24" s="1">
        <f>COUNTIFS(Table2[Sub-Sector],Table4[[#This Row],[Sub-Sector]],Table2[Relative Volume],"&gt;=1")/Table4[[#This Row],[Count]]</f>
        <v>1</v>
      </c>
      <c r="J24" s="1">
        <f>COUNTIFS(Table2[Sub-Sector],Table4[[#This Row],[Sub-Sector]],Table2[% Away From Day Low],"&gt;=0.05")/Table4[[#This Row],[Count]]</f>
        <v>0</v>
      </c>
      <c r="K24" s="1">
        <f>COUNTIFS(Table2[Sub-Sector],Table4[[#This Row],[Sub-Sector]],Table2[% Away From Day High],"&lt;=0.05")/Table4[[#This Row],[Count]]</f>
        <v>1</v>
      </c>
      <c r="L24" s="1">
        <f>COUNTIFS(Table2[Sub-Sector],Table4[[#This Row],[Sub-Sector]],Table2[% Away From Current Week Low],"&gt;=0.05")/Table4[[#This Row],[Count]]</f>
        <v>0</v>
      </c>
      <c r="M24" s="1">
        <f>COUNTIFS(Table2[Sub-Sector],Table4[[#This Row],[Sub-Sector]],Table2[% Away From Current Week High],"&lt;=0.05")/Table4[[#This Row],[Count]]</f>
        <v>1</v>
      </c>
      <c r="N24" s="1">
        <f>COUNTIFS(Table2[Sub-Sector],Table4[[#This Row],[Sub-Sector]],Table2[% Away From Current Month Low],"&gt;=0.05")/Table4[[#This Row],[Count]]</f>
        <v>0.5</v>
      </c>
      <c r="O24" s="1">
        <f>COUNTIFS(Table2[Sub-Sector],Table4[[#This Row],[Sub-Sector]],Table2[% Away From Current Month High],"&lt;=0.05")/Table4[[#This Row],[Count]]</f>
        <v>0.5</v>
      </c>
      <c r="P24" s="1">
        <f>COUNTIFS(Table2[Sub-Sector],Table4[[#This Row],[Sub-Sector]],Table2[% Away From 52W High],"&lt;=10")/Table4[[#This Row],[Count]]</f>
        <v>0.5</v>
      </c>
      <c r="Q24" s="1">
        <f>COUNTIFS(Table2[Sub-Sector],Table4[[#This Row],[Sub-Sector]],Table2[% Away From 52W Low],"&gt;=10")/Table4[[#This Row],[Count]]</f>
        <v>1</v>
      </c>
      <c r="R24" s="1">
        <f>COUNTIFS(Table2[Sub-Sector],Table4[[#This Row],[Sub-Sector]],Table2[% Price above 20 EMA],"&gt;=0")/Table4[[#This Row],[Count]]</f>
        <v>0.5</v>
      </c>
      <c r="S24" s="1">
        <f>COUNTIFS(Table2[Sub-Sector],Table4[[#This Row],[Sub-Sector]],Table2[% Price above 50 EMA],"&gt;=0")/Table4[[#This Row],[Count]]</f>
        <v>0.5</v>
      </c>
      <c r="T24" s="1">
        <f>COUNTIFS(Table2[Sub-Sector],Table4[[#This Row],[Sub-Sector]],Table2[% Price above 200 EMA],"&gt;=0")/Table4[[#This Row],[Count]]</f>
        <v>0.5</v>
      </c>
      <c r="U24" s="1">
        <f>COUNTIFS(Table2[Sub-Sector],Table4[[#This Row],[Sub-Sector]],Table2[Rate of Change - Zone],"Positive")/Table4[[#This Row],[Count]]</f>
        <v>0.5</v>
      </c>
      <c r="V24" s="1">
        <f>COUNTIFS(Table2[Sub-Sector],Table4[[#This Row],[Sub-Sector]],Table2[Sharpe Ratio],"&gt;=0.10")/Table4[[#This Row],[Count]]</f>
        <v>0</v>
      </c>
      <c r="W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329</v>
      </c>
      <c r="X24">
        <f>_xlfn.RANK.AVG(Table4[[#This Row],[Score]],Table4[Score],1)</f>
        <v>30</v>
      </c>
      <c r="Y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156.5</v>
      </c>
      <c r="Z24">
        <f>_xlfn.RANK.AVG(Table4[[#This Row],[Score 2 ]],Table4[[Score 2 ]],1)</f>
        <v>23.5</v>
      </c>
    </row>
    <row r="25" spans="1:26" x14ac:dyDescent="0.3">
      <c r="A25" t="s">
        <v>1183</v>
      </c>
      <c r="B25">
        <f>COUNTIFS(Table2[Sub-Sector],Table4[[#This Row],[Sub-Sector]])</f>
        <v>2</v>
      </c>
      <c r="C25" s="1">
        <f>COUNTIFS(Table2[Sub-Sector],Table4[[#This Row],[Sub-Sector]],Table2[Uptrend],"Uptrend")/Table4[[#This Row],[Count]]</f>
        <v>0.5</v>
      </c>
      <c r="D25" s="1">
        <f>COUNTIFS(Table2[Sub-Sector],Table4[[#This Row],[Sub-Sector]],Table2[1W Return vs Nifty],"&gt;=5")/Table4[[#This Row],[Count]]</f>
        <v>0.5</v>
      </c>
      <c r="E25" s="1">
        <f>COUNTIFS(Table2[Sub-Sector],Table4[[#This Row],[Sub-Sector]],Table2[1M Return vs Nifty],"&gt;=5")/Table4[[#This Row],[Count]]</f>
        <v>0.5</v>
      </c>
      <c r="F25" s="1">
        <f>COUNTIFS(Table2[Sub-Sector],Table4[[#This Row],[Sub-Sector]],Table2[6M Return vs Nifty],"&gt;=10")/Table4[[#This Row],[Count]]</f>
        <v>0.5</v>
      </c>
      <c r="G25" s="1">
        <f>COUNTIFS(Table2[Sub-Sector],Table4[[#This Row],[Sub-Sector]],Table2[1Y Return vs Nifty],"&gt;=10")/Table4[[#This Row],[Count]]</f>
        <v>0.5</v>
      </c>
      <c r="H25" s="1">
        <f>COUNTIFS(Table2[Sub-Sector],Table4[[#This Row],[Sub-Sector]],Table2[RSI Exponential â€“ 14D],"&gt;=50")/Table4[[#This Row],[Count]]</f>
        <v>0.5</v>
      </c>
      <c r="I25" s="1">
        <f>COUNTIFS(Table2[Sub-Sector],Table4[[#This Row],[Sub-Sector]],Table2[Relative Volume],"&gt;=1")/Table4[[#This Row],[Count]]</f>
        <v>1</v>
      </c>
      <c r="J25" s="1">
        <f>COUNTIFS(Table2[Sub-Sector],Table4[[#This Row],[Sub-Sector]],Table2[% Away From Day Low],"&gt;=0.05")/Table4[[#This Row],[Count]]</f>
        <v>0.5</v>
      </c>
      <c r="K25" s="1">
        <f>COUNTIFS(Table2[Sub-Sector],Table4[[#This Row],[Sub-Sector]],Table2[% Away From Day High],"&lt;=0.05")/Table4[[#This Row],[Count]]</f>
        <v>1</v>
      </c>
      <c r="L25" s="1">
        <f>COUNTIFS(Table2[Sub-Sector],Table4[[#This Row],[Sub-Sector]],Table2[% Away From Current Week Low],"&gt;=0.05")/Table4[[#This Row],[Count]]</f>
        <v>0.5</v>
      </c>
      <c r="M25" s="1">
        <f>COUNTIFS(Table2[Sub-Sector],Table4[[#This Row],[Sub-Sector]],Table2[% Away From Current Week High],"&lt;=0.05")/Table4[[#This Row],[Count]]</f>
        <v>0.5</v>
      </c>
      <c r="N25" s="1">
        <f>COUNTIFS(Table2[Sub-Sector],Table4[[#This Row],[Sub-Sector]],Table2[% Away From Current Month Low],"&gt;=0.05")/Table4[[#This Row],[Count]]</f>
        <v>0.5</v>
      </c>
      <c r="O25" s="1">
        <f>COUNTIFS(Table2[Sub-Sector],Table4[[#This Row],[Sub-Sector]],Table2[% Away From Current Month High],"&lt;=0.05")/Table4[[#This Row],[Count]]</f>
        <v>0.5</v>
      </c>
      <c r="P25" s="1">
        <f>COUNTIFS(Table2[Sub-Sector],Table4[[#This Row],[Sub-Sector]],Table2[% Away From 52W High],"&lt;=10")/Table4[[#This Row],[Count]]</f>
        <v>0</v>
      </c>
      <c r="Q25" s="1">
        <f>COUNTIFS(Table2[Sub-Sector],Table4[[#This Row],[Sub-Sector]],Table2[% Away From 52W Low],"&gt;=10")/Table4[[#This Row],[Count]]</f>
        <v>1</v>
      </c>
      <c r="R25" s="1">
        <f>COUNTIFS(Table2[Sub-Sector],Table4[[#This Row],[Sub-Sector]],Table2[% Price above 20 EMA],"&gt;=0")/Table4[[#This Row],[Count]]</f>
        <v>0.5</v>
      </c>
      <c r="S25" s="1">
        <f>COUNTIFS(Table2[Sub-Sector],Table4[[#This Row],[Sub-Sector]],Table2[% Price above 50 EMA],"&gt;=0")/Table4[[#This Row],[Count]]</f>
        <v>0.5</v>
      </c>
      <c r="T25" s="1">
        <f>COUNTIFS(Table2[Sub-Sector],Table4[[#This Row],[Sub-Sector]],Table2[% Price above 200 EMA],"&gt;=0")/Table4[[#This Row],[Count]]</f>
        <v>1</v>
      </c>
      <c r="U25" s="1">
        <f>COUNTIFS(Table2[Sub-Sector],Table4[[#This Row],[Sub-Sector]],Table2[Rate of Change - Zone],"Positive")/Table4[[#This Row],[Count]]</f>
        <v>0.5</v>
      </c>
      <c r="V25" s="1">
        <f>COUNTIFS(Table2[Sub-Sector],Table4[[#This Row],[Sub-Sector]],Table2[Sharpe Ratio],"&gt;=0.10")/Table4[[#This Row],[Count]]</f>
        <v>0</v>
      </c>
      <c r="W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264.5</v>
      </c>
      <c r="X25">
        <f>_xlfn.RANK.AVG(Table4[[#This Row],[Score]],Table4[Score],1)</f>
        <v>18</v>
      </c>
      <c r="Y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156.5</v>
      </c>
      <c r="Z25">
        <f>_xlfn.RANK.AVG(Table4[[#This Row],[Score 2 ]],Table4[[Score 2 ]],1)</f>
        <v>23.5</v>
      </c>
    </row>
    <row r="26" spans="1:26" x14ac:dyDescent="0.3">
      <c r="A26" t="s">
        <v>92</v>
      </c>
      <c r="B26">
        <f>COUNTIFS(Table2[Sub-Sector],Table4[[#This Row],[Sub-Sector]])</f>
        <v>5</v>
      </c>
      <c r="C26" s="1">
        <f>COUNTIFS(Table2[Sub-Sector],Table4[[#This Row],[Sub-Sector]],Table2[Uptrend],"Uptrend")/Table4[[#This Row],[Count]]</f>
        <v>0</v>
      </c>
      <c r="D26" s="1">
        <f>COUNTIFS(Table2[Sub-Sector],Table4[[#This Row],[Sub-Sector]],Table2[1W Return vs Nifty],"&gt;=5")/Table4[[#This Row],[Count]]</f>
        <v>0.8</v>
      </c>
      <c r="E26" s="1">
        <f>COUNTIFS(Table2[Sub-Sector],Table4[[#This Row],[Sub-Sector]],Table2[1M Return vs Nifty],"&gt;=5")/Table4[[#This Row],[Count]]</f>
        <v>0</v>
      </c>
      <c r="F26" s="1">
        <f>COUNTIFS(Table2[Sub-Sector],Table4[[#This Row],[Sub-Sector]],Table2[6M Return vs Nifty],"&gt;=10")/Table4[[#This Row],[Count]]</f>
        <v>0.6</v>
      </c>
      <c r="G26" s="1">
        <f>COUNTIFS(Table2[Sub-Sector],Table4[[#This Row],[Sub-Sector]],Table2[1Y Return vs Nifty],"&gt;=10")/Table4[[#This Row],[Count]]</f>
        <v>0.6</v>
      </c>
      <c r="H26" s="1">
        <f>COUNTIFS(Table2[Sub-Sector],Table4[[#This Row],[Sub-Sector]],Table2[RSI Exponential â€“ 14D],"&gt;=50")/Table4[[#This Row],[Count]]</f>
        <v>0.6</v>
      </c>
      <c r="I26" s="1">
        <f>COUNTIFS(Table2[Sub-Sector],Table4[[#This Row],[Sub-Sector]],Table2[Relative Volume],"&gt;=1")/Table4[[#This Row],[Count]]</f>
        <v>0.2</v>
      </c>
      <c r="J26" s="1">
        <f>COUNTIFS(Table2[Sub-Sector],Table4[[#This Row],[Sub-Sector]],Table2[% Away From Day Low],"&gt;=0.05")/Table4[[#This Row],[Count]]</f>
        <v>0</v>
      </c>
      <c r="K26" s="1">
        <f>COUNTIFS(Table2[Sub-Sector],Table4[[#This Row],[Sub-Sector]],Table2[% Away From Day High],"&lt;=0.05")/Table4[[#This Row],[Count]]</f>
        <v>1</v>
      </c>
      <c r="L26" s="1">
        <f>COUNTIFS(Table2[Sub-Sector],Table4[[#This Row],[Sub-Sector]],Table2[% Away From Current Week Low],"&gt;=0.05")/Table4[[#This Row],[Count]]</f>
        <v>0</v>
      </c>
      <c r="M26" s="1">
        <f>COUNTIFS(Table2[Sub-Sector],Table4[[#This Row],[Sub-Sector]],Table2[% Away From Current Week High],"&lt;=0.05")/Table4[[#This Row],[Count]]</f>
        <v>1</v>
      </c>
      <c r="N26" s="1">
        <f>COUNTIFS(Table2[Sub-Sector],Table4[[#This Row],[Sub-Sector]],Table2[% Away From Current Month Low],"&gt;=0.05")/Table4[[#This Row],[Count]]</f>
        <v>0.6</v>
      </c>
      <c r="O26" s="1">
        <f>COUNTIFS(Table2[Sub-Sector],Table4[[#This Row],[Sub-Sector]],Table2[% Away From Current Month High],"&lt;=0.05")/Table4[[#This Row],[Count]]</f>
        <v>1</v>
      </c>
      <c r="P26" s="1">
        <f>COUNTIFS(Table2[Sub-Sector],Table4[[#This Row],[Sub-Sector]],Table2[% Away From 52W High],"&lt;=10")/Table4[[#This Row],[Count]]</f>
        <v>0</v>
      </c>
      <c r="Q26" s="1">
        <f>COUNTIFS(Table2[Sub-Sector],Table4[[#This Row],[Sub-Sector]],Table2[% Away From 52W Low],"&gt;=10")/Table4[[#This Row],[Count]]</f>
        <v>0.8</v>
      </c>
      <c r="R26" s="1">
        <f>COUNTIFS(Table2[Sub-Sector],Table4[[#This Row],[Sub-Sector]],Table2[% Price above 20 EMA],"&gt;=0")/Table4[[#This Row],[Count]]</f>
        <v>0.8</v>
      </c>
      <c r="S26" s="1">
        <f>COUNTIFS(Table2[Sub-Sector],Table4[[#This Row],[Sub-Sector]],Table2[% Price above 50 EMA],"&gt;=0")/Table4[[#This Row],[Count]]</f>
        <v>0.2</v>
      </c>
      <c r="T26" s="1">
        <f>COUNTIFS(Table2[Sub-Sector],Table4[[#This Row],[Sub-Sector]],Table2[% Price above 200 EMA],"&gt;=0")/Table4[[#This Row],[Count]]</f>
        <v>0.6</v>
      </c>
      <c r="U26" s="1">
        <f>COUNTIFS(Table2[Sub-Sector],Table4[[#This Row],[Sub-Sector]],Table2[Rate of Change - Zone],"Positive")/Table4[[#This Row],[Count]]</f>
        <v>0.8</v>
      </c>
      <c r="V26" s="1">
        <f>COUNTIFS(Table2[Sub-Sector],Table4[[#This Row],[Sub-Sector]],Table2[Sharpe Ratio],"&gt;=0.10")/Table4[[#This Row],[Count]]</f>
        <v>0.6</v>
      </c>
      <c r="W2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388</v>
      </c>
      <c r="X26">
        <f>_xlfn.RANK.AVG(Table4[[#This Row],[Score]],Table4[Score],1)</f>
        <v>50</v>
      </c>
      <c r="Y2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161.5</v>
      </c>
      <c r="Z26">
        <f>_xlfn.RANK.AVG(Table4[[#This Row],[Score 2 ]],Table4[[Score 2 ]],1)</f>
        <v>25</v>
      </c>
    </row>
    <row r="27" spans="1:26" x14ac:dyDescent="0.3">
      <c r="A27" t="s">
        <v>769</v>
      </c>
      <c r="B27">
        <f>COUNTIFS(Table2[Sub-Sector],Table4[[#This Row],[Sub-Sector]])</f>
        <v>5</v>
      </c>
      <c r="C27" s="1">
        <f>COUNTIFS(Table2[Sub-Sector],Table4[[#This Row],[Sub-Sector]],Table2[Uptrend],"Uptrend")/Table4[[#This Row],[Count]]</f>
        <v>0.2</v>
      </c>
      <c r="D27" s="1">
        <f>COUNTIFS(Table2[Sub-Sector],Table4[[#This Row],[Sub-Sector]],Table2[1W Return vs Nifty],"&gt;=5")/Table4[[#This Row],[Count]]</f>
        <v>1</v>
      </c>
      <c r="E27" s="1">
        <f>COUNTIFS(Table2[Sub-Sector],Table4[[#This Row],[Sub-Sector]],Table2[1M Return vs Nifty],"&gt;=5")/Table4[[#This Row],[Count]]</f>
        <v>0</v>
      </c>
      <c r="F27" s="1">
        <f>COUNTIFS(Table2[Sub-Sector],Table4[[#This Row],[Sub-Sector]],Table2[6M Return vs Nifty],"&gt;=10")/Table4[[#This Row],[Count]]</f>
        <v>0.8</v>
      </c>
      <c r="G27" s="1">
        <f>COUNTIFS(Table2[Sub-Sector],Table4[[#This Row],[Sub-Sector]],Table2[1Y Return vs Nifty],"&gt;=10")/Table4[[#This Row],[Count]]</f>
        <v>1</v>
      </c>
      <c r="H27" s="1">
        <f>COUNTIFS(Table2[Sub-Sector],Table4[[#This Row],[Sub-Sector]],Table2[RSI Exponential â€“ 14D],"&gt;=50")/Table4[[#This Row],[Count]]</f>
        <v>0.8</v>
      </c>
      <c r="I27" s="1">
        <f>COUNTIFS(Table2[Sub-Sector],Table4[[#This Row],[Sub-Sector]],Table2[Relative Volume],"&gt;=1")/Table4[[#This Row],[Count]]</f>
        <v>0.2</v>
      </c>
      <c r="J27" s="1">
        <f>COUNTIFS(Table2[Sub-Sector],Table4[[#This Row],[Sub-Sector]],Table2[% Away From Day Low],"&gt;=0.05")/Table4[[#This Row],[Count]]</f>
        <v>0</v>
      </c>
      <c r="K27" s="1">
        <f>COUNTIFS(Table2[Sub-Sector],Table4[[#This Row],[Sub-Sector]],Table2[% Away From Day High],"&lt;=0.05")/Table4[[#This Row],[Count]]</f>
        <v>1</v>
      </c>
      <c r="L27" s="1">
        <f>COUNTIFS(Table2[Sub-Sector],Table4[[#This Row],[Sub-Sector]],Table2[% Away From Current Week Low],"&gt;=0.05")/Table4[[#This Row],[Count]]</f>
        <v>0.4</v>
      </c>
      <c r="M27" s="1">
        <f>COUNTIFS(Table2[Sub-Sector],Table4[[#This Row],[Sub-Sector]],Table2[% Away From Current Week High],"&lt;=0.05")/Table4[[#This Row],[Count]]</f>
        <v>1</v>
      </c>
      <c r="N27" s="1">
        <f>COUNTIFS(Table2[Sub-Sector],Table4[[#This Row],[Sub-Sector]],Table2[% Away From Current Month Low],"&gt;=0.05")/Table4[[#This Row],[Count]]</f>
        <v>1</v>
      </c>
      <c r="O27" s="1">
        <f>COUNTIFS(Table2[Sub-Sector],Table4[[#This Row],[Sub-Sector]],Table2[% Away From Current Month High],"&lt;=0.05")/Table4[[#This Row],[Count]]</f>
        <v>0.8</v>
      </c>
      <c r="P27" s="1">
        <f>COUNTIFS(Table2[Sub-Sector],Table4[[#This Row],[Sub-Sector]],Table2[% Away From 52W High],"&lt;=10")/Table4[[#This Row],[Count]]</f>
        <v>0.2</v>
      </c>
      <c r="Q27" s="1">
        <f>COUNTIFS(Table2[Sub-Sector],Table4[[#This Row],[Sub-Sector]],Table2[% Away From 52W Low],"&gt;=10")/Table4[[#This Row],[Count]]</f>
        <v>1</v>
      </c>
      <c r="R27" s="1">
        <f>COUNTIFS(Table2[Sub-Sector],Table4[[#This Row],[Sub-Sector]],Table2[% Price above 20 EMA],"&gt;=0")/Table4[[#This Row],[Count]]</f>
        <v>0.4</v>
      </c>
      <c r="S27" s="1">
        <f>COUNTIFS(Table2[Sub-Sector],Table4[[#This Row],[Sub-Sector]],Table2[% Price above 50 EMA],"&gt;=0")/Table4[[#This Row],[Count]]</f>
        <v>0.2</v>
      </c>
      <c r="T27" s="1">
        <f>COUNTIFS(Table2[Sub-Sector],Table4[[#This Row],[Sub-Sector]],Table2[% Price above 200 EMA],"&gt;=0")/Table4[[#This Row],[Count]]</f>
        <v>0.8</v>
      </c>
      <c r="U27" s="1">
        <f>COUNTIFS(Table2[Sub-Sector],Table4[[#This Row],[Sub-Sector]],Table2[Rate of Change - Zone],"Positive")/Table4[[#This Row],[Count]]</f>
        <v>0.2</v>
      </c>
      <c r="V27" s="1">
        <f>COUNTIFS(Table2[Sub-Sector],Table4[[#This Row],[Sub-Sector]],Table2[Sharpe Ratio],"&gt;=0.10")/Table4[[#This Row],[Count]]</f>
        <v>1</v>
      </c>
      <c r="W2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360.5</v>
      </c>
      <c r="X27">
        <f>_xlfn.RANK.AVG(Table4[[#This Row],[Score]],Table4[Score],1)</f>
        <v>45</v>
      </c>
      <c r="Y2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164</v>
      </c>
      <c r="Z27">
        <f>_xlfn.RANK.AVG(Table4[[#This Row],[Score 2 ]],Table4[[Score 2 ]],1)</f>
        <v>26</v>
      </c>
    </row>
    <row r="28" spans="1:26" x14ac:dyDescent="0.3">
      <c r="A28" t="s">
        <v>539</v>
      </c>
      <c r="B28">
        <f>COUNTIFS(Table2[Sub-Sector],Table4[[#This Row],[Sub-Sector]])</f>
        <v>9</v>
      </c>
      <c r="C28" s="1">
        <f>COUNTIFS(Table2[Sub-Sector],Table4[[#This Row],[Sub-Sector]],Table2[Uptrend],"Uptrend")/Table4[[#This Row],[Count]]</f>
        <v>0.66666666666666663</v>
      </c>
      <c r="D28" s="1">
        <f>COUNTIFS(Table2[Sub-Sector],Table4[[#This Row],[Sub-Sector]],Table2[1W Return vs Nifty],"&gt;=5")/Table4[[#This Row],[Count]]</f>
        <v>0.55555555555555558</v>
      </c>
      <c r="E28" s="1">
        <f>COUNTIFS(Table2[Sub-Sector],Table4[[#This Row],[Sub-Sector]],Table2[1M Return vs Nifty],"&gt;=5")/Table4[[#This Row],[Count]]</f>
        <v>0.33333333333333331</v>
      </c>
      <c r="F28" s="1">
        <f>COUNTIFS(Table2[Sub-Sector],Table4[[#This Row],[Sub-Sector]],Table2[6M Return vs Nifty],"&gt;=10")/Table4[[#This Row],[Count]]</f>
        <v>0.44444444444444442</v>
      </c>
      <c r="G28" s="1">
        <f>COUNTIFS(Table2[Sub-Sector],Table4[[#This Row],[Sub-Sector]],Table2[1Y Return vs Nifty],"&gt;=10")/Table4[[#This Row],[Count]]</f>
        <v>0.55555555555555558</v>
      </c>
      <c r="H28" s="1">
        <f>COUNTIFS(Table2[Sub-Sector],Table4[[#This Row],[Sub-Sector]],Table2[RSI Exponential â€“ 14D],"&gt;=50")/Table4[[#This Row],[Count]]</f>
        <v>0.77777777777777779</v>
      </c>
      <c r="I28" s="1">
        <f>COUNTIFS(Table2[Sub-Sector],Table4[[#This Row],[Sub-Sector]],Table2[Relative Volume],"&gt;=1")/Table4[[#This Row],[Count]]</f>
        <v>0.44444444444444442</v>
      </c>
      <c r="J28" s="1">
        <f>COUNTIFS(Table2[Sub-Sector],Table4[[#This Row],[Sub-Sector]],Table2[% Away From Day Low],"&gt;=0.05")/Table4[[#This Row],[Count]]</f>
        <v>0.1111111111111111</v>
      </c>
      <c r="K28" s="1">
        <f>COUNTIFS(Table2[Sub-Sector],Table4[[#This Row],[Sub-Sector]],Table2[% Away From Day High],"&lt;=0.05")/Table4[[#This Row],[Count]]</f>
        <v>1</v>
      </c>
      <c r="L28" s="1">
        <f>COUNTIFS(Table2[Sub-Sector],Table4[[#This Row],[Sub-Sector]],Table2[% Away From Current Week Low],"&gt;=0.05")/Table4[[#This Row],[Count]]</f>
        <v>0.22222222222222221</v>
      </c>
      <c r="M28" s="1">
        <f>COUNTIFS(Table2[Sub-Sector],Table4[[#This Row],[Sub-Sector]],Table2[% Away From Current Week High],"&lt;=0.05")/Table4[[#This Row],[Count]]</f>
        <v>1</v>
      </c>
      <c r="N28" s="1">
        <f>COUNTIFS(Table2[Sub-Sector],Table4[[#This Row],[Sub-Sector]],Table2[% Away From Current Month Low],"&gt;=0.05")/Table4[[#This Row],[Count]]</f>
        <v>0.77777777777777779</v>
      </c>
      <c r="O28" s="1">
        <f>COUNTIFS(Table2[Sub-Sector],Table4[[#This Row],[Sub-Sector]],Table2[% Away From Current Month High],"&lt;=0.05")/Table4[[#This Row],[Count]]</f>
        <v>0.77777777777777779</v>
      </c>
      <c r="P28" s="1">
        <f>COUNTIFS(Table2[Sub-Sector],Table4[[#This Row],[Sub-Sector]],Table2[% Away From 52W High],"&lt;=10")/Table4[[#This Row],[Count]]</f>
        <v>0.66666666666666663</v>
      </c>
      <c r="Q28" s="1">
        <f>COUNTIFS(Table2[Sub-Sector],Table4[[#This Row],[Sub-Sector]],Table2[% Away From 52W Low],"&gt;=10")/Table4[[#This Row],[Count]]</f>
        <v>1</v>
      </c>
      <c r="R28" s="1">
        <f>COUNTIFS(Table2[Sub-Sector],Table4[[#This Row],[Sub-Sector]],Table2[% Price above 20 EMA],"&gt;=0")/Table4[[#This Row],[Count]]</f>
        <v>0.66666666666666663</v>
      </c>
      <c r="S28" s="1">
        <f>COUNTIFS(Table2[Sub-Sector],Table4[[#This Row],[Sub-Sector]],Table2[% Price above 50 EMA],"&gt;=0")/Table4[[#This Row],[Count]]</f>
        <v>1</v>
      </c>
      <c r="T28" s="1">
        <f>COUNTIFS(Table2[Sub-Sector],Table4[[#This Row],[Sub-Sector]],Table2[% Price above 200 EMA],"&gt;=0")/Table4[[#This Row],[Count]]</f>
        <v>1</v>
      </c>
      <c r="U28" s="1">
        <f>COUNTIFS(Table2[Sub-Sector],Table4[[#This Row],[Sub-Sector]],Table2[Rate of Change - Zone],"Positive")/Table4[[#This Row],[Count]]</f>
        <v>0.55555555555555558</v>
      </c>
      <c r="V28" s="1">
        <f>COUNTIFS(Table2[Sub-Sector],Table4[[#This Row],[Sub-Sector]],Table2[Sharpe Ratio],"&gt;=0.10")/Table4[[#This Row],[Count]]</f>
        <v>0.22222222222222221</v>
      </c>
      <c r="W2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255.5</v>
      </c>
      <c r="X28">
        <f>_xlfn.RANK.AVG(Table4[[#This Row],[Score]],Table4[Score],1)</f>
        <v>16</v>
      </c>
      <c r="Y2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166</v>
      </c>
      <c r="Z28">
        <f>_xlfn.RANK.AVG(Table4[[#This Row],[Score 2 ]],Table4[[Score 2 ]],1)</f>
        <v>27</v>
      </c>
    </row>
    <row r="29" spans="1:26" x14ac:dyDescent="0.3">
      <c r="A29" t="s">
        <v>133</v>
      </c>
      <c r="B29">
        <f>COUNTIFS(Table2[Sub-Sector],Table4[[#This Row],[Sub-Sector]])</f>
        <v>20</v>
      </c>
      <c r="C29" s="1">
        <f>COUNTIFS(Table2[Sub-Sector],Table4[[#This Row],[Sub-Sector]],Table2[Uptrend],"Uptrend")/Table4[[#This Row],[Count]]</f>
        <v>0.4</v>
      </c>
      <c r="D29" s="1">
        <f>COUNTIFS(Table2[Sub-Sector],Table4[[#This Row],[Sub-Sector]],Table2[1W Return vs Nifty],"&gt;=5")/Table4[[#This Row],[Count]]</f>
        <v>0.4</v>
      </c>
      <c r="E29" s="1">
        <f>COUNTIFS(Table2[Sub-Sector],Table4[[#This Row],[Sub-Sector]],Table2[1M Return vs Nifty],"&gt;=5")/Table4[[#This Row],[Count]]</f>
        <v>0.2</v>
      </c>
      <c r="F29" s="1">
        <f>COUNTIFS(Table2[Sub-Sector],Table4[[#This Row],[Sub-Sector]],Table2[6M Return vs Nifty],"&gt;=10")/Table4[[#This Row],[Count]]</f>
        <v>0.35</v>
      </c>
      <c r="G29" s="1">
        <f>COUNTIFS(Table2[Sub-Sector],Table4[[#This Row],[Sub-Sector]],Table2[1Y Return vs Nifty],"&gt;=10")/Table4[[#This Row],[Count]]</f>
        <v>0.8</v>
      </c>
      <c r="H29" s="1">
        <f>COUNTIFS(Table2[Sub-Sector],Table4[[#This Row],[Sub-Sector]],Table2[RSI Exponential â€“ 14D],"&gt;=50")/Table4[[#This Row],[Count]]</f>
        <v>0.6</v>
      </c>
      <c r="I29" s="1">
        <f>COUNTIFS(Table2[Sub-Sector],Table4[[#This Row],[Sub-Sector]],Table2[Relative Volume],"&gt;=1")/Table4[[#This Row],[Count]]</f>
        <v>0.4</v>
      </c>
      <c r="J29" s="1">
        <f>COUNTIFS(Table2[Sub-Sector],Table4[[#This Row],[Sub-Sector]],Table2[% Away From Day Low],"&gt;=0.05")/Table4[[#This Row],[Count]]</f>
        <v>0.1</v>
      </c>
      <c r="K29" s="1">
        <f>COUNTIFS(Table2[Sub-Sector],Table4[[#This Row],[Sub-Sector]],Table2[% Away From Day High],"&lt;=0.05")/Table4[[#This Row],[Count]]</f>
        <v>1</v>
      </c>
      <c r="L29" s="1">
        <f>COUNTIFS(Table2[Sub-Sector],Table4[[#This Row],[Sub-Sector]],Table2[% Away From Current Week Low],"&gt;=0.05")/Table4[[#This Row],[Count]]</f>
        <v>0.25</v>
      </c>
      <c r="M29" s="1">
        <f>COUNTIFS(Table2[Sub-Sector],Table4[[#This Row],[Sub-Sector]],Table2[% Away From Current Week High],"&lt;=0.05")/Table4[[#This Row],[Count]]</f>
        <v>0.9</v>
      </c>
      <c r="N29" s="1">
        <f>COUNTIFS(Table2[Sub-Sector],Table4[[#This Row],[Sub-Sector]],Table2[% Away From Current Month Low],"&gt;=0.05")/Table4[[#This Row],[Count]]</f>
        <v>0.75</v>
      </c>
      <c r="O29" s="1">
        <f>COUNTIFS(Table2[Sub-Sector],Table4[[#This Row],[Sub-Sector]],Table2[% Away From Current Month High],"&lt;=0.05")/Table4[[#This Row],[Count]]</f>
        <v>0.65</v>
      </c>
      <c r="P29" s="1">
        <f>COUNTIFS(Table2[Sub-Sector],Table4[[#This Row],[Sub-Sector]],Table2[% Away From 52W High],"&lt;=10")/Table4[[#This Row],[Count]]</f>
        <v>0.4</v>
      </c>
      <c r="Q29" s="1">
        <f>COUNTIFS(Table2[Sub-Sector],Table4[[#This Row],[Sub-Sector]],Table2[% Away From 52W Low],"&gt;=10")/Table4[[#This Row],[Count]]</f>
        <v>0.95</v>
      </c>
      <c r="R29" s="1">
        <f>COUNTIFS(Table2[Sub-Sector],Table4[[#This Row],[Sub-Sector]],Table2[% Price above 20 EMA],"&gt;=0")/Table4[[#This Row],[Count]]</f>
        <v>0.65</v>
      </c>
      <c r="S29" s="1">
        <f>COUNTIFS(Table2[Sub-Sector],Table4[[#This Row],[Sub-Sector]],Table2[% Price above 50 EMA],"&gt;=0")/Table4[[#This Row],[Count]]</f>
        <v>0.65</v>
      </c>
      <c r="T29" s="1">
        <f>COUNTIFS(Table2[Sub-Sector],Table4[[#This Row],[Sub-Sector]],Table2[% Price above 200 EMA],"&gt;=0")/Table4[[#This Row],[Count]]</f>
        <v>0.8</v>
      </c>
      <c r="U29" s="1">
        <f>COUNTIFS(Table2[Sub-Sector],Table4[[#This Row],[Sub-Sector]],Table2[Rate of Change - Zone],"Positive")/Table4[[#This Row],[Count]]</f>
        <v>0.45</v>
      </c>
      <c r="V29" s="1">
        <f>COUNTIFS(Table2[Sub-Sector],Table4[[#This Row],[Sub-Sector]],Table2[Sharpe Ratio],"&gt;=0.10")/Table4[[#This Row],[Count]]</f>
        <v>0.5</v>
      </c>
      <c r="W2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335.5</v>
      </c>
      <c r="X29">
        <f>_xlfn.RANK.AVG(Table4[[#This Row],[Score]],Table4[Score],1)</f>
        <v>34</v>
      </c>
      <c r="Y2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169</v>
      </c>
      <c r="Z29">
        <f>_xlfn.RANK.AVG(Table4[[#This Row],[Score 2 ]],Table4[[Score 2 ]],1)</f>
        <v>28.5</v>
      </c>
    </row>
    <row r="30" spans="1:26" x14ac:dyDescent="0.3">
      <c r="A30" t="s">
        <v>483</v>
      </c>
      <c r="B30">
        <f>COUNTIFS(Table2[Sub-Sector],Table4[[#This Row],[Sub-Sector]])</f>
        <v>4</v>
      </c>
      <c r="C30" s="1">
        <f>COUNTIFS(Table2[Sub-Sector],Table4[[#This Row],[Sub-Sector]],Table2[Uptrend],"Uptrend")/Table4[[#This Row],[Count]]</f>
        <v>0.5</v>
      </c>
      <c r="D30" s="1">
        <f>COUNTIFS(Table2[Sub-Sector],Table4[[#This Row],[Sub-Sector]],Table2[1W Return vs Nifty],"&gt;=5")/Table4[[#This Row],[Count]]</f>
        <v>0.75</v>
      </c>
      <c r="E30" s="1">
        <f>COUNTIFS(Table2[Sub-Sector],Table4[[#This Row],[Sub-Sector]],Table2[1M Return vs Nifty],"&gt;=5")/Table4[[#This Row],[Count]]</f>
        <v>0.5</v>
      </c>
      <c r="F30" s="1">
        <f>COUNTIFS(Table2[Sub-Sector],Table4[[#This Row],[Sub-Sector]],Table2[6M Return vs Nifty],"&gt;=10")/Table4[[#This Row],[Count]]</f>
        <v>0.5</v>
      </c>
      <c r="G30" s="1">
        <f>COUNTIFS(Table2[Sub-Sector],Table4[[#This Row],[Sub-Sector]],Table2[1Y Return vs Nifty],"&gt;=10")/Table4[[#This Row],[Count]]</f>
        <v>0.25</v>
      </c>
      <c r="H30" s="1">
        <f>COUNTIFS(Table2[Sub-Sector],Table4[[#This Row],[Sub-Sector]],Table2[RSI Exponential â€“ 14D],"&gt;=50")/Table4[[#This Row],[Count]]</f>
        <v>0.75</v>
      </c>
      <c r="I30" s="1">
        <f>COUNTIFS(Table2[Sub-Sector],Table4[[#This Row],[Sub-Sector]],Table2[Relative Volume],"&gt;=1")/Table4[[#This Row],[Count]]</f>
        <v>0.75</v>
      </c>
      <c r="J30" s="1">
        <f>COUNTIFS(Table2[Sub-Sector],Table4[[#This Row],[Sub-Sector]],Table2[% Away From Day Low],"&gt;=0.05")/Table4[[#This Row],[Count]]</f>
        <v>0</v>
      </c>
      <c r="K30" s="1">
        <f>COUNTIFS(Table2[Sub-Sector],Table4[[#This Row],[Sub-Sector]],Table2[% Away From Day High],"&lt;=0.05")/Table4[[#This Row],[Count]]</f>
        <v>1</v>
      </c>
      <c r="L30" s="1">
        <f>COUNTIFS(Table2[Sub-Sector],Table4[[#This Row],[Sub-Sector]],Table2[% Away From Current Week Low],"&gt;=0.05")/Table4[[#This Row],[Count]]</f>
        <v>0.5</v>
      </c>
      <c r="M30" s="1">
        <f>COUNTIFS(Table2[Sub-Sector],Table4[[#This Row],[Sub-Sector]],Table2[% Away From Current Week High],"&lt;=0.05")/Table4[[#This Row],[Count]]</f>
        <v>1</v>
      </c>
      <c r="N30" s="1">
        <f>COUNTIFS(Table2[Sub-Sector],Table4[[#This Row],[Sub-Sector]],Table2[% Away From Current Month Low],"&gt;=0.05")/Table4[[#This Row],[Count]]</f>
        <v>1</v>
      </c>
      <c r="O30" s="1">
        <f>COUNTIFS(Table2[Sub-Sector],Table4[[#This Row],[Sub-Sector]],Table2[% Away From Current Month High],"&lt;=0.05")/Table4[[#This Row],[Count]]</f>
        <v>0.25</v>
      </c>
      <c r="P30" s="1">
        <f>COUNTIFS(Table2[Sub-Sector],Table4[[#This Row],[Sub-Sector]],Table2[% Away From 52W High],"&lt;=10")/Table4[[#This Row],[Count]]</f>
        <v>0.25</v>
      </c>
      <c r="Q30" s="1">
        <f>COUNTIFS(Table2[Sub-Sector],Table4[[#This Row],[Sub-Sector]],Table2[% Away From 52W Low],"&gt;=10")/Table4[[#This Row],[Count]]</f>
        <v>1</v>
      </c>
      <c r="R30" s="1">
        <f>COUNTIFS(Table2[Sub-Sector],Table4[[#This Row],[Sub-Sector]],Table2[% Price above 20 EMA],"&gt;=0")/Table4[[#This Row],[Count]]</f>
        <v>0.5</v>
      </c>
      <c r="S30" s="1">
        <f>COUNTIFS(Table2[Sub-Sector],Table4[[#This Row],[Sub-Sector]],Table2[% Price above 50 EMA],"&gt;=0")/Table4[[#This Row],[Count]]</f>
        <v>0.75</v>
      </c>
      <c r="T30" s="1">
        <f>COUNTIFS(Table2[Sub-Sector],Table4[[#This Row],[Sub-Sector]],Table2[% Price above 200 EMA],"&gt;=0")/Table4[[#This Row],[Count]]</f>
        <v>0.5</v>
      </c>
      <c r="U30" s="1">
        <f>COUNTIFS(Table2[Sub-Sector],Table4[[#This Row],[Sub-Sector]],Table2[Rate of Change - Zone],"Positive")/Table4[[#This Row],[Count]]</f>
        <v>0.75</v>
      </c>
      <c r="V30" s="1">
        <f>COUNTIFS(Table2[Sub-Sector],Table4[[#This Row],[Sub-Sector]],Table2[Sharpe Ratio],"&gt;=0.10")/Table4[[#This Row],[Count]]</f>
        <v>0.25</v>
      </c>
      <c r="W3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259</v>
      </c>
      <c r="X30">
        <f>_xlfn.RANK.AVG(Table4[[#This Row],[Score]],Table4[Score],1)</f>
        <v>17</v>
      </c>
      <c r="Y3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169</v>
      </c>
      <c r="Z30">
        <f>_xlfn.RANK.AVG(Table4[[#This Row],[Score 2 ]],Table4[[Score 2 ]],1)</f>
        <v>28.5</v>
      </c>
    </row>
    <row r="31" spans="1:26" x14ac:dyDescent="0.3">
      <c r="A31" t="s">
        <v>439</v>
      </c>
      <c r="B31">
        <f>COUNTIFS(Table2[Sub-Sector],Table4[[#This Row],[Sub-Sector]])</f>
        <v>4</v>
      </c>
      <c r="C31" s="1">
        <f>COUNTIFS(Table2[Sub-Sector],Table4[[#This Row],[Sub-Sector]],Table2[Uptrend],"Uptrend")/Table4[[#This Row],[Count]]</f>
        <v>0.25</v>
      </c>
      <c r="D31" s="1">
        <f>COUNTIFS(Table2[Sub-Sector],Table4[[#This Row],[Sub-Sector]],Table2[1W Return vs Nifty],"&gt;=5")/Table4[[#This Row],[Count]]</f>
        <v>0.5</v>
      </c>
      <c r="E31" s="1">
        <f>COUNTIFS(Table2[Sub-Sector],Table4[[#This Row],[Sub-Sector]],Table2[1M Return vs Nifty],"&gt;=5")/Table4[[#This Row],[Count]]</f>
        <v>0.25</v>
      </c>
      <c r="F31" s="1">
        <f>COUNTIFS(Table2[Sub-Sector],Table4[[#This Row],[Sub-Sector]],Table2[6M Return vs Nifty],"&gt;=10")/Table4[[#This Row],[Count]]</f>
        <v>0.5</v>
      </c>
      <c r="G31" s="1">
        <f>COUNTIFS(Table2[Sub-Sector],Table4[[#This Row],[Sub-Sector]],Table2[1Y Return vs Nifty],"&gt;=10")/Table4[[#This Row],[Count]]</f>
        <v>0.75</v>
      </c>
      <c r="H31" s="1">
        <f>COUNTIFS(Table2[Sub-Sector],Table4[[#This Row],[Sub-Sector]],Table2[RSI Exponential â€“ 14D],"&gt;=50")/Table4[[#This Row],[Count]]</f>
        <v>0.75</v>
      </c>
      <c r="I31" s="1">
        <f>COUNTIFS(Table2[Sub-Sector],Table4[[#This Row],[Sub-Sector]],Table2[Relative Volume],"&gt;=1")/Table4[[#This Row],[Count]]</f>
        <v>0.25</v>
      </c>
      <c r="J31" s="1">
        <f>COUNTIFS(Table2[Sub-Sector],Table4[[#This Row],[Sub-Sector]],Table2[% Away From Day Low],"&gt;=0.05")/Table4[[#This Row],[Count]]</f>
        <v>0.25</v>
      </c>
      <c r="K31" s="1">
        <f>COUNTIFS(Table2[Sub-Sector],Table4[[#This Row],[Sub-Sector]],Table2[% Away From Day High],"&lt;=0.05")/Table4[[#This Row],[Count]]</f>
        <v>1</v>
      </c>
      <c r="L31" s="1">
        <f>COUNTIFS(Table2[Sub-Sector],Table4[[#This Row],[Sub-Sector]],Table2[% Away From Current Week Low],"&gt;=0.05")/Table4[[#This Row],[Count]]</f>
        <v>0.25</v>
      </c>
      <c r="M31" s="1">
        <f>COUNTIFS(Table2[Sub-Sector],Table4[[#This Row],[Sub-Sector]],Table2[% Away From Current Week High],"&lt;=0.05")/Table4[[#This Row],[Count]]</f>
        <v>1</v>
      </c>
      <c r="N31" s="1">
        <f>COUNTIFS(Table2[Sub-Sector],Table4[[#This Row],[Sub-Sector]],Table2[% Away From Current Month Low],"&gt;=0.05")/Table4[[#This Row],[Count]]</f>
        <v>0.5</v>
      </c>
      <c r="O31" s="1">
        <f>COUNTIFS(Table2[Sub-Sector],Table4[[#This Row],[Sub-Sector]],Table2[% Away From Current Month High],"&lt;=0.05")/Table4[[#This Row],[Count]]</f>
        <v>0.5</v>
      </c>
      <c r="P31" s="1">
        <f>COUNTIFS(Table2[Sub-Sector],Table4[[#This Row],[Sub-Sector]],Table2[% Away From 52W High],"&lt;=10")/Table4[[#This Row],[Count]]</f>
        <v>0.25</v>
      </c>
      <c r="Q31" s="1">
        <f>COUNTIFS(Table2[Sub-Sector],Table4[[#This Row],[Sub-Sector]],Table2[% Away From 52W Low],"&gt;=10")/Table4[[#This Row],[Count]]</f>
        <v>1</v>
      </c>
      <c r="R31" s="1">
        <f>COUNTIFS(Table2[Sub-Sector],Table4[[#This Row],[Sub-Sector]],Table2[% Price above 20 EMA],"&gt;=0")/Table4[[#This Row],[Count]]</f>
        <v>0.5</v>
      </c>
      <c r="S31" s="1">
        <f>COUNTIFS(Table2[Sub-Sector],Table4[[#This Row],[Sub-Sector]],Table2[% Price above 50 EMA],"&gt;=0")/Table4[[#This Row],[Count]]</f>
        <v>0.5</v>
      </c>
      <c r="T31" s="1">
        <f>COUNTIFS(Table2[Sub-Sector],Table4[[#This Row],[Sub-Sector]],Table2[% Price above 200 EMA],"&gt;=0")/Table4[[#This Row],[Count]]</f>
        <v>0.75</v>
      </c>
      <c r="U31" s="1">
        <f>COUNTIFS(Table2[Sub-Sector],Table4[[#This Row],[Sub-Sector]],Table2[Rate of Change - Zone],"Positive")/Table4[[#This Row],[Count]]</f>
        <v>0.5</v>
      </c>
      <c r="V31" s="1">
        <f>COUNTIFS(Table2[Sub-Sector],Table4[[#This Row],[Sub-Sector]],Table2[Sharpe Ratio],"&gt;=0.10")/Table4[[#This Row],[Count]]</f>
        <v>0.5</v>
      </c>
      <c r="W3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31">
        <f>_xlfn.RANK.AVG(Table4[[#This Row],[Score]],Table4[Score],1)</f>
        <v>32.5</v>
      </c>
      <c r="Y3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171</v>
      </c>
      <c r="Z31">
        <f>_xlfn.RANK.AVG(Table4[[#This Row],[Score 2 ]],Table4[[Score 2 ]],1)</f>
        <v>30</v>
      </c>
    </row>
    <row r="32" spans="1:26" x14ac:dyDescent="0.3">
      <c r="A32" t="s">
        <v>166</v>
      </c>
      <c r="B32">
        <f>COUNTIFS(Table2[Sub-Sector],Table4[[#This Row],[Sub-Sector]])</f>
        <v>2</v>
      </c>
      <c r="C32" s="1">
        <f>COUNTIFS(Table2[Sub-Sector],Table4[[#This Row],[Sub-Sector]],Table2[Uptrend],"Uptrend")/Table4[[#This Row],[Count]]</f>
        <v>1</v>
      </c>
      <c r="D32" s="1">
        <f>COUNTIFS(Table2[Sub-Sector],Table4[[#This Row],[Sub-Sector]],Table2[1W Return vs Nifty],"&gt;=5")/Table4[[#This Row],[Count]]</f>
        <v>0.5</v>
      </c>
      <c r="E32" s="1">
        <f>COUNTIFS(Table2[Sub-Sector],Table4[[#This Row],[Sub-Sector]],Table2[1M Return vs Nifty],"&gt;=5")/Table4[[#This Row],[Count]]</f>
        <v>1</v>
      </c>
      <c r="F32" s="1">
        <f>COUNTIFS(Table2[Sub-Sector],Table4[[#This Row],[Sub-Sector]],Table2[6M Return vs Nifty],"&gt;=10")/Table4[[#This Row],[Count]]</f>
        <v>0</v>
      </c>
      <c r="G32" s="1">
        <f>COUNTIFS(Table2[Sub-Sector],Table4[[#This Row],[Sub-Sector]],Table2[1Y Return vs Nifty],"&gt;=10")/Table4[[#This Row],[Count]]</f>
        <v>1</v>
      </c>
      <c r="H32" s="1">
        <f>COUNTIFS(Table2[Sub-Sector],Table4[[#This Row],[Sub-Sector]],Table2[RSI Exponential â€“ 14D],"&gt;=50")/Table4[[#This Row],[Count]]</f>
        <v>0.5</v>
      </c>
      <c r="I32" s="1">
        <f>COUNTIFS(Table2[Sub-Sector],Table4[[#This Row],[Sub-Sector]],Table2[Relative Volume],"&gt;=1")/Table4[[#This Row],[Count]]</f>
        <v>0.5</v>
      </c>
      <c r="J32" s="1">
        <f>COUNTIFS(Table2[Sub-Sector],Table4[[#This Row],[Sub-Sector]],Table2[% Away From Day Low],"&gt;=0.05")/Table4[[#This Row],[Count]]</f>
        <v>0</v>
      </c>
      <c r="K32" s="1">
        <f>COUNTIFS(Table2[Sub-Sector],Table4[[#This Row],[Sub-Sector]],Table2[% Away From Day High],"&lt;=0.05")/Table4[[#This Row],[Count]]</f>
        <v>1</v>
      </c>
      <c r="L32" s="1">
        <f>COUNTIFS(Table2[Sub-Sector],Table4[[#This Row],[Sub-Sector]],Table2[% Away From Current Week Low],"&gt;=0.05")/Table4[[#This Row],[Count]]</f>
        <v>0</v>
      </c>
      <c r="M32" s="1">
        <f>COUNTIFS(Table2[Sub-Sector],Table4[[#This Row],[Sub-Sector]],Table2[% Away From Current Week High],"&lt;=0.05")/Table4[[#This Row],[Count]]</f>
        <v>0.5</v>
      </c>
      <c r="N32" s="1">
        <f>COUNTIFS(Table2[Sub-Sector],Table4[[#This Row],[Sub-Sector]],Table2[% Away From Current Month Low],"&gt;=0.05")/Table4[[#This Row],[Count]]</f>
        <v>0.5</v>
      </c>
      <c r="O32" s="1">
        <f>COUNTIFS(Table2[Sub-Sector],Table4[[#This Row],[Sub-Sector]],Table2[% Away From Current Month High],"&lt;=0.05")/Table4[[#This Row],[Count]]</f>
        <v>0</v>
      </c>
      <c r="P32" s="1">
        <f>COUNTIFS(Table2[Sub-Sector],Table4[[#This Row],[Sub-Sector]],Table2[% Away From 52W High],"&lt;=10")/Table4[[#This Row],[Count]]</f>
        <v>1</v>
      </c>
      <c r="Q32" s="1">
        <f>COUNTIFS(Table2[Sub-Sector],Table4[[#This Row],[Sub-Sector]],Table2[% Away From 52W Low],"&gt;=10")/Table4[[#This Row],[Count]]</f>
        <v>1</v>
      </c>
      <c r="R32" s="1">
        <f>COUNTIFS(Table2[Sub-Sector],Table4[[#This Row],[Sub-Sector]],Table2[% Price above 20 EMA],"&gt;=0")/Table4[[#This Row],[Count]]</f>
        <v>1</v>
      </c>
      <c r="S32" s="1">
        <f>COUNTIFS(Table2[Sub-Sector],Table4[[#This Row],[Sub-Sector]],Table2[% Price above 50 EMA],"&gt;=0")/Table4[[#This Row],[Count]]</f>
        <v>1</v>
      </c>
      <c r="T32" s="1">
        <f>COUNTIFS(Table2[Sub-Sector],Table4[[#This Row],[Sub-Sector]],Table2[% Price above 200 EMA],"&gt;=0")/Table4[[#This Row],[Count]]</f>
        <v>1</v>
      </c>
      <c r="U32" s="1">
        <f>COUNTIFS(Table2[Sub-Sector],Table4[[#This Row],[Sub-Sector]],Table2[Rate of Change - Zone],"Positive")/Table4[[#This Row],[Count]]</f>
        <v>0.5</v>
      </c>
      <c r="V32" s="1">
        <f>COUNTIFS(Table2[Sub-Sector],Table4[[#This Row],[Sub-Sector]],Table2[Sharpe Ratio],"&gt;=0.10")/Table4[[#This Row],[Count]]</f>
        <v>0</v>
      </c>
      <c r="W3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227</v>
      </c>
      <c r="X32">
        <f>_xlfn.RANK.AVG(Table4[[#This Row],[Score]],Table4[Score],1)</f>
        <v>12</v>
      </c>
      <c r="Y3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174</v>
      </c>
      <c r="Z32">
        <f>_xlfn.RANK.AVG(Table4[[#This Row],[Score 2 ]],Table4[[Score 2 ]],1)</f>
        <v>31</v>
      </c>
    </row>
    <row r="33" spans="1:26" x14ac:dyDescent="0.3">
      <c r="A33" t="s">
        <v>122</v>
      </c>
      <c r="B33">
        <f>COUNTIFS(Table2[Sub-Sector],Table4[[#This Row],[Sub-Sector]])</f>
        <v>8</v>
      </c>
      <c r="C33" s="1">
        <f>COUNTIFS(Table2[Sub-Sector],Table4[[#This Row],[Sub-Sector]],Table2[Uptrend],"Uptrend")/Table4[[#This Row],[Count]]</f>
        <v>0.625</v>
      </c>
      <c r="D33" s="1">
        <f>COUNTIFS(Table2[Sub-Sector],Table4[[#This Row],[Sub-Sector]],Table2[1W Return vs Nifty],"&gt;=5")/Table4[[#This Row],[Count]]</f>
        <v>0.5</v>
      </c>
      <c r="E33" s="1">
        <f>COUNTIFS(Table2[Sub-Sector],Table4[[#This Row],[Sub-Sector]],Table2[1M Return vs Nifty],"&gt;=5")/Table4[[#This Row],[Count]]</f>
        <v>0.25</v>
      </c>
      <c r="F33" s="1">
        <f>COUNTIFS(Table2[Sub-Sector],Table4[[#This Row],[Sub-Sector]],Table2[6M Return vs Nifty],"&gt;=10")/Table4[[#This Row],[Count]]</f>
        <v>0.625</v>
      </c>
      <c r="G33" s="1">
        <f>COUNTIFS(Table2[Sub-Sector],Table4[[#This Row],[Sub-Sector]],Table2[1Y Return vs Nifty],"&gt;=10")/Table4[[#This Row],[Count]]</f>
        <v>0.625</v>
      </c>
      <c r="H33" s="1">
        <f>COUNTIFS(Table2[Sub-Sector],Table4[[#This Row],[Sub-Sector]],Table2[RSI Exponential â€“ 14D],"&gt;=50")/Table4[[#This Row],[Count]]</f>
        <v>0.75</v>
      </c>
      <c r="I33" s="1">
        <f>COUNTIFS(Table2[Sub-Sector],Table4[[#This Row],[Sub-Sector]],Table2[Relative Volume],"&gt;=1")/Table4[[#This Row],[Count]]</f>
        <v>0.25</v>
      </c>
      <c r="J33" s="1">
        <f>COUNTIFS(Table2[Sub-Sector],Table4[[#This Row],[Sub-Sector]],Table2[% Away From Day Low],"&gt;=0.05")/Table4[[#This Row],[Count]]</f>
        <v>0</v>
      </c>
      <c r="K33" s="1">
        <f>COUNTIFS(Table2[Sub-Sector],Table4[[#This Row],[Sub-Sector]],Table2[% Away From Day High],"&lt;=0.05")/Table4[[#This Row],[Count]]</f>
        <v>1</v>
      </c>
      <c r="L33" s="1">
        <f>COUNTIFS(Table2[Sub-Sector],Table4[[#This Row],[Sub-Sector]],Table2[% Away From Current Week Low],"&gt;=0.05")/Table4[[#This Row],[Count]]</f>
        <v>0</v>
      </c>
      <c r="M33" s="1">
        <f>COUNTIFS(Table2[Sub-Sector],Table4[[#This Row],[Sub-Sector]],Table2[% Away From Current Week High],"&lt;=0.05")/Table4[[#This Row],[Count]]</f>
        <v>0.875</v>
      </c>
      <c r="N33" s="1">
        <f>COUNTIFS(Table2[Sub-Sector],Table4[[#This Row],[Sub-Sector]],Table2[% Away From Current Month Low],"&gt;=0.05")/Table4[[#This Row],[Count]]</f>
        <v>0.875</v>
      </c>
      <c r="O33" s="1">
        <f>COUNTIFS(Table2[Sub-Sector],Table4[[#This Row],[Sub-Sector]],Table2[% Away From Current Month High],"&lt;=0.05")/Table4[[#This Row],[Count]]</f>
        <v>0.75</v>
      </c>
      <c r="P33" s="1">
        <f>COUNTIFS(Table2[Sub-Sector],Table4[[#This Row],[Sub-Sector]],Table2[% Away From 52W High],"&lt;=10")/Table4[[#This Row],[Count]]</f>
        <v>0.5</v>
      </c>
      <c r="Q33" s="1">
        <f>COUNTIFS(Table2[Sub-Sector],Table4[[#This Row],[Sub-Sector]],Table2[% Away From 52W Low],"&gt;=10")/Table4[[#This Row],[Count]]</f>
        <v>1</v>
      </c>
      <c r="R33" s="1">
        <f>COUNTIFS(Table2[Sub-Sector],Table4[[#This Row],[Sub-Sector]],Table2[% Price above 20 EMA],"&gt;=0")/Table4[[#This Row],[Count]]</f>
        <v>0.75</v>
      </c>
      <c r="S33" s="1">
        <f>COUNTIFS(Table2[Sub-Sector],Table4[[#This Row],[Sub-Sector]],Table2[% Price above 50 EMA],"&gt;=0")/Table4[[#This Row],[Count]]</f>
        <v>0.875</v>
      </c>
      <c r="T33" s="1">
        <f>COUNTIFS(Table2[Sub-Sector],Table4[[#This Row],[Sub-Sector]],Table2[% Price above 200 EMA],"&gt;=0")/Table4[[#This Row],[Count]]</f>
        <v>0.75</v>
      </c>
      <c r="U33" s="1">
        <f>COUNTIFS(Table2[Sub-Sector],Table4[[#This Row],[Sub-Sector]],Table2[Rate of Change - Zone],"Positive")/Table4[[#This Row],[Count]]</f>
        <v>0.375</v>
      </c>
      <c r="V33" s="1">
        <f>COUNTIFS(Table2[Sub-Sector],Table4[[#This Row],[Sub-Sector]],Table2[Sharpe Ratio],"&gt;=0.10")/Table4[[#This Row],[Count]]</f>
        <v>0</v>
      </c>
      <c r="W3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294</v>
      </c>
      <c r="X33">
        <f>_xlfn.RANK.AVG(Table4[[#This Row],[Score]],Table4[Score],1)</f>
        <v>24</v>
      </c>
      <c r="Y3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</v>
      </c>
      <c r="Z33">
        <f>_xlfn.RANK.AVG(Table4[[#This Row],[Score 2 ]],Table4[[Score 2 ]],1)</f>
        <v>32.5</v>
      </c>
    </row>
    <row r="34" spans="1:26" x14ac:dyDescent="0.3">
      <c r="A34" t="s">
        <v>992</v>
      </c>
      <c r="B34">
        <f>COUNTIFS(Table2[Sub-Sector],Table4[[#This Row],[Sub-Sector]])</f>
        <v>5</v>
      </c>
      <c r="C34" s="1">
        <f>COUNTIFS(Table2[Sub-Sector],Table4[[#This Row],[Sub-Sector]],Table2[Uptrend],"Uptrend")/Table4[[#This Row],[Count]]</f>
        <v>0.8</v>
      </c>
      <c r="D34" s="1">
        <f>COUNTIFS(Table2[Sub-Sector],Table4[[#This Row],[Sub-Sector]],Table2[1W Return vs Nifty],"&gt;=5")/Table4[[#This Row],[Count]]</f>
        <v>0</v>
      </c>
      <c r="E34" s="1">
        <f>COUNTIFS(Table2[Sub-Sector],Table4[[#This Row],[Sub-Sector]],Table2[1M Return vs Nifty],"&gt;=5")/Table4[[#This Row],[Count]]</f>
        <v>0.2</v>
      </c>
      <c r="F34" s="1">
        <f>COUNTIFS(Table2[Sub-Sector],Table4[[#This Row],[Sub-Sector]],Table2[6M Return vs Nifty],"&gt;=10")/Table4[[#This Row],[Count]]</f>
        <v>0.8</v>
      </c>
      <c r="G34" s="1">
        <f>COUNTIFS(Table2[Sub-Sector],Table4[[#This Row],[Sub-Sector]],Table2[1Y Return vs Nifty],"&gt;=10")/Table4[[#This Row],[Count]]</f>
        <v>0.6</v>
      </c>
      <c r="H34" s="1">
        <f>COUNTIFS(Table2[Sub-Sector],Table4[[#This Row],[Sub-Sector]],Table2[RSI Exponential â€“ 14D],"&gt;=50")/Table4[[#This Row],[Count]]</f>
        <v>0.4</v>
      </c>
      <c r="I34" s="1">
        <f>COUNTIFS(Table2[Sub-Sector],Table4[[#This Row],[Sub-Sector]],Table2[Relative Volume],"&gt;=1")/Table4[[#This Row],[Count]]</f>
        <v>0.2</v>
      </c>
      <c r="J34" s="1">
        <f>COUNTIFS(Table2[Sub-Sector],Table4[[#This Row],[Sub-Sector]],Table2[% Away From Day Low],"&gt;=0.05")/Table4[[#This Row],[Count]]</f>
        <v>0</v>
      </c>
      <c r="K34" s="1">
        <f>COUNTIFS(Table2[Sub-Sector],Table4[[#This Row],[Sub-Sector]],Table2[% Away From Day High],"&lt;=0.05")/Table4[[#This Row],[Count]]</f>
        <v>1</v>
      </c>
      <c r="L34" s="1">
        <f>COUNTIFS(Table2[Sub-Sector],Table4[[#This Row],[Sub-Sector]],Table2[% Away From Current Week Low],"&gt;=0.05")/Table4[[#This Row],[Count]]</f>
        <v>0</v>
      </c>
      <c r="M34" s="1">
        <f>COUNTIFS(Table2[Sub-Sector],Table4[[#This Row],[Sub-Sector]],Table2[% Away From Current Week High],"&lt;=0.05")/Table4[[#This Row],[Count]]</f>
        <v>1</v>
      </c>
      <c r="N34" s="1">
        <f>COUNTIFS(Table2[Sub-Sector],Table4[[#This Row],[Sub-Sector]],Table2[% Away From Current Month Low],"&gt;=0.05")/Table4[[#This Row],[Count]]</f>
        <v>0.4</v>
      </c>
      <c r="O34" s="1">
        <f>COUNTIFS(Table2[Sub-Sector],Table4[[#This Row],[Sub-Sector]],Table2[% Away From Current Month High],"&lt;=0.05")/Table4[[#This Row],[Count]]</f>
        <v>0.4</v>
      </c>
      <c r="P34" s="1">
        <f>COUNTIFS(Table2[Sub-Sector],Table4[[#This Row],[Sub-Sector]],Table2[% Away From 52W High],"&lt;=10")/Table4[[#This Row],[Count]]</f>
        <v>0.4</v>
      </c>
      <c r="Q34" s="1">
        <f>COUNTIFS(Table2[Sub-Sector],Table4[[#This Row],[Sub-Sector]],Table2[% Away From 52W Low],"&gt;=10")/Table4[[#This Row],[Count]]</f>
        <v>1</v>
      </c>
      <c r="R34" s="1">
        <f>COUNTIFS(Table2[Sub-Sector],Table4[[#This Row],[Sub-Sector]],Table2[% Price above 20 EMA],"&gt;=0")/Table4[[#This Row],[Count]]</f>
        <v>0.6</v>
      </c>
      <c r="S34" s="1">
        <f>COUNTIFS(Table2[Sub-Sector],Table4[[#This Row],[Sub-Sector]],Table2[% Price above 50 EMA],"&gt;=0")/Table4[[#This Row],[Count]]</f>
        <v>0.4</v>
      </c>
      <c r="T34" s="1">
        <f>COUNTIFS(Table2[Sub-Sector],Table4[[#This Row],[Sub-Sector]],Table2[% Price above 200 EMA],"&gt;=0")/Table4[[#This Row],[Count]]</f>
        <v>0.8</v>
      </c>
      <c r="U34" s="1">
        <f>COUNTIFS(Table2[Sub-Sector],Table4[[#This Row],[Sub-Sector]],Table2[Rate of Change - Zone],"Positive")/Table4[[#This Row],[Count]]</f>
        <v>0.4</v>
      </c>
      <c r="V34" s="1">
        <f>COUNTIFS(Table2[Sub-Sector],Table4[[#This Row],[Sub-Sector]],Table2[Sharpe Ratio],"&gt;=0.10")/Table4[[#This Row],[Count]]</f>
        <v>0</v>
      </c>
      <c r="W3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354</v>
      </c>
      <c r="X34">
        <f>_xlfn.RANK.AVG(Table4[[#This Row],[Score]],Table4[Score],1)</f>
        <v>44</v>
      </c>
      <c r="Y3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179</v>
      </c>
      <c r="Z34">
        <f>_xlfn.RANK.AVG(Table4[[#This Row],[Score 2 ]],Table4[[Score 2 ]],1)</f>
        <v>32.5</v>
      </c>
    </row>
    <row r="35" spans="1:26" x14ac:dyDescent="0.3">
      <c r="A35" t="s">
        <v>371</v>
      </c>
      <c r="B35">
        <f>COUNTIFS(Table2[Sub-Sector],Table4[[#This Row],[Sub-Sector]])</f>
        <v>2</v>
      </c>
      <c r="C35" s="1">
        <f>COUNTIFS(Table2[Sub-Sector],Table4[[#This Row],[Sub-Sector]],Table2[Uptrend],"Uptrend")/Table4[[#This Row],[Count]]</f>
        <v>0.5</v>
      </c>
      <c r="D35" s="1">
        <f>COUNTIFS(Table2[Sub-Sector],Table4[[#This Row],[Sub-Sector]],Table2[1W Return vs Nifty],"&gt;=5")/Table4[[#This Row],[Count]]</f>
        <v>0.5</v>
      </c>
      <c r="E35" s="1">
        <f>COUNTIFS(Table2[Sub-Sector],Table4[[#This Row],[Sub-Sector]],Table2[1M Return vs Nifty],"&gt;=5")/Table4[[#This Row],[Count]]</f>
        <v>0</v>
      </c>
      <c r="F35" s="1">
        <f>COUNTIFS(Table2[Sub-Sector],Table4[[#This Row],[Sub-Sector]],Table2[6M Return vs Nifty],"&gt;=10")/Table4[[#This Row],[Count]]</f>
        <v>1</v>
      </c>
      <c r="G35" s="1">
        <f>COUNTIFS(Table2[Sub-Sector],Table4[[#This Row],[Sub-Sector]],Table2[1Y Return vs Nifty],"&gt;=10")/Table4[[#This Row],[Count]]</f>
        <v>0.5</v>
      </c>
      <c r="H35" s="1">
        <f>COUNTIFS(Table2[Sub-Sector],Table4[[#This Row],[Sub-Sector]],Table2[RSI Exponential â€“ 14D],"&gt;=50")/Table4[[#This Row],[Count]]</f>
        <v>1</v>
      </c>
      <c r="I35" s="1">
        <f>COUNTIFS(Table2[Sub-Sector],Table4[[#This Row],[Sub-Sector]],Table2[Relative Volume],"&gt;=1")/Table4[[#This Row],[Count]]</f>
        <v>0</v>
      </c>
      <c r="J35" s="1">
        <f>COUNTIFS(Table2[Sub-Sector],Table4[[#This Row],[Sub-Sector]],Table2[% Away From Day Low],"&gt;=0.05")/Table4[[#This Row],[Count]]</f>
        <v>0</v>
      </c>
      <c r="K35" s="1">
        <f>COUNTIFS(Table2[Sub-Sector],Table4[[#This Row],[Sub-Sector]],Table2[% Away From Day High],"&lt;=0.05")/Table4[[#This Row],[Count]]</f>
        <v>1</v>
      </c>
      <c r="L35" s="1">
        <f>COUNTIFS(Table2[Sub-Sector],Table4[[#This Row],[Sub-Sector]],Table2[% Away From Current Week Low],"&gt;=0.05")/Table4[[#This Row],[Count]]</f>
        <v>0.5</v>
      </c>
      <c r="M35" s="1">
        <f>COUNTIFS(Table2[Sub-Sector],Table4[[#This Row],[Sub-Sector]],Table2[% Away From Current Week High],"&lt;=0.05")/Table4[[#This Row],[Count]]</f>
        <v>1</v>
      </c>
      <c r="N35" s="1">
        <f>COUNTIFS(Table2[Sub-Sector],Table4[[#This Row],[Sub-Sector]],Table2[% Away From Current Month Low],"&gt;=0.05")/Table4[[#This Row],[Count]]</f>
        <v>0.5</v>
      </c>
      <c r="O35" s="1">
        <f>COUNTIFS(Table2[Sub-Sector],Table4[[#This Row],[Sub-Sector]],Table2[% Away From Current Month High],"&lt;=0.05")/Table4[[#This Row],[Count]]</f>
        <v>1</v>
      </c>
      <c r="P35" s="1">
        <f>COUNTIFS(Table2[Sub-Sector],Table4[[#This Row],[Sub-Sector]],Table2[% Away From 52W High],"&lt;=10")/Table4[[#This Row],[Count]]</f>
        <v>0.5</v>
      </c>
      <c r="Q35" s="1">
        <f>COUNTIFS(Table2[Sub-Sector],Table4[[#This Row],[Sub-Sector]],Table2[% Away From 52W Low],"&gt;=10")/Table4[[#This Row],[Count]]</f>
        <v>1</v>
      </c>
      <c r="R35" s="1">
        <f>COUNTIFS(Table2[Sub-Sector],Table4[[#This Row],[Sub-Sector]],Table2[% Price above 20 EMA],"&gt;=0")/Table4[[#This Row],[Count]]</f>
        <v>1</v>
      </c>
      <c r="S35" s="1">
        <f>COUNTIFS(Table2[Sub-Sector],Table4[[#This Row],[Sub-Sector]],Table2[% Price above 50 EMA],"&gt;=0")/Table4[[#This Row],[Count]]</f>
        <v>0.5</v>
      </c>
      <c r="T35" s="1">
        <f>COUNTIFS(Table2[Sub-Sector],Table4[[#This Row],[Sub-Sector]],Table2[% Price above 200 EMA],"&gt;=0")/Table4[[#This Row],[Count]]</f>
        <v>1</v>
      </c>
      <c r="U35" s="1">
        <f>COUNTIFS(Table2[Sub-Sector],Table4[[#This Row],[Sub-Sector]],Table2[Rate of Change - Zone],"Positive")/Table4[[#This Row],[Count]]</f>
        <v>1</v>
      </c>
      <c r="V35" s="1">
        <f>COUNTIFS(Table2[Sub-Sector],Table4[[#This Row],[Sub-Sector]],Table2[Sharpe Ratio],"&gt;=0.10")/Table4[[#This Row],[Count]]</f>
        <v>0.5</v>
      </c>
      <c r="W3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369.5</v>
      </c>
      <c r="X35">
        <f>_xlfn.RANK.AVG(Table4[[#This Row],[Score]],Table4[Score],1)</f>
        <v>46</v>
      </c>
      <c r="Y3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180.5</v>
      </c>
      <c r="Z35">
        <f>_xlfn.RANK.AVG(Table4[[#This Row],[Score 2 ]],Table4[[Score 2 ]],1)</f>
        <v>34</v>
      </c>
    </row>
    <row r="36" spans="1:26" x14ac:dyDescent="0.3">
      <c r="A36" t="s">
        <v>83</v>
      </c>
      <c r="B36">
        <f>COUNTIFS(Table2[Sub-Sector],Table4[[#This Row],[Sub-Sector]])</f>
        <v>5</v>
      </c>
      <c r="C36" s="1">
        <f>COUNTIFS(Table2[Sub-Sector],Table4[[#This Row],[Sub-Sector]],Table2[Uptrend],"Uptrend")/Table4[[#This Row],[Count]]</f>
        <v>0.6</v>
      </c>
      <c r="D36" s="1">
        <f>COUNTIFS(Table2[Sub-Sector],Table4[[#This Row],[Sub-Sector]],Table2[1W Return vs Nifty],"&gt;=5")/Table4[[#This Row],[Count]]</f>
        <v>0.4</v>
      </c>
      <c r="E36" s="1">
        <f>COUNTIFS(Table2[Sub-Sector],Table4[[#This Row],[Sub-Sector]],Table2[1M Return vs Nifty],"&gt;=5")/Table4[[#This Row],[Count]]</f>
        <v>0.4</v>
      </c>
      <c r="F36" s="1">
        <f>COUNTIFS(Table2[Sub-Sector],Table4[[#This Row],[Sub-Sector]],Table2[6M Return vs Nifty],"&gt;=10")/Table4[[#This Row],[Count]]</f>
        <v>0.6</v>
      </c>
      <c r="G36" s="1">
        <f>COUNTIFS(Table2[Sub-Sector],Table4[[#This Row],[Sub-Sector]],Table2[1Y Return vs Nifty],"&gt;=10")/Table4[[#This Row],[Count]]</f>
        <v>0.6</v>
      </c>
      <c r="H36" s="1">
        <f>COUNTIFS(Table2[Sub-Sector],Table4[[#This Row],[Sub-Sector]],Table2[RSI Exponential â€“ 14D],"&gt;=50")/Table4[[#This Row],[Count]]</f>
        <v>0.4</v>
      </c>
      <c r="I36" s="1">
        <f>COUNTIFS(Table2[Sub-Sector],Table4[[#This Row],[Sub-Sector]],Table2[Relative Volume],"&gt;=1")/Table4[[#This Row],[Count]]</f>
        <v>0.4</v>
      </c>
      <c r="J36" s="1">
        <f>COUNTIFS(Table2[Sub-Sector],Table4[[#This Row],[Sub-Sector]],Table2[% Away From Day Low],"&gt;=0.05")/Table4[[#This Row],[Count]]</f>
        <v>0</v>
      </c>
      <c r="K36" s="1">
        <f>COUNTIFS(Table2[Sub-Sector],Table4[[#This Row],[Sub-Sector]],Table2[% Away From Day High],"&lt;=0.05")/Table4[[#This Row],[Count]]</f>
        <v>1</v>
      </c>
      <c r="L36" s="1">
        <f>COUNTIFS(Table2[Sub-Sector],Table4[[#This Row],[Sub-Sector]],Table2[% Away From Current Week Low],"&gt;=0.05")/Table4[[#This Row],[Count]]</f>
        <v>0</v>
      </c>
      <c r="M36" s="1">
        <f>COUNTIFS(Table2[Sub-Sector],Table4[[#This Row],[Sub-Sector]],Table2[% Away From Current Week High],"&lt;=0.05")/Table4[[#This Row],[Count]]</f>
        <v>1</v>
      </c>
      <c r="N36" s="1">
        <f>COUNTIFS(Table2[Sub-Sector],Table4[[#This Row],[Sub-Sector]],Table2[% Away From Current Month Low],"&gt;=0.05")/Table4[[#This Row],[Count]]</f>
        <v>0.6</v>
      </c>
      <c r="O36" s="1">
        <f>COUNTIFS(Table2[Sub-Sector],Table4[[#This Row],[Sub-Sector]],Table2[% Away From Current Month High],"&lt;=0.05")/Table4[[#This Row],[Count]]</f>
        <v>0.6</v>
      </c>
      <c r="P36" s="1">
        <f>COUNTIFS(Table2[Sub-Sector],Table4[[#This Row],[Sub-Sector]],Table2[% Away From 52W High],"&lt;=10")/Table4[[#This Row],[Count]]</f>
        <v>0.2</v>
      </c>
      <c r="Q36" s="1">
        <f>COUNTIFS(Table2[Sub-Sector],Table4[[#This Row],[Sub-Sector]],Table2[% Away From 52W Low],"&gt;=10")/Table4[[#This Row],[Count]]</f>
        <v>0.8</v>
      </c>
      <c r="R36" s="1">
        <f>COUNTIFS(Table2[Sub-Sector],Table4[[#This Row],[Sub-Sector]],Table2[% Price above 20 EMA],"&gt;=0")/Table4[[#This Row],[Count]]</f>
        <v>0.6</v>
      </c>
      <c r="S36" s="1">
        <f>COUNTIFS(Table2[Sub-Sector],Table4[[#This Row],[Sub-Sector]],Table2[% Price above 50 EMA],"&gt;=0")/Table4[[#This Row],[Count]]</f>
        <v>0.4</v>
      </c>
      <c r="T36" s="1">
        <f>COUNTIFS(Table2[Sub-Sector],Table4[[#This Row],[Sub-Sector]],Table2[% Price above 200 EMA],"&gt;=0")/Table4[[#This Row],[Count]]</f>
        <v>0.8</v>
      </c>
      <c r="U36" s="1">
        <f>COUNTIFS(Table2[Sub-Sector],Table4[[#This Row],[Sub-Sector]],Table2[Rate of Change - Zone],"Positive")/Table4[[#This Row],[Count]]</f>
        <v>0.2</v>
      </c>
      <c r="V36" s="1">
        <f>COUNTIFS(Table2[Sub-Sector],Table4[[#This Row],[Sub-Sector]],Table2[Sharpe Ratio],"&gt;=0.10")/Table4[[#This Row],[Count]]</f>
        <v>0.4</v>
      </c>
      <c r="W3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290.5</v>
      </c>
      <c r="X36">
        <f>_xlfn.RANK.AVG(Table4[[#This Row],[Score]],Table4[Score],1)</f>
        <v>23</v>
      </c>
      <c r="Y3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</v>
      </c>
      <c r="Z36">
        <f>_xlfn.RANK.AVG(Table4[[#This Row],[Score 2 ]],Table4[[Score 2 ]],1)</f>
        <v>35.5</v>
      </c>
    </row>
    <row r="37" spans="1:26" x14ac:dyDescent="0.3">
      <c r="A37" t="s">
        <v>282</v>
      </c>
      <c r="B37">
        <f>COUNTIFS(Table2[Sub-Sector],Table4[[#This Row],[Sub-Sector]])</f>
        <v>2</v>
      </c>
      <c r="C37" s="1">
        <f>COUNTIFS(Table2[Sub-Sector],Table4[[#This Row],[Sub-Sector]],Table2[Uptrend],"Uptrend")/Table4[[#This Row],[Count]]</f>
        <v>0.5</v>
      </c>
      <c r="D37" s="1">
        <f>COUNTIFS(Table2[Sub-Sector],Table4[[#This Row],[Sub-Sector]],Table2[1W Return vs Nifty],"&gt;=5")/Table4[[#This Row],[Count]]</f>
        <v>1</v>
      </c>
      <c r="E37" s="1">
        <f>COUNTIFS(Table2[Sub-Sector],Table4[[#This Row],[Sub-Sector]],Table2[1M Return vs Nifty],"&gt;=5")/Table4[[#This Row],[Count]]</f>
        <v>0</v>
      </c>
      <c r="F37" s="1">
        <f>COUNTIFS(Table2[Sub-Sector],Table4[[#This Row],[Sub-Sector]],Table2[6M Return vs Nifty],"&gt;=10")/Table4[[#This Row],[Count]]</f>
        <v>0.5</v>
      </c>
      <c r="G37" s="1">
        <f>COUNTIFS(Table2[Sub-Sector],Table4[[#This Row],[Sub-Sector]],Table2[1Y Return vs Nifty],"&gt;=10")/Table4[[#This Row],[Count]]</f>
        <v>1</v>
      </c>
      <c r="H37" s="1">
        <f>COUNTIFS(Table2[Sub-Sector],Table4[[#This Row],[Sub-Sector]],Table2[RSI Exponential â€“ 14D],"&gt;=50")/Table4[[#This Row],[Count]]</f>
        <v>0</v>
      </c>
      <c r="I37" s="1">
        <f>COUNTIFS(Table2[Sub-Sector],Table4[[#This Row],[Sub-Sector]],Table2[Relative Volume],"&gt;=1")/Table4[[#This Row],[Count]]</f>
        <v>0.5</v>
      </c>
      <c r="J37" s="1">
        <f>COUNTIFS(Table2[Sub-Sector],Table4[[#This Row],[Sub-Sector]],Table2[% Away From Day Low],"&gt;=0.05")/Table4[[#This Row],[Count]]</f>
        <v>0.5</v>
      </c>
      <c r="K37" s="1">
        <f>COUNTIFS(Table2[Sub-Sector],Table4[[#This Row],[Sub-Sector]],Table2[% Away From Day High],"&lt;=0.05")/Table4[[#This Row],[Count]]</f>
        <v>1</v>
      </c>
      <c r="L37" s="1">
        <f>COUNTIFS(Table2[Sub-Sector],Table4[[#This Row],[Sub-Sector]],Table2[% Away From Current Week Low],"&gt;=0.05")/Table4[[#This Row],[Count]]</f>
        <v>0.5</v>
      </c>
      <c r="M37" s="1">
        <f>COUNTIFS(Table2[Sub-Sector],Table4[[#This Row],[Sub-Sector]],Table2[% Away From Current Week High],"&lt;=0.05")/Table4[[#This Row],[Count]]</f>
        <v>1</v>
      </c>
      <c r="N37" s="1">
        <f>COUNTIFS(Table2[Sub-Sector],Table4[[#This Row],[Sub-Sector]],Table2[% Away From Current Month Low],"&gt;=0.05")/Table4[[#This Row],[Count]]</f>
        <v>1</v>
      </c>
      <c r="O37" s="1">
        <f>COUNTIFS(Table2[Sub-Sector],Table4[[#This Row],[Sub-Sector]],Table2[% Away From Current Month High],"&lt;=0.05")/Table4[[#This Row],[Count]]</f>
        <v>0</v>
      </c>
      <c r="P37" s="1">
        <f>COUNTIFS(Table2[Sub-Sector],Table4[[#This Row],[Sub-Sector]],Table2[% Away From 52W High],"&lt;=10")/Table4[[#This Row],[Count]]</f>
        <v>0</v>
      </c>
      <c r="Q37" s="1">
        <f>COUNTIFS(Table2[Sub-Sector],Table4[[#This Row],[Sub-Sector]],Table2[% Away From 52W Low],"&gt;=10")/Table4[[#This Row],[Count]]</f>
        <v>1</v>
      </c>
      <c r="R37" s="1">
        <f>COUNTIFS(Table2[Sub-Sector],Table4[[#This Row],[Sub-Sector]],Table2[% Price above 20 EMA],"&gt;=0")/Table4[[#This Row],[Count]]</f>
        <v>0</v>
      </c>
      <c r="S37" s="1">
        <f>COUNTIFS(Table2[Sub-Sector],Table4[[#This Row],[Sub-Sector]],Table2[% Price above 50 EMA],"&gt;=0")/Table4[[#This Row],[Count]]</f>
        <v>0</v>
      </c>
      <c r="T37" s="1">
        <f>COUNTIFS(Table2[Sub-Sector],Table4[[#This Row],[Sub-Sector]],Table2[% Price above 200 EMA],"&gt;=0")/Table4[[#This Row],[Count]]</f>
        <v>0.5</v>
      </c>
      <c r="U37" s="1">
        <f>COUNTIFS(Table2[Sub-Sector],Table4[[#This Row],[Sub-Sector]],Table2[Rate of Change - Zone],"Positive")/Table4[[#This Row],[Count]]</f>
        <v>0</v>
      </c>
      <c r="V37" s="1">
        <f>COUNTIFS(Table2[Sub-Sector],Table4[[#This Row],[Sub-Sector]],Table2[Sharpe Ratio],"&gt;=0.10")/Table4[[#This Row],[Count]]</f>
        <v>0.5</v>
      </c>
      <c r="W3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339</v>
      </c>
      <c r="X37">
        <f>_xlfn.RANK.AVG(Table4[[#This Row],[Score]],Table4[Score],1)</f>
        <v>37</v>
      </c>
      <c r="Y3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</v>
      </c>
      <c r="Z37">
        <f>_xlfn.RANK.AVG(Table4[[#This Row],[Score 2 ]],Table4[[Score 2 ]],1)</f>
        <v>35.5</v>
      </c>
    </row>
    <row r="38" spans="1:26" x14ac:dyDescent="0.3">
      <c r="A38" t="s">
        <v>169</v>
      </c>
      <c r="B38">
        <f>COUNTIFS(Table2[Sub-Sector],Table4[[#This Row],[Sub-Sector]])</f>
        <v>4</v>
      </c>
      <c r="C38" s="1">
        <f>COUNTIFS(Table2[Sub-Sector],Table4[[#This Row],[Sub-Sector]],Table2[Uptrend],"Uptrend")/Table4[[#This Row],[Count]]</f>
        <v>0.5</v>
      </c>
      <c r="D38" s="1">
        <f>COUNTIFS(Table2[Sub-Sector],Table4[[#This Row],[Sub-Sector]],Table2[1W Return vs Nifty],"&gt;=5")/Table4[[#This Row],[Count]]</f>
        <v>0.5</v>
      </c>
      <c r="E38" s="1">
        <f>COUNTIFS(Table2[Sub-Sector],Table4[[#This Row],[Sub-Sector]],Table2[1M Return vs Nifty],"&gt;=5")/Table4[[#This Row],[Count]]</f>
        <v>0.25</v>
      </c>
      <c r="F38" s="1">
        <f>COUNTIFS(Table2[Sub-Sector],Table4[[#This Row],[Sub-Sector]],Table2[6M Return vs Nifty],"&gt;=10")/Table4[[#This Row],[Count]]</f>
        <v>0.5</v>
      </c>
      <c r="G38" s="1">
        <f>COUNTIFS(Table2[Sub-Sector],Table4[[#This Row],[Sub-Sector]],Table2[1Y Return vs Nifty],"&gt;=10")/Table4[[#This Row],[Count]]</f>
        <v>0.5</v>
      </c>
      <c r="H38" s="1">
        <f>COUNTIFS(Table2[Sub-Sector],Table4[[#This Row],[Sub-Sector]],Table2[RSI Exponential â€“ 14D],"&gt;=50")/Table4[[#This Row],[Count]]</f>
        <v>1</v>
      </c>
      <c r="I38" s="1">
        <f>COUNTIFS(Table2[Sub-Sector],Table4[[#This Row],[Sub-Sector]],Table2[Relative Volume],"&gt;=1")/Table4[[#This Row],[Count]]</f>
        <v>0.25</v>
      </c>
      <c r="J38" s="1">
        <f>COUNTIFS(Table2[Sub-Sector],Table4[[#This Row],[Sub-Sector]],Table2[% Away From Day Low],"&gt;=0.05")/Table4[[#This Row],[Count]]</f>
        <v>0</v>
      </c>
      <c r="K38" s="1">
        <f>COUNTIFS(Table2[Sub-Sector],Table4[[#This Row],[Sub-Sector]],Table2[% Away From Day High],"&lt;=0.05")/Table4[[#This Row],[Count]]</f>
        <v>1</v>
      </c>
      <c r="L38" s="1">
        <f>COUNTIFS(Table2[Sub-Sector],Table4[[#This Row],[Sub-Sector]],Table2[% Away From Current Week Low],"&gt;=0.05")/Table4[[#This Row],[Count]]</f>
        <v>0</v>
      </c>
      <c r="M38" s="1">
        <f>COUNTIFS(Table2[Sub-Sector],Table4[[#This Row],[Sub-Sector]],Table2[% Away From Current Week High],"&lt;=0.05")/Table4[[#This Row],[Count]]</f>
        <v>1</v>
      </c>
      <c r="N38" s="1">
        <f>COUNTIFS(Table2[Sub-Sector],Table4[[#This Row],[Sub-Sector]],Table2[% Away From Current Month Low],"&gt;=0.05")/Table4[[#This Row],[Count]]</f>
        <v>0.5</v>
      </c>
      <c r="O38" s="1">
        <f>COUNTIFS(Table2[Sub-Sector],Table4[[#This Row],[Sub-Sector]],Table2[% Away From Current Month High],"&lt;=0.05")/Table4[[#This Row],[Count]]</f>
        <v>1</v>
      </c>
      <c r="P38" s="1">
        <f>COUNTIFS(Table2[Sub-Sector],Table4[[#This Row],[Sub-Sector]],Table2[% Away From 52W High],"&lt;=10")/Table4[[#This Row],[Count]]</f>
        <v>0.5</v>
      </c>
      <c r="Q38" s="1">
        <f>COUNTIFS(Table2[Sub-Sector],Table4[[#This Row],[Sub-Sector]],Table2[% Away From 52W Low],"&gt;=10")/Table4[[#This Row],[Count]]</f>
        <v>1</v>
      </c>
      <c r="R38" s="1">
        <f>COUNTIFS(Table2[Sub-Sector],Table4[[#This Row],[Sub-Sector]],Table2[% Price above 20 EMA],"&gt;=0")/Table4[[#This Row],[Count]]</f>
        <v>0.75</v>
      </c>
      <c r="S38" s="1">
        <f>COUNTIFS(Table2[Sub-Sector],Table4[[#This Row],[Sub-Sector]],Table2[% Price above 50 EMA],"&gt;=0")/Table4[[#This Row],[Count]]</f>
        <v>0.75</v>
      </c>
      <c r="T38" s="1">
        <f>COUNTIFS(Table2[Sub-Sector],Table4[[#This Row],[Sub-Sector]],Table2[% Price above 200 EMA],"&gt;=0")/Table4[[#This Row],[Count]]</f>
        <v>0.75</v>
      </c>
      <c r="U38" s="1">
        <f>COUNTIFS(Table2[Sub-Sector],Table4[[#This Row],[Sub-Sector]],Table2[Rate of Change - Zone],"Positive")/Table4[[#This Row],[Count]]</f>
        <v>0.75</v>
      </c>
      <c r="V38" s="1">
        <f>COUNTIFS(Table2[Sub-Sector],Table4[[#This Row],[Sub-Sector]],Table2[Sharpe Ratio],"&gt;=0.10")/Table4[[#This Row],[Count]]</f>
        <v>0</v>
      </c>
      <c r="W3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313</v>
      </c>
      <c r="X38">
        <f>_xlfn.RANK.AVG(Table4[[#This Row],[Score]],Table4[Score],1)</f>
        <v>29</v>
      </c>
      <c r="Y3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181.5</v>
      </c>
      <c r="Z38">
        <f>_xlfn.RANK.AVG(Table4[[#This Row],[Score 2 ]],Table4[[Score 2 ]],1)</f>
        <v>37</v>
      </c>
    </row>
    <row r="39" spans="1:26" x14ac:dyDescent="0.3">
      <c r="A39" t="s">
        <v>138</v>
      </c>
      <c r="B39">
        <f>COUNTIFS(Table2[Sub-Sector],Table4[[#This Row],[Sub-Sector]])</f>
        <v>6</v>
      </c>
      <c r="C39" s="1">
        <f>COUNTIFS(Table2[Sub-Sector],Table4[[#This Row],[Sub-Sector]],Table2[Uptrend],"Uptrend")/Table4[[#This Row],[Count]]</f>
        <v>0.33333333333333331</v>
      </c>
      <c r="D39" s="1">
        <f>COUNTIFS(Table2[Sub-Sector],Table4[[#This Row],[Sub-Sector]],Table2[1W Return vs Nifty],"&gt;=5")/Table4[[#This Row],[Count]]</f>
        <v>0.83333333333333337</v>
      </c>
      <c r="E39" s="1">
        <f>COUNTIFS(Table2[Sub-Sector],Table4[[#This Row],[Sub-Sector]],Table2[1M Return vs Nifty],"&gt;=5")/Table4[[#This Row],[Count]]</f>
        <v>0.33333333333333331</v>
      </c>
      <c r="F39" s="1">
        <f>COUNTIFS(Table2[Sub-Sector],Table4[[#This Row],[Sub-Sector]],Table2[6M Return vs Nifty],"&gt;=10")/Table4[[#This Row],[Count]]</f>
        <v>0.5</v>
      </c>
      <c r="G39" s="1">
        <f>COUNTIFS(Table2[Sub-Sector],Table4[[#This Row],[Sub-Sector]],Table2[1Y Return vs Nifty],"&gt;=10")/Table4[[#This Row],[Count]]</f>
        <v>0.5</v>
      </c>
      <c r="H39" s="1">
        <f>COUNTIFS(Table2[Sub-Sector],Table4[[#This Row],[Sub-Sector]],Table2[RSI Exponential â€“ 14D],"&gt;=50")/Table4[[#This Row],[Count]]</f>
        <v>0.66666666666666663</v>
      </c>
      <c r="I39" s="1">
        <f>COUNTIFS(Table2[Sub-Sector],Table4[[#This Row],[Sub-Sector]],Table2[Relative Volume],"&gt;=1")/Table4[[#This Row],[Count]]</f>
        <v>0.33333333333333331</v>
      </c>
      <c r="J39" s="1">
        <f>COUNTIFS(Table2[Sub-Sector],Table4[[#This Row],[Sub-Sector]],Table2[% Away From Day Low],"&gt;=0.05")/Table4[[#This Row],[Count]]</f>
        <v>0.16666666666666666</v>
      </c>
      <c r="K39" s="1">
        <f>COUNTIFS(Table2[Sub-Sector],Table4[[#This Row],[Sub-Sector]],Table2[% Away From Day High],"&lt;=0.05")/Table4[[#This Row],[Count]]</f>
        <v>1</v>
      </c>
      <c r="L39" s="1">
        <f>COUNTIFS(Table2[Sub-Sector],Table4[[#This Row],[Sub-Sector]],Table2[% Away From Current Week Low],"&gt;=0.05")/Table4[[#This Row],[Count]]</f>
        <v>0.16666666666666666</v>
      </c>
      <c r="M39" s="1">
        <f>COUNTIFS(Table2[Sub-Sector],Table4[[#This Row],[Sub-Sector]],Table2[% Away From Current Week High],"&lt;=0.05")/Table4[[#This Row],[Count]]</f>
        <v>1</v>
      </c>
      <c r="N39" s="1">
        <f>COUNTIFS(Table2[Sub-Sector],Table4[[#This Row],[Sub-Sector]],Table2[% Away From Current Month Low],"&gt;=0.05")/Table4[[#This Row],[Count]]</f>
        <v>0.66666666666666663</v>
      </c>
      <c r="O39" s="1">
        <f>COUNTIFS(Table2[Sub-Sector],Table4[[#This Row],[Sub-Sector]],Table2[% Away From Current Month High],"&lt;=0.05")/Table4[[#This Row],[Count]]</f>
        <v>0.66666666666666663</v>
      </c>
      <c r="P39" s="1">
        <f>COUNTIFS(Table2[Sub-Sector],Table4[[#This Row],[Sub-Sector]],Table2[% Away From 52W High],"&lt;=10")/Table4[[#This Row],[Count]]</f>
        <v>0.33333333333333331</v>
      </c>
      <c r="Q39" s="1">
        <f>COUNTIFS(Table2[Sub-Sector],Table4[[#This Row],[Sub-Sector]],Table2[% Away From 52W Low],"&gt;=10")/Table4[[#This Row],[Count]]</f>
        <v>0.83333333333333337</v>
      </c>
      <c r="R39" s="1">
        <f>COUNTIFS(Table2[Sub-Sector],Table4[[#This Row],[Sub-Sector]],Table2[% Price above 20 EMA],"&gt;=0")/Table4[[#This Row],[Count]]</f>
        <v>0.83333333333333337</v>
      </c>
      <c r="S39" s="1">
        <f>COUNTIFS(Table2[Sub-Sector],Table4[[#This Row],[Sub-Sector]],Table2[% Price above 50 EMA],"&gt;=0")/Table4[[#This Row],[Count]]</f>
        <v>0.5</v>
      </c>
      <c r="T39" s="1">
        <f>COUNTIFS(Table2[Sub-Sector],Table4[[#This Row],[Sub-Sector]],Table2[% Price above 200 EMA],"&gt;=0")/Table4[[#This Row],[Count]]</f>
        <v>0.83333333333333337</v>
      </c>
      <c r="U39" s="1">
        <f>COUNTIFS(Table2[Sub-Sector],Table4[[#This Row],[Sub-Sector]],Table2[Rate of Change - Zone],"Positive")/Table4[[#This Row],[Count]]</f>
        <v>0.5</v>
      </c>
      <c r="V39" s="1">
        <f>COUNTIFS(Table2[Sub-Sector],Table4[[#This Row],[Sub-Sector]],Table2[Sharpe Ratio],"&gt;=0.10")/Table4[[#This Row],[Count]]</f>
        <v>0.5</v>
      </c>
      <c r="W3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305</v>
      </c>
      <c r="X39">
        <f>_xlfn.RANK.AVG(Table4[[#This Row],[Score]],Table4[Score],1)</f>
        <v>25</v>
      </c>
      <c r="Y3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185.5</v>
      </c>
      <c r="Z39">
        <f>_xlfn.RANK.AVG(Table4[[#This Row],[Score 2 ]],Table4[[Score 2 ]],1)</f>
        <v>38</v>
      </c>
    </row>
    <row r="40" spans="1:26" x14ac:dyDescent="0.3">
      <c r="A40" t="s">
        <v>258</v>
      </c>
      <c r="B40">
        <f>COUNTIFS(Table2[Sub-Sector],Table4[[#This Row],[Sub-Sector]])</f>
        <v>19</v>
      </c>
      <c r="C40" s="1">
        <f>COUNTIFS(Table2[Sub-Sector],Table4[[#This Row],[Sub-Sector]],Table2[Uptrend],"Uptrend")/Table4[[#This Row],[Count]]</f>
        <v>0.42105263157894735</v>
      </c>
      <c r="D40" s="1">
        <f>COUNTIFS(Table2[Sub-Sector],Table4[[#This Row],[Sub-Sector]],Table2[1W Return vs Nifty],"&gt;=5")/Table4[[#This Row],[Count]]</f>
        <v>0.52631578947368418</v>
      </c>
      <c r="E40" s="1">
        <f>COUNTIFS(Table2[Sub-Sector],Table4[[#This Row],[Sub-Sector]],Table2[1M Return vs Nifty],"&gt;=5")/Table4[[#This Row],[Count]]</f>
        <v>0.21052631578947367</v>
      </c>
      <c r="F40" s="1">
        <f>COUNTIFS(Table2[Sub-Sector],Table4[[#This Row],[Sub-Sector]],Table2[6M Return vs Nifty],"&gt;=10")/Table4[[#This Row],[Count]]</f>
        <v>0.68421052631578949</v>
      </c>
      <c r="G40" s="1">
        <f>COUNTIFS(Table2[Sub-Sector],Table4[[#This Row],[Sub-Sector]],Table2[1Y Return vs Nifty],"&gt;=10")/Table4[[#This Row],[Count]]</f>
        <v>0.57894736842105265</v>
      </c>
      <c r="H40" s="1">
        <f>COUNTIFS(Table2[Sub-Sector],Table4[[#This Row],[Sub-Sector]],Table2[RSI Exponential â€“ 14D],"&gt;=50")/Table4[[#This Row],[Count]]</f>
        <v>0.68421052631578949</v>
      </c>
      <c r="I40" s="1">
        <f>COUNTIFS(Table2[Sub-Sector],Table4[[#This Row],[Sub-Sector]],Table2[Relative Volume],"&gt;=1")/Table4[[#This Row],[Count]]</f>
        <v>0.10526315789473684</v>
      </c>
      <c r="J40" s="1">
        <f>COUNTIFS(Table2[Sub-Sector],Table4[[#This Row],[Sub-Sector]],Table2[% Away From Day Low],"&gt;=0.05")/Table4[[#This Row],[Count]]</f>
        <v>0.10526315789473684</v>
      </c>
      <c r="K40" s="1">
        <f>COUNTIFS(Table2[Sub-Sector],Table4[[#This Row],[Sub-Sector]],Table2[% Away From Day High],"&lt;=0.05")/Table4[[#This Row],[Count]]</f>
        <v>1</v>
      </c>
      <c r="L40" s="1">
        <f>COUNTIFS(Table2[Sub-Sector],Table4[[#This Row],[Sub-Sector]],Table2[% Away From Current Week Low],"&gt;=0.05")/Table4[[#This Row],[Count]]</f>
        <v>0.10526315789473684</v>
      </c>
      <c r="M40" s="1">
        <f>COUNTIFS(Table2[Sub-Sector],Table4[[#This Row],[Sub-Sector]],Table2[% Away From Current Week High],"&lt;=0.05")/Table4[[#This Row],[Count]]</f>
        <v>1</v>
      </c>
      <c r="N40" s="1">
        <f>COUNTIFS(Table2[Sub-Sector],Table4[[#This Row],[Sub-Sector]],Table2[% Away From Current Month Low],"&gt;=0.05")/Table4[[#This Row],[Count]]</f>
        <v>0.42105263157894735</v>
      </c>
      <c r="O40" s="1">
        <f>COUNTIFS(Table2[Sub-Sector],Table4[[#This Row],[Sub-Sector]],Table2[% Away From Current Month High],"&lt;=0.05")/Table4[[#This Row],[Count]]</f>
        <v>0.78947368421052633</v>
      </c>
      <c r="P40" s="1">
        <f>COUNTIFS(Table2[Sub-Sector],Table4[[#This Row],[Sub-Sector]],Table2[% Away From 52W High],"&lt;=10")/Table4[[#This Row],[Count]]</f>
        <v>0.31578947368421051</v>
      </c>
      <c r="Q40" s="1">
        <f>COUNTIFS(Table2[Sub-Sector],Table4[[#This Row],[Sub-Sector]],Table2[% Away From 52W Low],"&gt;=10")/Table4[[#This Row],[Count]]</f>
        <v>1</v>
      </c>
      <c r="R40" s="1">
        <f>COUNTIFS(Table2[Sub-Sector],Table4[[#This Row],[Sub-Sector]],Table2[% Price above 20 EMA],"&gt;=0")/Table4[[#This Row],[Count]]</f>
        <v>0.84210526315789469</v>
      </c>
      <c r="S40" s="1">
        <f>COUNTIFS(Table2[Sub-Sector],Table4[[#This Row],[Sub-Sector]],Table2[% Price above 50 EMA],"&gt;=0")/Table4[[#This Row],[Count]]</f>
        <v>0.73684210526315785</v>
      </c>
      <c r="T40" s="1">
        <f>COUNTIFS(Table2[Sub-Sector],Table4[[#This Row],[Sub-Sector]],Table2[% Price above 200 EMA],"&gt;=0")/Table4[[#This Row],[Count]]</f>
        <v>0.94736842105263153</v>
      </c>
      <c r="U40" s="1">
        <f>COUNTIFS(Table2[Sub-Sector],Table4[[#This Row],[Sub-Sector]],Table2[Rate of Change - Zone],"Positive")/Table4[[#This Row],[Count]]</f>
        <v>0.47368421052631576</v>
      </c>
      <c r="V40" s="1">
        <f>COUNTIFS(Table2[Sub-Sector],Table4[[#This Row],[Sub-Sector]],Table2[Sharpe Ratio],"&gt;=0.10")/Table4[[#This Row],[Count]]</f>
        <v>0.31578947368421051</v>
      </c>
      <c r="W4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333</v>
      </c>
      <c r="X40">
        <f>_xlfn.RANK.AVG(Table4[[#This Row],[Score]],Table4[Score],1)</f>
        <v>31</v>
      </c>
      <c r="Y4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193</v>
      </c>
      <c r="Z40">
        <f>_xlfn.RANK.AVG(Table4[[#This Row],[Score 2 ]],Table4[[Score 2 ]],1)</f>
        <v>39</v>
      </c>
    </row>
    <row r="41" spans="1:26" x14ac:dyDescent="0.3">
      <c r="A41" t="s">
        <v>236</v>
      </c>
      <c r="B41">
        <f>COUNTIFS(Table2[Sub-Sector],Table4[[#This Row],[Sub-Sector]])</f>
        <v>5</v>
      </c>
      <c r="C41" s="1">
        <f>COUNTIFS(Table2[Sub-Sector],Table4[[#This Row],[Sub-Sector]],Table2[Uptrend],"Uptrend")/Table4[[#This Row],[Count]]</f>
        <v>0.6</v>
      </c>
      <c r="D41" s="1">
        <f>COUNTIFS(Table2[Sub-Sector],Table4[[#This Row],[Sub-Sector]],Table2[1W Return vs Nifty],"&gt;=5")/Table4[[#This Row],[Count]]</f>
        <v>0.4</v>
      </c>
      <c r="E41" s="1">
        <f>COUNTIFS(Table2[Sub-Sector],Table4[[#This Row],[Sub-Sector]],Table2[1M Return vs Nifty],"&gt;=5")/Table4[[#This Row],[Count]]</f>
        <v>0.2</v>
      </c>
      <c r="F41" s="1">
        <f>COUNTIFS(Table2[Sub-Sector],Table4[[#This Row],[Sub-Sector]],Table2[6M Return vs Nifty],"&gt;=10")/Table4[[#This Row],[Count]]</f>
        <v>0.6</v>
      </c>
      <c r="G41" s="1">
        <f>COUNTIFS(Table2[Sub-Sector],Table4[[#This Row],[Sub-Sector]],Table2[1Y Return vs Nifty],"&gt;=10")/Table4[[#This Row],[Count]]</f>
        <v>0.6</v>
      </c>
      <c r="H41" s="1">
        <f>COUNTIFS(Table2[Sub-Sector],Table4[[#This Row],[Sub-Sector]],Table2[RSI Exponential â€“ 14D],"&gt;=50")/Table4[[#This Row],[Count]]</f>
        <v>0.6</v>
      </c>
      <c r="I41" s="1">
        <f>COUNTIFS(Table2[Sub-Sector],Table4[[#This Row],[Sub-Sector]],Table2[Relative Volume],"&gt;=1")/Table4[[#This Row],[Count]]</f>
        <v>0.2</v>
      </c>
      <c r="J41" s="1">
        <f>COUNTIFS(Table2[Sub-Sector],Table4[[#This Row],[Sub-Sector]],Table2[% Away From Day Low],"&gt;=0.05")/Table4[[#This Row],[Count]]</f>
        <v>0</v>
      </c>
      <c r="K41" s="1">
        <f>COUNTIFS(Table2[Sub-Sector],Table4[[#This Row],[Sub-Sector]],Table2[% Away From Day High],"&lt;=0.05")/Table4[[#This Row],[Count]]</f>
        <v>1</v>
      </c>
      <c r="L41" s="1">
        <f>COUNTIFS(Table2[Sub-Sector],Table4[[#This Row],[Sub-Sector]],Table2[% Away From Current Week Low],"&gt;=0.05")/Table4[[#This Row],[Count]]</f>
        <v>0</v>
      </c>
      <c r="M41" s="1">
        <f>COUNTIFS(Table2[Sub-Sector],Table4[[#This Row],[Sub-Sector]],Table2[% Away From Current Week High],"&lt;=0.05")/Table4[[#This Row],[Count]]</f>
        <v>1</v>
      </c>
      <c r="N41" s="1">
        <f>COUNTIFS(Table2[Sub-Sector],Table4[[#This Row],[Sub-Sector]],Table2[% Away From Current Month Low],"&gt;=0.05")/Table4[[#This Row],[Count]]</f>
        <v>0.2</v>
      </c>
      <c r="O41" s="1">
        <f>COUNTIFS(Table2[Sub-Sector],Table4[[#This Row],[Sub-Sector]],Table2[% Away From Current Month High],"&lt;=0.05")/Table4[[#This Row],[Count]]</f>
        <v>0.8</v>
      </c>
      <c r="P41" s="1">
        <f>COUNTIFS(Table2[Sub-Sector],Table4[[#This Row],[Sub-Sector]],Table2[% Away From 52W High],"&lt;=10")/Table4[[#This Row],[Count]]</f>
        <v>0.8</v>
      </c>
      <c r="Q41" s="1">
        <f>COUNTIFS(Table2[Sub-Sector],Table4[[#This Row],[Sub-Sector]],Table2[% Away From 52W Low],"&gt;=10")/Table4[[#This Row],[Count]]</f>
        <v>0.8</v>
      </c>
      <c r="R41" s="1">
        <f>COUNTIFS(Table2[Sub-Sector],Table4[[#This Row],[Sub-Sector]],Table2[% Price above 20 EMA],"&gt;=0")/Table4[[#This Row],[Count]]</f>
        <v>0.6</v>
      </c>
      <c r="S41" s="1">
        <f>COUNTIFS(Table2[Sub-Sector],Table4[[#This Row],[Sub-Sector]],Table2[% Price above 50 EMA],"&gt;=0")/Table4[[#This Row],[Count]]</f>
        <v>0.6</v>
      </c>
      <c r="T41" s="1">
        <f>COUNTIFS(Table2[Sub-Sector],Table4[[#This Row],[Sub-Sector]],Table2[% Price above 200 EMA],"&gt;=0")/Table4[[#This Row],[Count]]</f>
        <v>0.8</v>
      </c>
      <c r="U41" s="1">
        <f>COUNTIFS(Table2[Sub-Sector],Table4[[#This Row],[Sub-Sector]],Table2[Rate of Change - Zone],"Positive")/Table4[[#This Row],[Count]]</f>
        <v>0.4</v>
      </c>
      <c r="V41" s="1">
        <f>COUNTIFS(Table2[Sub-Sector],Table4[[#This Row],[Sub-Sector]],Table2[Sharpe Ratio],"&gt;=0.10")/Table4[[#This Row],[Count]]</f>
        <v>0.2</v>
      </c>
      <c r="W4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334</v>
      </c>
      <c r="X41">
        <f>_xlfn.RANK.AVG(Table4[[#This Row],[Score]],Table4[Score],1)</f>
        <v>32.5</v>
      </c>
      <c r="Y4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195</v>
      </c>
      <c r="Z41">
        <f>_xlfn.RANK.AVG(Table4[[#This Row],[Score 2 ]],Table4[[Score 2 ]],1)</f>
        <v>40</v>
      </c>
    </row>
    <row r="42" spans="1:26" x14ac:dyDescent="0.3">
      <c r="A42" t="s">
        <v>106</v>
      </c>
      <c r="B42">
        <f>COUNTIFS(Table2[Sub-Sector],Table4[[#This Row],[Sub-Sector]])</f>
        <v>2</v>
      </c>
      <c r="C42" s="1">
        <f>COUNTIFS(Table2[Sub-Sector],Table4[[#This Row],[Sub-Sector]],Table2[Uptrend],"Uptrend")/Table4[[#This Row],[Count]]</f>
        <v>0.5</v>
      </c>
      <c r="D42" s="1">
        <f>COUNTIFS(Table2[Sub-Sector],Table4[[#This Row],[Sub-Sector]],Table2[1W Return vs Nifty],"&gt;=5")/Table4[[#This Row],[Count]]</f>
        <v>0.5</v>
      </c>
      <c r="E42" s="1">
        <f>COUNTIFS(Table2[Sub-Sector],Table4[[#This Row],[Sub-Sector]],Table2[1M Return vs Nifty],"&gt;=5")/Table4[[#This Row],[Count]]</f>
        <v>0.5</v>
      </c>
      <c r="F42" s="1">
        <f>COUNTIFS(Table2[Sub-Sector],Table4[[#This Row],[Sub-Sector]],Table2[6M Return vs Nifty],"&gt;=10")/Table4[[#This Row],[Count]]</f>
        <v>0.5</v>
      </c>
      <c r="G42" s="1">
        <f>COUNTIFS(Table2[Sub-Sector],Table4[[#This Row],[Sub-Sector]],Table2[1Y Return vs Nifty],"&gt;=10")/Table4[[#This Row],[Count]]</f>
        <v>1</v>
      </c>
      <c r="H42" s="1">
        <f>COUNTIFS(Table2[Sub-Sector],Table4[[#This Row],[Sub-Sector]],Table2[RSI Exponential â€“ 14D],"&gt;=50")/Table4[[#This Row],[Count]]</f>
        <v>0.5</v>
      </c>
      <c r="I42" s="1">
        <f>COUNTIFS(Table2[Sub-Sector],Table4[[#This Row],[Sub-Sector]],Table2[Relative Volume],"&gt;=1")/Table4[[#This Row],[Count]]</f>
        <v>0</v>
      </c>
      <c r="J42" s="1">
        <f>COUNTIFS(Table2[Sub-Sector],Table4[[#This Row],[Sub-Sector]],Table2[% Away From Day Low],"&gt;=0.05")/Table4[[#This Row],[Count]]</f>
        <v>0</v>
      </c>
      <c r="K42" s="1">
        <f>COUNTIFS(Table2[Sub-Sector],Table4[[#This Row],[Sub-Sector]],Table2[% Away From Day High],"&lt;=0.05")/Table4[[#This Row],[Count]]</f>
        <v>1</v>
      </c>
      <c r="L42" s="1">
        <f>COUNTIFS(Table2[Sub-Sector],Table4[[#This Row],[Sub-Sector]],Table2[% Away From Current Week Low],"&gt;=0.05")/Table4[[#This Row],[Count]]</f>
        <v>0</v>
      </c>
      <c r="M42" s="1">
        <f>COUNTIFS(Table2[Sub-Sector],Table4[[#This Row],[Sub-Sector]],Table2[% Away From Current Week High],"&lt;=0.05")/Table4[[#This Row],[Count]]</f>
        <v>1</v>
      </c>
      <c r="N42" s="1">
        <f>COUNTIFS(Table2[Sub-Sector],Table4[[#This Row],[Sub-Sector]],Table2[% Away From Current Month Low],"&gt;=0.05")/Table4[[#This Row],[Count]]</f>
        <v>0.5</v>
      </c>
      <c r="O42" s="1">
        <f>COUNTIFS(Table2[Sub-Sector],Table4[[#This Row],[Sub-Sector]],Table2[% Away From Current Month High],"&lt;=0.05")/Table4[[#This Row],[Count]]</f>
        <v>1</v>
      </c>
      <c r="P42" s="1">
        <f>COUNTIFS(Table2[Sub-Sector],Table4[[#This Row],[Sub-Sector]],Table2[% Away From 52W High],"&lt;=10")/Table4[[#This Row],[Count]]</f>
        <v>0.5</v>
      </c>
      <c r="Q42" s="1">
        <f>COUNTIFS(Table2[Sub-Sector],Table4[[#This Row],[Sub-Sector]],Table2[% Away From 52W Low],"&gt;=10")/Table4[[#This Row],[Count]]</f>
        <v>1</v>
      </c>
      <c r="R42" s="1">
        <f>COUNTIFS(Table2[Sub-Sector],Table4[[#This Row],[Sub-Sector]],Table2[% Price above 20 EMA],"&gt;=0")/Table4[[#This Row],[Count]]</f>
        <v>0.5</v>
      </c>
      <c r="S42" s="1">
        <f>COUNTIFS(Table2[Sub-Sector],Table4[[#This Row],[Sub-Sector]],Table2[% Price above 50 EMA],"&gt;=0")/Table4[[#This Row],[Count]]</f>
        <v>0.5</v>
      </c>
      <c r="T42" s="1">
        <f>COUNTIFS(Table2[Sub-Sector],Table4[[#This Row],[Sub-Sector]],Table2[% Price above 200 EMA],"&gt;=0")/Table4[[#This Row],[Count]]</f>
        <v>0.5</v>
      </c>
      <c r="U42" s="1">
        <f>COUNTIFS(Table2[Sub-Sector],Table4[[#This Row],[Sub-Sector]],Table2[Rate of Change - Zone],"Positive")/Table4[[#This Row],[Count]]</f>
        <v>0.5</v>
      </c>
      <c r="V42" s="1">
        <f>COUNTIFS(Table2[Sub-Sector],Table4[[#This Row],[Sub-Sector]],Table2[Sharpe Ratio],"&gt;=0.10")/Table4[[#This Row],[Count]]</f>
        <v>0.5</v>
      </c>
      <c r="W4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307.5</v>
      </c>
      <c r="X42">
        <f>_xlfn.RANK.AVG(Table4[[#This Row],[Score]],Table4[Score],1)</f>
        <v>26.5</v>
      </c>
      <c r="Y4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199.5</v>
      </c>
      <c r="Z42">
        <f>_xlfn.RANK.AVG(Table4[[#This Row],[Score 2 ]],Table4[[Score 2 ]],1)</f>
        <v>41.5</v>
      </c>
    </row>
    <row r="43" spans="1:26" x14ac:dyDescent="0.3">
      <c r="A43" t="s">
        <v>943</v>
      </c>
      <c r="B43">
        <f>COUNTIFS(Table2[Sub-Sector],Table4[[#This Row],[Sub-Sector]])</f>
        <v>2</v>
      </c>
      <c r="C43" s="1">
        <f>COUNTIFS(Table2[Sub-Sector],Table4[[#This Row],[Sub-Sector]],Table2[Uptrend],"Uptrend")/Table4[[#This Row],[Count]]</f>
        <v>0.5</v>
      </c>
      <c r="D43" s="1">
        <f>COUNTIFS(Table2[Sub-Sector],Table4[[#This Row],[Sub-Sector]],Table2[1W Return vs Nifty],"&gt;=5")/Table4[[#This Row],[Count]]</f>
        <v>0.5</v>
      </c>
      <c r="E43" s="1">
        <f>COUNTIFS(Table2[Sub-Sector],Table4[[#This Row],[Sub-Sector]],Table2[1M Return vs Nifty],"&gt;=5")/Table4[[#This Row],[Count]]</f>
        <v>0.5</v>
      </c>
      <c r="F43" s="1">
        <f>COUNTIFS(Table2[Sub-Sector],Table4[[#This Row],[Sub-Sector]],Table2[6M Return vs Nifty],"&gt;=10")/Table4[[#This Row],[Count]]</f>
        <v>0.5</v>
      </c>
      <c r="G43" s="1">
        <f>COUNTIFS(Table2[Sub-Sector],Table4[[#This Row],[Sub-Sector]],Table2[1Y Return vs Nifty],"&gt;=10")/Table4[[#This Row],[Count]]</f>
        <v>1</v>
      </c>
      <c r="H43" s="1">
        <f>COUNTIFS(Table2[Sub-Sector],Table4[[#This Row],[Sub-Sector]],Table2[RSI Exponential â€“ 14D],"&gt;=50")/Table4[[#This Row],[Count]]</f>
        <v>0.5</v>
      </c>
      <c r="I43" s="1">
        <f>COUNTIFS(Table2[Sub-Sector],Table4[[#This Row],[Sub-Sector]],Table2[Relative Volume],"&gt;=1")/Table4[[#This Row],[Count]]</f>
        <v>0</v>
      </c>
      <c r="J43" s="1">
        <f>COUNTIFS(Table2[Sub-Sector],Table4[[#This Row],[Sub-Sector]],Table2[% Away From Day Low],"&gt;=0.05")/Table4[[#This Row],[Count]]</f>
        <v>0.5</v>
      </c>
      <c r="K43" s="1">
        <f>COUNTIFS(Table2[Sub-Sector],Table4[[#This Row],[Sub-Sector]],Table2[% Away From Day High],"&lt;=0.05")/Table4[[#This Row],[Count]]</f>
        <v>1</v>
      </c>
      <c r="L43" s="1">
        <f>COUNTIFS(Table2[Sub-Sector],Table4[[#This Row],[Sub-Sector]],Table2[% Away From Current Week Low],"&gt;=0.05")/Table4[[#This Row],[Count]]</f>
        <v>0.5</v>
      </c>
      <c r="M43" s="1">
        <f>COUNTIFS(Table2[Sub-Sector],Table4[[#This Row],[Sub-Sector]],Table2[% Away From Current Week High],"&lt;=0.05")/Table4[[#This Row],[Count]]</f>
        <v>1</v>
      </c>
      <c r="N43" s="1">
        <f>COUNTIFS(Table2[Sub-Sector],Table4[[#This Row],[Sub-Sector]],Table2[% Away From Current Month Low],"&gt;=0.05")/Table4[[#This Row],[Count]]</f>
        <v>1</v>
      </c>
      <c r="O43" s="1">
        <f>COUNTIFS(Table2[Sub-Sector],Table4[[#This Row],[Sub-Sector]],Table2[% Away From Current Month High],"&lt;=0.05")/Table4[[#This Row],[Count]]</f>
        <v>0.5</v>
      </c>
      <c r="P43" s="1">
        <f>COUNTIFS(Table2[Sub-Sector],Table4[[#This Row],[Sub-Sector]],Table2[% Away From 52W High],"&lt;=10")/Table4[[#This Row],[Count]]</f>
        <v>0.5</v>
      </c>
      <c r="Q43" s="1">
        <f>COUNTIFS(Table2[Sub-Sector],Table4[[#This Row],[Sub-Sector]],Table2[% Away From 52W Low],"&gt;=10")/Table4[[#This Row],[Count]]</f>
        <v>1</v>
      </c>
      <c r="R43" s="1">
        <f>COUNTIFS(Table2[Sub-Sector],Table4[[#This Row],[Sub-Sector]],Table2[% Price above 20 EMA],"&gt;=0")/Table4[[#This Row],[Count]]</f>
        <v>0.5</v>
      </c>
      <c r="S43" s="1">
        <f>COUNTIFS(Table2[Sub-Sector],Table4[[#This Row],[Sub-Sector]],Table2[% Price above 50 EMA],"&gt;=0")/Table4[[#This Row],[Count]]</f>
        <v>0.5</v>
      </c>
      <c r="T43" s="1">
        <f>COUNTIFS(Table2[Sub-Sector],Table4[[#This Row],[Sub-Sector]],Table2[% Price above 200 EMA],"&gt;=0")/Table4[[#This Row],[Count]]</f>
        <v>1</v>
      </c>
      <c r="U43" s="1">
        <f>COUNTIFS(Table2[Sub-Sector],Table4[[#This Row],[Sub-Sector]],Table2[Rate of Change - Zone],"Positive")/Table4[[#This Row],[Count]]</f>
        <v>0.5</v>
      </c>
      <c r="V43" s="1">
        <f>COUNTIFS(Table2[Sub-Sector],Table4[[#This Row],[Sub-Sector]],Table2[Sharpe Ratio],"&gt;=0.10")/Table4[[#This Row],[Count]]</f>
        <v>0.5</v>
      </c>
      <c r="W4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307.5</v>
      </c>
      <c r="X43">
        <f>_xlfn.RANK.AVG(Table4[[#This Row],[Score]],Table4[Score],1)</f>
        <v>26.5</v>
      </c>
      <c r="Y4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199.5</v>
      </c>
      <c r="Z43">
        <f>_xlfn.RANK.AVG(Table4[[#This Row],[Score 2 ]],Table4[[Score 2 ]],1)</f>
        <v>41.5</v>
      </c>
    </row>
    <row r="44" spans="1:26" x14ac:dyDescent="0.3">
      <c r="A44" t="s">
        <v>21</v>
      </c>
      <c r="B44">
        <f>COUNTIFS(Table2[Sub-Sector],Table4[[#This Row],[Sub-Sector]])</f>
        <v>21</v>
      </c>
      <c r="C44" s="1">
        <f>COUNTIFS(Table2[Sub-Sector],Table4[[#This Row],[Sub-Sector]],Table2[Uptrend],"Uptrend")/Table4[[#This Row],[Count]]</f>
        <v>0.47619047619047616</v>
      </c>
      <c r="D44" s="1">
        <f>COUNTIFS(Table2[Sub-Sector],Table4[[#This Row],[Sub-Sector]],Table2[1W Return vs Nifty],"&gt;=5")/Table4[[#This Row],[Count]]</f>
        <v>0.33333333333333331</v>
      </c>
      <c r="E44" s="1">
        <f>COUNTIFS(Table2[Sub-Sector],Table4[[#This Row],[Sub-Sector]],Table2[1M Return vs Nifty],"&gt;=5")/Table4[[#This Row],[Count]]</f>
        <v>9.5238095238095233E-2</v>
      </c>
      <c r="F44" s="1">
        <f>COUNTIFS(Table2[Sub-Sector],Table4[[#This Row],[Sub-Sector]],Table2[6M Return vs Nifty],"&gt;=10")/Table4[[#This Row],[Count]]</f>
        <v>0.38095238095238093</v>
      </c>
      <c r="G44" s="1">
        <f>COUNTIFS(Table2[Sub-Sector],Table4[[#This Row],[Sub-Sector]],Table2[1Y Return vs Nifty],"&gt;=10")/Table4[[#This Row],[Count]]</f>
        <v>0.33333333333333331</v>
      </c>
      <c r="H44" s="1">
        <f>COUNTIFS(Table2[Sub-Sector],Table4[[#This Row],[Sub-Sector]],Table2[RSI Exponential â€“ 14D],"&gt;=50")/Table4[[#This Row],[Count]]</f>
        <v>0.52380952380952384</v>
      </c>
      <c r="I44" s="1">
        <f>COUNTIFS(Table2[Sub-Sector],Table4[[#This Row],[Sub-Sector]],Table2[Relative Volume],"&gt;=1")/Table4[[#This Row],[Count]]</f>
        <v>0.38095238095238093</v>
      </c>
      <c r="J44" s="1">
        <f>COUNTIFS(Table2[Sub-Sector],Table4[[#This Row],[Sub-Sector]],Table2[% Away From Day Low],"&gt;=0.05")/Table4[[#This Row],[Count]]</f>
        <v>4.7619047619047616E-2</v>
      </c>
      <c r="K44" s="1">
        <f>COUNTIFS(Table2[Sub-Sector],Table4[[#This Row],[Sub-Sector]],Table2[% Away From Day High],"&lt;=0.05")/Table4[[#This Row],[Count]]</f>
        <v>1</v>
      </c>
      <c r="L44" s="1">
        <f>COUNTIFS(Table2[Sub-Sector],Table4[[#This Row],[Sub-Sector]],Table2[% Away From Current Week Low],"&gt;=0.05")/Table4[[#This Row],[Count]]</f>
        <v>4.7619047619047616E-2</v>
      </c>
      <c r="M44" s="1">
        <f>COUNTIFS(Table2[Sub-Sector],Table4[[#This Row],[Sub-Sector]],Table2[% Away From Current Week High],"&lt;=0.05")/Table4[[#This Row],[Count]]</f>
        <v>1</v>
      </c>
      <c r="N44" s="1">
        <f>COUNTIFS(Table2[Sub-Sector],Table4[[#This Row],[Sub-Sector]],Table2[% Away From Current Month Low],"&gt;=0.05")/Table4[[#This Row],[Count]]</f>
        <v>0.47619047619047616</v>
      </c>
      <c r="O44" s="1">
        <f>COUNTIFS(Table2[Sub-Sector],Table4[[#This Row],[Sub-Sector]],Table2[% Away From Current Month High],"&lt;=0.05")/Table4[[#This Row],[Count]]</f>
        <v>0.8571428571428571</v>
      </c>
      <c r="P44" s="1">
        <f>COUNTIFS(Table2[Sub-Sector],Table4[[#This Row],[Sub-Sector]],Table2[% Away From 52W High],"&lt;=10")/Table4[[#This Row],[Count]]</f>
        <v>0.52380952380952384</v>
      </c>
      <c r="Q44" s="1">
        <f>COUNTIFS(Table2[Sub-Sector],Table4[[#This Row],[Sub-Sector]],Table2[% Away From 52W Low],"&gt;=10")/Table4[[#This Row],[Count]]</f>
        <v>0.90476190476190477</v>
      </c>
      <c r="R44" s="1">
        <f>COUNTIFS(Table2[Sub-Sector],Table4[[#This Row],[Sub-Sector]],Table2[% Price above 20 EMA],"&gt;=0")/Table4[[#This Row],[Count]]</f>
        <v>0.47619047619047616</v>
      </c>
      <c r="S44" s="1">
        <f>COUNTIFS(Table2[Sub-Sector],Table4[[#This Row],[Sub-Sector]],Table2[% Price above 50 EMA],"&gt;=0")/Table4[[#This Row],[Count]]</f>
        <v>0.47619047619047616</v>
      </c>
      <c r="T44" s="1">
        <f>COUNTIFS(Table2[Sub-Sector],Table4[[#This Row],[Sub-Sector]],Table2[% Price above 200 EMA],"&gt;=0")/Table4[[#This Row],[Count]]</f>
        <v>0.7142857142857143</v>
      </c>
      <c r="U44" s="1">
        <f>COUNTIFS(Table2[Sub-Sector],Table4[[#This Row],[Sub-Sector]],Table2[Rate of Change - Zone],"Positive")/Table4[[#This Row],[Count]]</f>
        <v>0.52380952380952384</v>
      </c>
      <c r="V44" s="1">
        <f>COUNTIFS(Table2[Sub-Sector],Table4[[#This Row],[Sub-Sector]],Table2[Sharpe Ratio],"&gt;=0.10")/Table4[[#This Row],[Count]]</f>
        <v>9.5238095238095233E-2</v>
      </c>
      <c r="W4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394</v>
      </c>
      <c r="X44">
        <f>_xlfn.RANK.AVG(Table4[[#This Row],[Score]],Table4[Score],1)</f>
        <v>52</v>
      </c>
      <c r="Y4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204</v>
      </c>
      <c r="Z44">
        <f>_xlfn.RANK.AVG(Table4[[#This Row],[Score 2 ]],Table4[[Score 2 ]],1)</f>
        <v>43</v>
      </c>
    </row>
    <row r="45" spans="1:26" x14ac:dyDescent="0.3">
      <c r="A45" t="s">
        <v>125</v>
      </c>
      <c r="B45">
        <f>COUNTIFS(Table2[Sub-Sector],Table4[[#This Row],[Sub-Sector]])</f>
        <v>9</v>
      </c>
      <c r="C45" s="1">
        <f>COUNTIFS(Table2[Sub-Sector],Table4[[#This Row],[Sub-Sector]],Table2[Uptrend],"Uptrend")/Table4[[#This Row],[Count]]</f>
        <v>0.55555555555555558</v>
      </c>
      <c r="D45" s="1">
        <f>COUNTIFS(Table2[Sub-Sector],Table4[[#This Row],[Sub-Sector]],Table2[1W Return vs Nifty],"&gt;=5")/Table4[[#This Row],[Count]]</f>
        <v>0.33333333333333331</v>
      </c>
      <c r="E45" s="1">
        <f>COUNTIFS(Table2[Sub-Sector],Table4[[#This Row],[Sub-Sector]],Table2[1M Return vs Nifty],"&gt;=5")/Table4[[#This Row],[Count]]</f>
        <v>0.33333333333333331</v>
      </c>
      <c r="F45" s="1">
        <f>COUNTIFS(Table2[Sub-Sector],Table4[[#This Row],[Sub-Sector]],Table2[6M Return vs Nifty],"&gt;=10")/Table4[[#This Row],[Count]]</f>
        <v>0.77777777777777779</v>
      </c>
      <c r="G45" s="1">
        <f>COUNTIFS(Table2[Sub-Sector],Table4[[#This Row],[Sub-Sector]],Table2[1Y Return vs Nifty],"&gt;=10")/Table4[[#This Row],[Count]]</f>
        <v>0.44444444444444442</v>
      </c>
      <c r="H45" s="1">
        <f>COUNTIFS(Table2[Sub-Sector],Table4[[#This Row],[Sub-Sector]],Table2[RSI Exponential â€“ 14D],"&gt;=50")/Table4[[#This Row],[Count]]</f>
        <v>0.55555555555555558</v>
      </c>
      <c r="I45" s="1">
        <f>COUNTIFS(Table2[Sub-Sector],Table4[[#This Row],[Sub-Sector]],Table2[Relative Volume],"&gt;=1")/Table4[[#This Row],[Count]]</f>
        <v>0.22222222222222221</v>
      </c>
      <c r="J45" s="1">
        <f>COUNTIFS(Table2[Sub-Sector],Table4[[#This Row],[Sub-Sector]],Table2[% Away From Day Low],"&gt;=0.05")/Table4[[#This Row],[Count]]</f>
        <v>0</v>
      </c>
      <c r="K45" s="1">
        <f>COUNTIFS(Table2[Sub-Sector],Table4[[#This Row],[Sub-Sector]],Table2[% Away From Day High],"&lt;=0.05")/Table4[[#This Row],[Count]]</f>
        <v>1</v>
      </c>
      <c r="L45" s="1">
        <f>COUNTIFS(Table2[Sub-Sector],Table4[[#This Row],[Sub-Sector]],Table2[% Away From Current Week Low],"&gt;=0.05")/Table4[[#This Row],[Count]]</f>
        <v>0</v>
      </c>
      <c r="M45" s="1">
        <f>COUNTIFS(Table2[Sub-Sector],Table4[[#This Row],[Sub-Sector]],Table2[% Away From Current Week High],"&lt;=0.05")/Table4[[#This Row],[Count]]</f>
        <v>1</v>
      </c>
      <c r="N45" s="1">
        <f>COUNTIFS(Table2[Sub-Sector],Table4[[#This Row],[Sub-Sector]],Table2[% Away From Current Month Low],"&gt;=0.05")/Table4[[#This Row],[Count]]</f>
        <v>0.55555555555555558</v>
      </c>
      <c r="O45" s="1">
        <f>COUNTIFS(Table2[Sub-Sector],Table4[[#This Row],[Sub-Sector]],Table2[% Away From Current Month High],"&lt;=0.05")/Table4[[#This Row],[Count]]</f>
        <v>0.55555555555555558</v>
      </c>
      <c r="P45" s="1">
        <f>COUNTIFS(Table2[Sub-Sector],Table4[[#This Row],[Sub-Sector]],Table2[% Away From 52W High],"&lt;=10")/Table4[[#This Row],[Count]]</f>
        <v>0.33333333333333331</v>
      </c>
      <c r="Q45" s="1">
        <f>COUNTIFS(Table2[Sub-Sector],Table4[[#This Row],[Sub-Sector]],Table2[% Away From 52W Low],"&gt;=10")/Table4[[#This Row],[Count]]</f>
        <v>0.88888888888888884</v>
      </c>
      <c r="R45" s="1">
        <f>COUNTIFS(Table2[Sub-Sector],Table4[[#This Row],[Sub-Sector]],Table2[% Price above 20 EMA],"&gt;=0")/Table4[[#This Row],[Count]]</f>
        <v>0.44444444444444442</v>
      </c>
      <c r="S45" s="1">
        <f>COUNTIFS(Table2[Sub-Sector],Table4[[#This Row],[Sub-Sector]],Table2[% Price above 50 EMA],"&gt;=0")/Table4[[#This Row],[Count]]</f>
        <v>0.66666666666666663</v>
      </c>
      <c r="T45" s="1">
        <f>COUNTIFS(Table2[Sub-Sector],Table4[[#This Row],[Sub-Sector]],Table2[% Price above 200 EMA],"&gt;=0")/Table4[[#This Row],[Count]]</f>
        <v>0.77777777777777779</v>
      </c>
      <c r="U45" s="1">
        <f>COUNTIFS(Table2[Sub-Sector],Table4[[#This Row],[Sub-Sector]],Table2[Rate of Change - Zone],"Positive")/Table4[[#This Row],[Count]]</f>
        <v>0.33333333333333331</v>
      </c>
      <c r="V45" s="1">
        <f>COUNTIFS(Table2[Sub-Sector],Table4[[#This Row],[Sub-Sector]],Table2[Sharpe Ratio],"&gt;=0.10")/Table4[[#This Row],[Count]]</f>
        <v>0.1111111111111111</v>
      </c>
      <c r="W4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336.5</v>
      </c>
      <c r="X45">
        <f>_xlfn.RANK.AVG(Table4[[#This Row],[Score]],Table4[Score],1)</f>
        <v>36</v>
      </c>
      <c r="Y4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205</v>
      </c>
      <c r="Z45">
        <f>_xlfn.RANK.AVG(Table4[[#This Row],[Score 2 ]],Table4[[Score 2 ]],1)</f>
        <v>44</v>
      </c>
    </row>
    <row r="46" spans="1:26" x14ac:dyDescent="0.3">
      <c r="A46" t="s">
        <v>48</v>
      </c>
      <c r="B46">
        <f>COUNTIFS(Table2[Sub-Sector],Table4[[#This Row],[Sub-Sector]])</f>
        <v>26</v>
      </c>
      <c r="C46" s="1">
        <f>COUNTIFS(Table2[Sub-Sector],Table4[[#This Row],[Sub-Sector]],Table2[Uptrend],"Uptrend")/Table4[[#This Row],[Count]]</f>
        <v>0.26923076923076922</v>
      </c>
      <c r="D46" s="1">
        <f>COUNTIFS(Table2[Sub-Sector],Table4[[#This Row],[Sub-Sector]],Table2[1W Return vs Nifty],"&gt;=5")/Table4[[#This Row],[Count]]</f>
        <v>0.30769230769230771</v>
      </c>
      <c r="E46" s="1">
        <f>COUNTIFS(Table2[Sub-Sector],Table4[[#This Row],[Sub-Sector]],Table2[1M Return vs Nifty],"&gt;=5")/Table4[[#This Row],[Count]]</f>
        <v>0.15384615384615385</v>
      </c>
      <c r="F46" s="1">
        <f>COUNTIFS(Table2[Sub-Sector],Table4[[#This Row],[Sub-Sector]],Table2[6M Return vs Nifty],"&gt;=10")/Table4[[#This Row],[Count]]</f>
        <v>0.42307692307692307</v>
      </c>
      <c r="G46" s="1">
        <f>COUNTIFS(Table2[Sub-Sector],Table4[[#This Row],[Sub-Sector]],Table2[1Y Return vs Nifty],"&gt;=10")/Table4[[#This Row],[Count]]</f>
        <v>0.69230769230769229</v>
      </c>
      <c r="H46" s="1">
        <f>COUNTIFS(Table2[Sub-Sector],Table4[[#This Row],[Sub-Sector]],Table2[RSI Exponential â€“ 14D],"&gt;=50")/Table4[[#This Row],[Count]]</f>
        <v>0.42307692307692307</v>
      </c>
      <c r="I46" s="1">
        <f>COUNTIFS(Table2[Sub-Sector],Table4[[#This Row],[Sub-Sector]],Table2[Relative Volume],"&gt;=1")/Table4[[#This Row],[Count]]</f>
        <v>0.26923076923076922</v>
      </c>
      <c r="J46" s="1">
        <f>COUNTIFS(Table2[Sub-Sector],Table4[[#This Row],[Sub-Sector]],Table2[% Away From Day Low],"&gt;=0.05")/Table4[[#This Row],[Count]]</f>
        <v>7.6923076923076927E-2</v>
      </c>
      <c r="K46" s="1">
        <f>COUNTIFS(Table2[Sub-Sector],Table4[[#This Row],[Sub-Sector]],Table2[% Away From Day High],"&lt;=0.05")/Table4[[#This Row],[Count]]</f>
        <v>0.96153846153846156</v>
      </c>
      <c r="L46" s="1">
        <f>COUNTIFS(Table2[Sub-Sector],Table4[[#This Row],[Sub-Sector]],Table2[% Away From Current Week Low],"&gt;=0.05")/Table4[[#This Row],[Count]]</f>
        <v>0.11538461538461539</v>
      </c>
      <c r="M46" s="1">
        <f>COUNTIFS(Table2[Sub-Sector],Table4[[#This Row],[Sub-Sector]],Table2[% Away From Current Week High],"&lt;=0.05")/Table4[[#This Row],[Count]]</f>
        <v>1</v>
      </c>
      <c r="N46" s="1">
        <f>COUNTIFS(Table2[Sub-Sector],Table4[[#This Row],[Sub-Sector]],Table2[% Away From Current Month Low],"&gt;=0.05")/Table4[[#This Row],[Count]]</f>
        <v>0.46153846153846156</v>
      </c>
      <c r="O46" s="1">
        <f>COUNTIFS(Table2[Sub-Sector],Table4[[#This Row],[Sub-Sector]],Table2[% Away From Current Month High],"&lt;=0.05")/Table4[[#This Row],[Count]]</f>
        <v>0.69230769230769229</v>
      </c>
      <c r="P46" s="1">
        <f>COUNTIFS(Table2[Sub-Sector],Table4[[#This Row],[Sub-Sector]],Table2[% Away From 52W High],"&lt;=10")/Table4[[#This Row],[Count]]</f>
        <v>0.15384615384615385</v>
      </c>
      <c r="Q46" s="1">
        <f>COUNTIFS(Table2[Sub-Sector],Table4[[#This Row],[Sub-Sector]],Table2[% Away From 52W Low],"&gt;=10")/Table4[[#This Row],[Count]]</f>
        <v>1</v>
      </c>
      <c r="R46" s="1">
        <f>COUNTIFS(Table2[Sub-Sector],Table4[[#This Row],[Sub-Sector]],Table2[% Price above 20 EMA],"&gt;=0")/Table4[[#This Row],[Count]]</f>
        <v>0.57692307692307687</v>
      </c>
      <c r="S46" s="1">
        <f>COUNTIFS(Table2[Sub-Sector],Table4[[#This Row],[Sub-Sector]],Table2[% Price above 50 EMA],"&gt;=0")/Table4[[#This Row],[Count]]</f>
        <v>0.30769230769230771</v>
      </c>
      <c r="T46" s="1">
        <f>COUNTIFS(Table2[Sub-Sector],Table4[[#This Row],[Sub-Sector]],Table2[% Price above 200 EMA],"&gt;=0")/Table4[[#This Row],[Count]]</f>
        <v>0.76923076923076927</v>
      </c>
      <c r="U46" s="1">
        <f>COUNTIFS(Table2[Sub-Sector],Table4[[#This Row],[Sub-Sector]],Table2[Rate of Change - Zone],"Positive")/Table4[[#This Row],[Count]]</f>
        <v>0.30769230769230771</v>
      </c>
      <c r="V46" s="1">
        <f>COUNTIFS(Table2[Sub-Sector],Table4[[#This Row],[Sub-Sector]],Table2[Sharpe Ratio],"&gt;=0.10")/Table4[[#This Row],[Count]]</f>
        <v>0.61538461538461542</v>
      </c>
      <c r="W4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412.5</v>
      </c>
      <c r="X46">
        <f>_xlfn.RANK.AVG(Table4[[#This Row],[Score]],Table4[Score],1)</f>
        <v>57</v>
      </c>
      <c r="Y4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206</v>
      </c>
      <c r="Z46">
        <f>_xlfn.RANK.AVG(Table4[[#This Row],[Score 2 ]],Table4[[Score 2 ]],1)</f>
        <v>45</v>
      </c>
    </row>
    <row r="47" spans="1:26" x14ac:dyDescent="0.3">
      <c r="A47" t="s">
        <v>172</v>
      </c>
      <c r="B47">
        <f>COUNTIFS(Table2[Sub-Sector],Table4[[#This Row],[Sub-Sector]])</f>
        <v>9</v>
      </c>
      <c r="C47" s="1">
        <f>COUNTIFS(Table2[Sub-Sector],Table4[[#This Row],[Sub-Sector]],Table2[Uptrend],"Uptrend")/Table4[[#This Row],[Count]]</f>
        <v>0.66666666666666663</v>
      </c>
      <c r="D47" s="1">
        <f>COUNTIFS(Table2[Sub-Sector],Table4[[#This Row],[Sub-Sector]],Table2[1W Return vs Nifty],"&gt;=5")/Table4[[#This Row],[Count]]</f>
        <v>0.22222222222222221</v>
      </c>
      <c r="E47" s="1">
        <f>COUNTIFS(Table2[Sub-Sector],Table4[[#This Row],[Sub-Sector]],Table2[1M Return vs Nifty],"&gt;=5")/Table4[[#This Row],[Count]]</f>
        <v>0.33333333333333331</v>
      </c>
      <c r="F47" s="1">
        <f>COUNTIFS(Table2[Sub-Sector],Table4[[#This Row],[Sub-Sector]],Table2[6M Return vs Nifty],"&gt;=10")/Table4[[#This Row],[Count]]</f>
        <v>0.44444444444444442</v>
      </c>
      <c r="G47" s="1">
        <f>COUNTIFS(Table2[Sub-Sector],Table4[[#This Row],[Sub-Sector]],Table2[1Y Return vs Nifty],"&gt;=10")/Table4[[#This Row],[Count]]</f>
        <v>0.33333333333333331</v>
      </c>
      <c r="H47" s="1">
        <f>COUNTIFS(Table2[Sub-Sector],Table4[[#This Row],[Sub-Sector]],Table2[RSI Exponential â€“ 14D],"&gt;=50")/Table4[[#This Row],[Count]]</f>
        <v>0.44444444444444442</v>
      </c>
      <c r="I47" s="1">
        <f>COUNTIFS(Table2[Sub-Sector],Table4[[#This Row],[Sub-Sector]],Table2[Relative Volume],"&gt;=1")/Table4[[#This Row],[Count]]</f>
        <v>0.44444444444444442</v>
      </c>
      <c r="J47" s="1">
        <f>COUNTIFS(Table2[Sub-Sector],Table4[[#This Row],[Sub-Sector]],Table2[% Away From Day Low],"&gt;=0.05")/Table4[[#This Row],[Count]]</f>
        <v>0.1111111111111111</v>
      </c>
      <c r="K47" s="1">
        <f>COUNTIFS(Table2[Sub-Sector],Table4[[#This Row],[Sub-Sector]],Table2[% Away From Day High],"&lt;=0.05")/Table4[[#This Row],[Count]]</f>
        <v>0.66666666666666663</v>
      </c>
      <c r="L47" s="1">
        <f>COUNTIFS(Table2[Sub-Sector],Table4[[#This Row],[Sub-Sector]],Table2[% Away From Current Week Low],"&gt;=0.05")/Table4[[#This Row],[Count]]</f>
        <v>0.1111111111111111</v>
      </c>
      <c r="M47" s="1">
        <f>COUNTIFS(Table2[Sub-Sector],Table4[[#This Row],[Sub-Sector]],Table2[% Away From Current Week High],"&lt;=0.05")/Table4[[#This Row],[Count]]</f>
        <v>0.55555555555555558</v>
      </c>
      <c r="N47" s="1">
        <f>COUNTIFS(Table2[Sub-Sector],Table4[[#This Row],[Sub-Sector]],Table2[% Away From Current Month Low],"&gt;=0.05")/Table4[[#This Row],[Count]]</f>
        <v>0.22222222222222221</v>
      </c>
      <c r="O47" s="1">
        <f>COUNTIFS(Table2[Sub-Sector],Table4[[#This Row],[Sub-Sector]],Table2[% Away From Current Month High],"&lt;=0.05")/Table4[[#This Row],[Count]]</f>
        <v>0.33333333333333331</v>
      </c>
      <c r="P47" s="1">
        <f>COUNTIFS(Table2[Sub-Sector],Table4[[#This Row],[Sub-Sector]],Table2[% Away From 52W High],"&lt;=10")/Table4[[#This Row],[Count]]</f>
        <v>0.44444444444444442</v>
      </c>
      <c r="Q47" s="1">
        <f>COUNTIFS(Table2[Sub-Sector],Table4[[#This Row],[Sub-Sector]],Table2[% Away From 52W Low],"&gt;=10")/Table4[[#This Row],[Count]]</f>
        <v>1</v>
      </c>
      <c r="R47" s="1">
        <f>COUNTIFS(Table2[Sub-Sector],Table4[[#This Row],[Sub-Sector]],Table2[% Price above 20 EMA],"&gt;=0")/Table4[[#This Row],[Count]]</f>
        <v>0.44444444444444442</v>
      </c>
      <c r="S47" s="1">
        <f>COUNTIFS(Table2[Sub-Sector],Table4[[#This Row],[Sub-Sector]],Table2[% Price above 50 EMA],"&gt;=0")/Table4[[#This Row],[Count]]</f>
        <v>0.55555555555555558</v>
      </c>
      <c r="T47" s="1">
        <f>COUNTIFS(Table2[Sub-Sector],Table4[[#This Row],[Sub-Sector]],Table2[% Price above 200 EMA],"&gt;=0")/Table4[[#This Row],[Count]]</f>
        <v>0.88888888888888884</v>
      </c>
      <c r="U47" s="1">
        <f>COUNTIFS(Table2[Sub-Sector],Table4[[#This Row],[Sub-Sector]],Table2[Rate of Change - Zone],"Positive")/Table4[[#This Row],[Count]]</f>
        <v>0.44444444444444442</v>
      </c>
      <c r="V47" s="1">
        <f>COUNTIFS(Table2[Sub-Sector],Table4[[#This Row],[Sub-Sector]],Table2[Sharpe Ratio],"&gt;=0.10")/Table4[[#This Row],[Count]]</f>
        <v>0.1111111111111111</v>
      </c>
      <c r="W4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342.5</v>
      </c>
      <c r="X47">
        <f>_xlfn.RANK.AVG(Table4[[#This Row],[Score]],Table4[Score],1)</f>
        <v>40</v>
      </c>
      <c r="Y4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206.5</v>
      </c>
      <c r="Z47">
        <f>_xlfn.RANK.AVG(Table4[[#This Row],[Score 2 ]],Table4[[Score 2 ]],1)</f>
        <v>46</v>
      </c>
    </row>
    <row r="48" spans="1:26" x14ac:dyDescent="0.3">
      <c r="A48" t="s">
        <v>184</v>
      </c>
      <c r="B48">
        <f>COUNTIFS(Table2[Sub-Sector],Table4[[#This Row],[Sub-Sector]])</f>
        <v>28</v>
      </c>
      <c r="C48" s="1">
        <f>COUNTIFS(Table2[Sub-Sector],Table4[[#This Row],[Sub-Sector]],Table2[Uptrend],"Uptrend")/Table4[[#This Row],[Count]]</f>
        <v>0.25</v>
      </c>
      <c r="D48" s="1">
        <f>COUNTIFS(Table2[Sub-Sector],Table4[[#This Row],[Sub-Sector]],Table2[1W Return vs Nifty],"&gt;=5")/Table4[[#This Row],[Count]]</f>
        <v>0.2857142857142857</v>
      </c>
      <c r="E48" s="1">
        <f>COUNTIFS(Table2[Sub-Sector],Table4[[#This Row],[Sub-Sector]],Table2[1M Return vs Nifty],"&gt;=5")/Table4[[#This Row],[Count]]</f>
        <v>0.21428571428571427</v>
      </c>
      <c r="F48" s="1">
        <f>COUNTIFS(Table2[Sub-Sector],Table4[[#This Row],[Sub-Sector]],Table2[6M Return vs Nifty],"&gt;=10")/Table4[[#This Row],[Count]]</f>
        <v>0.6071428571428571</v>
      </c>
      <c r="G48" s="1">
        <f>COUNTIFS(Table2[Sub-Sector],Table4[[#This Row],[Sub-Sector]],Table2[1Y Return vs Nifty],"&gt;=10")/Table4[[#This Row],[Count]]</f>
        <v>0.5357142857142857</v>
      </c>
      <c r="H48" s="1">
        <f>COUNTIFS(Table2[Sub-Sector],Table4[[#This Row],[Sub-Sector]],Table2[RSI Exponential â€“ 14D],"&gt;=50")/Table4[[#This Row],[Count]]</f>
        <v>0.5</v>
      </c>
      <c r="I48" s="1">
        <f>COUNTIFS(Table2[Sub-Sector],Table4[[#This Row],[Sub-Sector]],Table2[Relative Volume],"&gt;=1")/Table4[[#This Row],[Count]]</f>
        <v>0.21428571428571427</v>
      </c>
      <c r="J48" s="1">
        <f>COUNTIFS(Table2[Sub-Sector],Table4[[#This Row],[Sub-Sector]],Table2[% Away From Day Low],"&gt;=0.05")/Table4[[#This Row],[Count]]</f>
        <v>3.5714285714285712E-2</v>
      </c>
      <c r="K48" s="1">
        <f>COUNTIFS(Table2[Sub-Sector],Table4[[#This Row],[Sub-Sector]],Table2[% Away From Day High],"&lt;=0.05")/Table4[[#This Row],[Count]]</f>
        <v>0.9642857142857143</v>
      </c>
      <c r="L48" s="1">
        <f>COUNTIFS(Table2[Sub-Sector],Table4[[#This Row],[Sub-Sector]],Table2[% Away From Current Week Low],"&gt;=0.05")/Table4[[#This Row],[Count]]</f>
        <v>0.14285714285714285</v>
      </c>
      <c r="M48" s="1">
        <f>COUNTIFS(Table2[Sub-Sector],Table4[[#This Row],[Sub-Sector]],Table2[% Away From Current Week High],"&lt;=0.05")/Table4[[#This Row],[Count]]</f>
        <v>1</v>
      </c>
      <c r="N48" s="1">
        <f>COUNTIFS(Table2[Sub-Sector],Table4[[#This Row],[Sub-Sector]],Table2[% Away From Current Month Low],"&gt;=0.05")/Table4[[#This Row],[Count]]</f>
        <v>0.4642857142857143</v>
      </c>
      <c r="O48" s="1">
        <f>COUNTIFS(Table2[Sub-Sector],Table4[[#This Row],[Sub-Sector]],Table2[% Away From Current Month High],"&lt;=0.05")/Table4[[#This Row],[Count]]</f>
        <v>0.75</v>
      </c>
      <c r="P48" s="1">
        <f>COUNTIFS(Table2[Sub-Sector],Table4[[#This Row],[Sub-Sector]],Table2[% Away From 52W High],"&lt;=10")/Table4[[#This Row],[Count]]</f>
        <v>0.21428571428571427</v>
      </c>
      <c r="Q48" s="1">
        <f>COUNTIFS(Table2[Sub-Sector],Table4[[#This Row],[Sub-Sector]],Table2[% Away From 52W Low],"&gt;=10")/Table4[[#This Row],[Count]]</f>
        <v>1</v>
      </c>
      <c r="R48" s="1">
        <f>COUNTIFS(Table2[Sub-Sector],Table4[[#This Row],[Sub-Sector]],Table2[% Price above 20 EMA],"&gt;=0")/Table4[[#This Row],[Count]]</f>
        <v>0.5714285714285714</v>
      </c>
      <c r="S48" s="1">
        <f>COUNTIFS(Table2[Sub-Sector],Table4[[#This Row],[Sub-Sector]],Table2[% Price above 50 EMA],"&gt;=0")/Table4[[#This Row],[Count]]</f>
        <v>0.5357142857142857</v>
      </c>
      <c r="T48" s="1">
        <f>COUNTIFS(Table2[Sub-Sector],Table4[[#This Row],[Sub-Sector]],Table2[% Price above 200 EMA],"&gt;=0")/Table4[[#This Row],[Count]]</f>
        <v>0.8571428571428571</v>
      </c>
      <c r="U48" s="1">
        <f>COUNTIFS(Table2[Sub-Sector],Table4[[#This Row],[Sub-Sector]],Table2[Rate of Change - Zone],"Positive")/Table4[[#This Row],[Count]]</f>
        <v>0.32142857142857145</v>
      </c>
      <c r="V48" s="1">
        <f>COUNTIFS(Table2[Sub-Sector],Table4[[#This Row],[Sub-Sector]],Table2[Sharpe Ratio],"&gt;=0.10")/Table4[[#This Row],[Count]]</f>
        <v>0.42857142857142855</v>
      </c>
      <c r="W4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406.5</v>
      </c>
      <c r="X48">
        <f>_xlfn.RANK.AVG(Table4[[#This Row],[Score]],Table4[Score],1)</f>
        <v>54</v>
      </c>
      <c r="Y4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208</v>
      </c>
      <c r="Z48">
        <f>_xlfn.RANK.AVG(Table4[[#This Row],[Score 2 ]],Table4[[Score 2 ]],1)</f>
        <v>47</v>
      </c>
    </row>
    <row r="49" spans="1:26" x14ac:dyDescent="0.3">
      <c r="A49" t="s">
        <v>1333</v>
      </c>
      <c r="B49">
        <f>COUNTIFS(Table2[Sub-Sector],Table4[[#This Row],[Sub-Sector]])</f>
        <v>2</v>
      </c>
      <c r="C49" s="1">
        <f>COUNTIFS(Table2[Sub-Sector],Table4[[#This Row],[Sub-Sector]],Table2[Uptrend],"Uptrend")/Table4[[#This Row],[Count]]</f>
        <v>0.5</v>
      </c>
      <c r="D49" s="1">
        <f>COUNTIFS(Table2[Sub-Sector],Table4[[#This Row],[Sub-Sector]],Table2[1W Return vs Nifty],"&gt;=5")/Table4[[#This Row],[Count]]</f>
        <v>0</v>
      </c>
      <c r="E49" s="1">
        <f>COUNTIFS(Table2[Sub-Sector],Table4[[#This Row],[Sub-Sector]],Table2[1M Return vs Nifty],"&gt;=5")/Table4[[#This Row],[Count]]</f>
        <v>0.5</v>
      </c>
      <c r="F49" s="1">
        <f>COUNTIFS(Table2[Sub-Sector],Table4[[#This Row],[Sub-Sector]],Table2[6M Return vs Nifty],"&gt;=10")/Table4[[#This Row],[Count]]</f>
        <v>0.5</v>
      </c>
      <c r="G49" s="1">
        <f>COUNTIFS(Table2[Sub-Sector],Table4[[#This Row],[Sub-Sector]],Table2[1Y Return vs Nifty],"&gt;=10")/Table4[[#This Row],[Count]]</f>
        <v>0</v>
      </c>
      <c r="H49" s="1">
        <f>COUNTIFS(Table2[Sub-Sector],Table4[[#This Row],[Sub-Sector]],Table2[RSI Exponential â€“ 14D],"&gt;=50")/Table4[[#This Row],[Count]]</f>
        <v>1</v>
      </c>
      <c r="I49" s="1">
        <f>COUNTIFS(Table2[Sub-Sector],Table4[[#This Row],[Sub-Sector]],Table2[Relative Volume],"&gt;=1")/Table4[[#This Row],[Count]]</f>
        <v>0.5</v>
      </c>
      <c r="J49" s="1">
        <f>COUNTIFS(Table2[Sub-Sector],Table4[[#This Row],[Sub-Sector]],Table2[% Away From Day Low],"&gt;=0.05")/Table4[[#This Row],[Count]]</f>
        <v>0</v>
      </c>
      <c r="K49" s="1">
        <f>COUNTIFS(Table2[Sub-Sector],Table4[[#This Row],[Sub-Sector]],Table2[% Away From Day High],"&lt;=0.05")/Table4[[#This Row],[Count]]</f>
        <v>1</v>
      </c>
      <c r="L49" s="1">
        <f>COUNTIFS(Table2[Sub-Sector],Table4[[#This Row],[Sub-Sector]],Table2[% Away From Current Week Low],"&gt;=0.05")/Table4[[#This Row],[Count]]</f>
        <v>0</v>
      </c>
      <c r="M49" s="1">
        <f>COUNTIFS(Table2[Sub-Sector],Table4[[#This Row],[Sub-Sector]],Table2[% Away From Current Week High],"&lt;=0.05")/Table4[[#This Row],[Count]]</f>
        <v>1</v>
      </c>
      <c r="N49" s="1">
        <f>COUNTIFS(Table2[Sub-Sector],Table4[[#This Row],[Sub-Sector]],Table2[% Away From Current Month Low],"&gt;=0.05")/Table4[[#This Row],[Count]]</f>
        <v>0.5</v>
      </c>
      <c r="O49" s="1">
        <f>COUNTIFS(Table2[Sub-Sector],Table4[[#This Row],[Sub-Sector]],Table2[% Away From Current Month High],"&lt;=0.05")/Table4[[#This Row],[Count]]</f>
        <v>1</v>
      </c>
      <c r="P49" s="1">
        <f>COUNTIFS(Table2[Sub-Sector],Table4[[#This Row],[Sub-Sector]],Table2[% Away From 52W High],"&lt;=10")/Table4[[#This Row],[Count]]</f>
        <v>0</v>
      </c>
      <c r="Q49" s="1">
        <f>COUNTIFS(Table2[Sub-Sector],Table4[[#This Row],[Sub-Sector]],Table2[% Away From 52W Low],"&gt;=10")/Table4[[#This Row],[Count]]</f>
        <v>1</v>
      </c>
      <c r="R49" s="1">
        <f>COUNTIFS(Table2[Sub-Sector],Table4[[#This Row],[Sub-Sector]],Table2[% Price above 20 EMA],"&gt;=0")/Table4[[#This Row],[Count]]</f>
        <v>0.5</v>
      </c>
      <c r="S49" s="1">
        <f>COUNTIFS(Table2[Sub-Sector],Table4[[#This Row],[Sub-Sector]],Table2[% Price above 50 EMA],"&gt;=0")/Table4[[#This Row],[Count]]</f>
        <v>1</v>
      </c>
      <c r="T49" s="1">
        <f>COUNTIFS(Table2[Sub-Sector],Table4[[#This Row],[Sub-Sector]],Table2[% Price above 200 EMA],"&gt;=0")/Table4[[#This Row],[Count]]</f>
        <v>0.5</v>
      </c>
      <c r="U49" s="1">
        <f>COUNTIFS(Table2[Sub-Sector],Table4[[#This Row],[Sub-Sector]],Table2[Rate of Change - Zone],"Positive")/Table4[[#This Row],[Count]]</f>
        <v>0.5</v>
      </c>
      <c r="V49" s="1">
        <f>COUNTIFS(Table2[Sub-Sector],Table4[[#This Row],[Sub-Sector]],Table2[Sharpe Ratio],"&gt;=0.10")/Table4[[#This Row],[Count]]</f>
        <v>0</v>
      </c>
      <c r="W4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382.5</v>
      </c>
      <c r="X49">
        <f>_xlfn.RANK.AVG(Table4[[#This Row],[Score]],Table4[Score],1)</f>
        <v>48.5</v>
      </c>
      <c r="Y4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210</v>
      </c>
      <c r="Z49">
        <f>_xlfn.RANK.AVG(Table4[[#This Row],[Score 2 ]],Table4[[Score 2 ]],1)</f>
        <v>48</v>
      </c>
    </row>
    <row r="50" spans="1:26" x14ac:dyDescent="0.3">
      <c r="A50" t="s">
        <v>109</v>
      </c>
      <c r="B50">
        <f>COUNTIFS(Table2[Sub-Sector],Table4[[#This Row],[Sub-Sector]])</f>
        <v>4</v>
      </c>
      <c r="C50" s="1">
        <f>COUNTIFS(Table2[Sub-Sector],Table4[[#This Row],[Sub-Sector]],Table2[Uptrend],"Uptrend")/Table4[[#This Row],[Count]]</f>
        <v>0.25</v>
      </c>
      <c r="D50" s="1">
        <f>COUNTIFS(Table2[Sub-Sector],Table4[[#This Row],[Sub-Sector]],Table2[1W Return vs Nifty],"&gt;=5")/Table4[[#This Row],[Count]]</f>
        <v>0.25</v>
      </c>
      <c r="E50" s="1">
        <f>COUNTIFS(Table2[Sub-Sector],Table4[[#This Row],[Sub-Sector]],Table2[1M Return vs Nifty],"&gt;=5")/Table4[[#This Row],[Count]]</f>
        <v>0.25</v>
      </c>
      <c r="F50" s="1">
        <f>COUNTIFS(Table2[Sub-Sector],Table4[[#This Row],[Sub-Sector]],Table2[6M Return vs Nifty],"&gt;=10")/Table4[[#This Row],[Count]]</f>
        <v>0.25</v>
      </c>
      <c r="G50" s="1">
        <f>COUNTIFS(Table2[Sub-Sector],Table4[[#This Row],[Sub-Sector]],Table2[1Y Return vs Nifty],"&gt;=10")/Table4[[#This Row],[Count]]</f>
        <v>1</v>
      </c>
      <c r="H50" s="1">
        <f>COUNTIFS(Table2[Sub-Sector],Table4[[#This Row],[Sub-Sector]],Table2[RSI Exponential â€“ 14D],"&gt;=50")/Table4[[#This Row],[Count]]</f>
        <v>0.25</v>
      </c>
      <c r="I50" s="1">
        <f>COUNTIFS(Table2[Sub-Sector],Table4[[#This Row],[Sub-Sector]],Table2[Relative Volume],"&gt;=1")/Table4[[#This Row],[Count]]</f>
        <v>0.25</v>
      </c>
      <c r="J50" s="1">
        <f>COUNTIFS(Table2[Sub-Sector],Table4[[#This Row],[Sub-Sector]],Table2[% Away From Day Low],"&gt;=0.05")/Table4[[#This Row],[Count]]</f>
        <v>0</v>
      </c>
      <c r="K50" s="1">
        <f>COUNTIFS(Table2[Sub-Sector],Table4[[#This Row],[Sub-Sector]],Table2[% Away From Day High],"&lt;=0.05")/Table4[[#This Row],[Count]]</f>
        <v>1</v>
      </c>
      <c r="L50" s="1">
        <f>COUNTIFS(Table2[Sub-Sector],Table4[[#This Row],[Sub-Sector]],Table2[% Away From Current Week Low],"&gt;=0.05")/Table4[[#This Row],[Count]]</f>
        <v>0</v>
      </c>
      <c r="M50" s="1">
        <f>COUNTIFS(Table2[Sub-Sector],Table4[[#This Row],[Sub-Sector]],Table2[% Away From Current Week High],"&lt;=0.05")/Table4[[#This Row],[Count]]</f>
        <v>0.75</v>
      </c>
      <c r="N50" s="1">
        <f>COUNTIFS(Table2[Sub-Sector],Table4[[#This Row],[Sub-Sector]],Table2[% Away From Current Month Low],"&gt;=0.05")/Table4[[#This Row],[Count]]</f>
        <v>0.25</v>
      </c>
      <c r="O50" s="1">
        <f>COUNTIFS(Table2[Sub-Sector],Table4[[#This Row],[Sub-Sector]],Table2[% Away From Current Month High],"&lt;=0.05")/Table4[[#This Row],[Count]]</f>
        <v>0</v>
      </c>
      <c r="P50" s="1">
        <f>COUNTIFS(Table2[Sub-Sector],Table4[[#This Row],[Sub-Sector]],Table2[% Away From 52W High],"&lt;=10")/Table4[[#This Row],[Count]]</f>
        <v>0</v>
      </c>
      <c r="Q50" s="1">
        <f>COUNTIFS(Table2[Sub-Sector],Table4[[#This Row],[Sub-Sector]],Table2[% Away From 52W Low],"&gt;=10")/Table4[[#This Row],[Count]]</f>
        <v>1</v>
      </c>
      <c r="R50" s="1">
        <f>COUNTIFS(Table2[Sub-Sector],Table4[[#This Row],[Sub-Sector]],Table2[% Price above 20 EMA],"&gt;=0")/Table4[[#This Row],[Count]]</f>
        <v>0.25</v>
      </c>
      <c r="S50" s="1">
        <f>COUNTIFS(Table2[Sub-Sector],Table4[[#This Row],[Sub-Sector]],Table2[% Price above 50 EMA],"&gt;=0")/Table4[[#This Row],[Count]]</f>
        <v>0.25</v>
      </c>
      <c r="T50" s="1">
        <f>COUNTIFS(Table2[Sub-Sector],Table4[[#This Row],[Sub-Sector]],Table2[% Price above 200 EMA],"&gt;=0")/Table4[[#This Row],[Count]]</f>
        <v>0.75</v>
      </c>
      <c r="U50" s="1">
        <f>COUNTIFS(Table2[Sub-Sector],Table4[[#This Row],[Sub-Sector]],Table2[Rate of Change - Zone],"Positive")/Table4[[#This Row],[Count]]</f>
        <v>0.25</v>
      </c>
      <c r="V50" s="1">
        <f>COUNTIFS(Table2[Sub-Sector],Table4[[#This Row],[Sub-Sector]],Table2[Sharpe Ratio],"&gt;=0.10")/Table4[[#This Row],[Count]]</f>
        <v>0.75</v>
      </c>
      <c r="W5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407.5</v>
      </c>
      <c r="X50">
        <f>_xlfn.RANK.AVG(Table4[[#This Row],[Score]],Table4[Score],1)</f>
        <v>55</v>
      </c>
      <c r="Y5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210.5</v>
      </c>
      <c r="Z50">
        <f>_xlfn.RANK.AVG(Table4[[#This Row],[Score 2 ]],Table4[[Score 2 ]],1)</f>
        <v>49</v>
      </c>
    </row>
    <row r="51" spans="1:26" x14ac:dyDescent="0.3">
      <c r="A51" t="s">
        <v>119</v>
      </c>
      <c r="B51">
        <f>COUNTIFS(Table2[Sub-Sector],Table4[[#This Row],[Sub-Sector]])</f>
        <v>23</v>
      </c>
      <c r="C51" s="1">
        <f>COUNTIFS(Table2[Sub-Sector],Table4[[#This Row],[Sub-Sector]],Table2[Uptrend],"Uptrend")/Table4[[#This Row],[Count]]</f>
        <v>0.52173913043478259</v>
      </c>
      <c r="D51" s="1">
        <f>COUNTIFS(Table2[Sub-Sector],Table4[[#This Row],[Sub-Sector]],Table2[1W Return vs Nifty],"&gt;=5")/Table4[[#This Row],[Count]]</f>
        <v>0.30434782608695654</v>
      </c>
      <c r="E51" s="1">
        <f>COUNTIFS(Table2[Sub-Sector],Table4[[#This Row],[Sub-Sector]],Table2[1M Return vs Nifty],"&gt;=5")/Table4[[#This Row],[Count]]</f>
        <v>0.39130434782608697</v>
      </c>
      <c r="F51" s="1">
        <f>COUNTIFS(Table2[Sub-Sector],Table4[[#This Row],[Sub-Sector]],Table2[6M Return vs Nifty],"&gt;=10")/Table4[[#This Row],[Count]]</f>
        <v>0.39130434782608697</v>
      </c>
      <c r="G51" s="1">
        <f>COUNTIFS(Table2[Sub-Sector],Table4[[#This Row],[Sub-Sector]],Table2[1Y Return vs Nifty],"&gt;=10")/Table4[[#This Row],[Count]]</f>
        <v>0.56521739130434778</v>
      </c>
      <c r="H51" s="1">
        <f>COUNTIFS(Table2[Sub-Sector],Table4[[#This Row],[Sub-Sector]],Table2[RSI Exponential â€“ 14D],"&gt;=50")/Table4[[#This Row],[Count]]</f>
        <v>0.2608695652173913</v>
      </c>
      <c r="I51" s="1">
        <f>COUNTIFS(Table2[Sub-Sector],Table4[[#This Row],[Sub-Sector]],Table2[Relative Volume],"&gt;=1")/Table4[[#This Row],[Count]]</f>
        <v>0.39130434782608697</v>
      </c>
      <c r="J51" s="1">
        <f>COUNTIFS(Table2[Sub-Sector],Table4[[#This Row],[Sub-Sector]],Table2[% Away From Day Low],"&gt;=0.05")/Table4[[#This Row],[Count]]</f>
        <v>4.3478260869565216E-2</v>
      </c>
      <c r="K51" s="1">
        <f>COUNTIFS(Table2[Sub-Sector],Table4[[#This Row],[Sub-Sector]],Table2[% Away From Day High],"&lt;=0.05")/Table4[[#This Row],[Count]]</f>
        <v>1</v>
      </c>
      <c r="L51" s="1">
        <f>COUNTIFS(Table2[Sub-Sector],Table4[[#This Row],[Sub-Sector]],Table2[% Away From Current Week Low],"&gt;=0.05")/Table4[[#This Row],[Count]]</f>
        <v>4.3478260869565216E-2</v>
      </c>
      <c r="M51" s="1">
        <f>COUNTIFS(Table2[Sub-Sector],Table4[[#This Row],[Sub-Sector]],Table2[% Away From Current Week High],"&lt;=0.05")/Table4[[#This Row],[Count]]</f>
        <v>0.95652173913043481</v>
      </c>
      <c r="N51" s="1">
        <f>COUNTIFS(Table2[Sub-Sector],Table4[[#This Row],[Sub-Sector]],Table2[% Away From Current Month Low],"&gt;=0.05")/Table4[[#This Row],[Count]]</f>
        <v>0.2608695652173913</v>
      </c>
      <c r="O51" s="1">
        <f>COUNTIFS(Table2[Sub-Sector],Table4[[#This Row],[Sub-Sector]],Table2[% Away From Current Month High],"&lt;=0.05")/Table4[[#This Row],[Count]]</f>
        <v>0.47826086956521741</v>
      </c>
      <c r="P51" s="1">
        <f>COUNTIFS(Table2[Sub-Sector],Table4[[#This Row],[Sub-Sector]],Table2[% Away From 52W High],"&lt;=10")/Table4[[#This Row],[Count]]</f>
        <v>0.21739130434782608</v>
      </c>
      <c r="Q51" s="1">
        <f>COUNTIFS(Table2[Sub-Sector],Table4[[#This Row],[Sub-Sector]],Table2[% Away From 52W Low],"&gt;=10")/Table4[[#This Row],[Count]]</f>
        <v>1</v>
      </c>
      <c r="R51" s="1">
        <f>COUNTIFS(Table2[Sub-Sector],Table4[[#This Row],[Sub-Sector]],Table2[% Price above 20 EMA],"&gt;=0")/Table4[[#This Row],[Count]]</f>
        <v>0.47826086956521741</v>
      </c>
      <c r="S51" s="1">
        <f>COUNTIFS(Table2[Sub-Sector],Table4[[#This Row],[Sub-Sector]],Table2[% Price above 50 EMA],"&gt;=0")/Table4[[#This Row],[Count]]</f>
        <v>0.47826086956521741</v>
      </c>
      <c r="T51" s="1">
        <f>COUNTIFS(Table2[Sub-Sector],Table4[[#This Row],[Sub-Sector]],Table2[% Price above 200 EMA],"&gt;=0")/Table4[[#This Row],[Count]]</f>
        <v>0.82608695652173914</v>
      </c>
      <c r="U51" s="1">
        <f>COUNTIFS(Table2[Sub-Sector],Table4[[#This Row],[Sub-Sector]],Table2[Rate of Change - Zone],"Positive")/Table4[[#This Row],[Count]]</f>
        <v>0.21739130434782608</v>
      </c>
      <c r="V51" s="1">
        <f>COUNTIFS(Table2[Sub-Sector],Table4[[#This Row],[Sub-Sector]],Table2[Sharpe Ratio],"&gt;=0.10")/Table4[[#This Row],[Count]]</f>
        <v>0.47826086956521741</v>
      </c>
      <c r="W5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349</v>
      </c>
      <c r="X51">
        <f>_xlfn.RANK.AVG(Table4[[#This Row],[Score]],Table4[Score],1)</f>
        <v>42</v>
      </c>
      <c r="Y5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215</v>
      </c>
      <c r="Z51">
        <f>_xlfn.RANK.AVG(Table4[[#This Row],[Score 2 ]],Table4[[Score 2 ]],1)</f>
        <v>50</v>
      </c>
    </row>
    <row r="52" spans="1:26" x14ac:dyDescent="0.3">
      <c r="A52" t="s">
        <v>913</v>
      </c>
      <c r="B52">
        <f>COUNTIFS(Table2[Sub-Sector],Table4[[#This Row],[Sub-Sector]])</f>
        <v>1</v>
      </c>
      <c r="C52" s="1">
        <f>COUNTIFS(Table2[Sub-Sector],Table4[[#This Row],[Sub-Sector]],Table2[Uptrend],"Uptrend")/Table4[[#This Row],[Count]]</f>
        <v>1</v>
      </c>
      <c r="D52" s="1">
        <f>COUNTIFS(Table2[Sub-Sector],Table4[[#This Row],[Sub-Sector]],Table2[1W Return vs Nifty],"&gt;=5")/Table4[[#This Row],[Count]]</f>
        <v>1</v>
      </c>
      <c r="E52" s="1">
        <f>COUNTIFS(Table2[Sub-Sector],Table4[[#This Row],[Sub-Sector]],Table2[1M Return vs Nifty],"&gt;=5")/Table4[[#This Row],[Count]]</f>
        <v>0</v>
      </c>
      <c r="F52" s="1">
        <f>COUNTIFS(Table2[Sub-Sector],Table4[[#This Row],[Sub-Sector]],Table2[6M Return vs Nifty],"&gt;=10")/Table4[[#This Row],[Count]]</f>
        <v>1</v>
      </c>
      <c r="G52" s="1">
        <f>COUNTIFS(Table2[Sub-Sector],Table4[[#This Row],[Sub-Sector]],Table2[1Y Return vs Nifty],"&gt;=10")/Table4[[#This Row],[Count]]</f>
        <v>1</v>
      </c>
      <c r="H52" s="1">
        <f>COUNTIFS(Table2[Sub-Sector],Table4[[#This Row],[Sub-Sector]],Table2[RSI Exponential â€“ 14D],"&gt;=50")/Table4[[#This Row],[Count]]</f>
        <v>1</v>
      </c>
      <c r="I52" s="1">
        <f>COUNTIFS(Table2[Sub-Sector],Table4[[#This Row],[Sub-Sector]],Table2[Relative Volume],"&gt;=1")/Table4[[#This Row],[Count]]</f>
        <v>0</v>
      </c>
      <c r="J52" s="1">
        <f>COUNTIFS(Table2[Sub-Sector],Table4[[#This Row],[Sub-Sector]],Table2[% Away From Day Low],"&gt;=0.05")/Table4[[#This Row],[Count]]</f>
        <v>0</v>
      </c>
      <c r="K52" s="1">
        <f>COUNTIFS(Table2[Sub-Sector],Table4[[#This Row],[Sub-Sector]],Table2[% Away From Day High],"&lt;=0.05")/Table4[[#This Row],[Count]]</f>
        <v>1</v>
      </c>
      <c r="L52" s="1">
        <f>COUNTIFS(Table2[Sub-Sector],Table4[[#This Row],[Sub-Sector]],Table2[% Away From Current Week Low],"&gt;=0.05")/Table4[[#This Row],[Count]]</f>
        <v>0</v>
      </c>
      <c r="M52" s="1">
        <f>COUNTIFS(Table2[Sub-Sector],Table4[[#This Row],[Sub-Sector]],Table2[% Away From Current Week High],"&lt;=0.05")/Table4[[#This Row],[Count]]</f>
        <v>1</v>
      </c>
      <c r="N52" s="1">
        <f>COUNTIFS(Table2[Sub-Sector],Table4[[#This Row],[Sub-Sector]],Table2[% Away From Current Month Low],"&gt;=0.05")/Table4[[#This Row],[Count]]</f>
        <v>1</v>
      </c>
      <c r="O52" s="1">
        <f>COUNTIFS(Table2[Sub-Sector],Table4[[#This Row],[Sub-Sector]],Table2[% Away From Current Month High],"&lt;=0.05")/Table4[[#This Row],[Count]]</f>
        <v>1</v>
      </c>
      <c r="P52" s="1">
        <f>COUNTIFS(Table2[Sub-Sector],Table4[[#This Row],[Sub-Sector]],Table2[% Away From 52W High],"&lt;=10")/Table4[[#This Row],[Count]]</f>
        <v>1</v>
      </c>
      <c r="Q52" s="1">
        <f>COUNTIFS(Table2[Sub-Sector],Table4[[#This Row],[Sub-Sector]],Table2[% Away From 52W Low],"&gt;=10")/Table4[[#This Row],[Count]]</f>
        <v>1</v>
      </c>
      <c r="R52" s="1">
        <f>COUNTIFS(Table2[Sub-Sector],Table4[[#This Row],[Sub-Sector]],Table2[% Price above 20 EMA],"&gt;=0")/Table4[[#This Row],[Count]]</f>
        <v>1</v>
      </c>
      <c r="S52" s="1">
        <f>COUNTIFS(Table2[Sub-Sector],Table4[[#This Row],[Sub-Sector]],Table2[% Price above 50 EMA],"&gt;=0")/Table4[[#This Row],[Count]]</f>
        <v>1</v>
      </c>
      <c r="T52" s="1">
        <f>COUNTIFS(Table2[Sub-Sector],Table4[[#This Row],[Sub-Sector]],Table2[% Price above 200 EMA],"&gt;=0")/Table4[[#This Row],[Count]]</f>
        <v>1</v>
      </c>
      <c r="U52" s="1">
        <f>COUNTIFS(Table2[Sub-Sector],Table4[[#This Row],[Sub-Sector]],Table2[Rate of Change - Zone],"Positive")/Table4[[#This Row],[Count]]</f>
        <v>0</v>
      </c>
      <c r="V52" s="1">
        <f>COUNTIFS(Table2[Sub-Sector],Table4[[#This Row],[Sub-Sector]],Table2[Sharpe Ratio],"&gt;=0.10")/Table4[[#This Row],[Count]]</f>
        <v>1</v>
      </c>
      <c r="W5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340.5</v>
      </c>
      <c r="X52">
        <f>_xlfn.RANK.AVG(Table4[[#This Row],[Score]],Table4[Score],1)</f>
        <v>39</v>
      </c>
      <c r="Y5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225.5</v>
      </c>
      <c r="Z52">
        <f>_xlfn.RANK.AVG(Table4[[#This Row],[Score 2 ]],Table4[[Score 2 ]],1)</f>
        <v>53</v>
      </c>
    </row>
    <row r="53" spans="1:26" x14ac:dyDescent="0.3">
      <c r="A53" t="s">
        <v>80</v>
      </c>
      <c r="B53">
        <f>COUNTIFS(Table2[Sub-Sector],Table4[[#This Row],[Sub-Sector]])</f>
        <v>3</v>
      </c>
      <c r="C53" s="1">
        <f>COUNTIFS(Table2[Sub-Sector],Table4[[#This Row],[Sub-Sector]],Table2[Uptrend],"Uptrend")/Table4[[#This Row],[Count]]</f>
        <v>1</v>
      </c>
      <c r="D53" s="1">
        <f>COUNTIFS(Table2[Sub-Sector],Table4[[#This Row],[Sub-Sector]],Table2[1W Return vs Nifty],"&gt;=5")/Table4[[#This Row],[Count]]</f>
        <v>0.33333333333333331</v>
      </c>
      <c r="E53" s="1">
        <f>COUNTIFS(Table2[Sub-Sector],Table4[[#This Row],[Sub-Sector]],Table2[1M Return vs Nifty],"&gt;=5")/Table4[[#This Row],[Count]]</f>
        <v>0</v>
      </c>
      <c r="F53" s="1">
        <f>COUNTIFS(Table2[Sub-Sector],Table4[[#This Row],[Sub-Sector]],Table2[6M Return vs Nifty],"&gt;=10")/Table4[[#This Row],[Count]]</f>
        <v>1</v>
      </c>
      <c r="G53" s="1">
        <f>COUNTIFS(Table2[Sub-Sector],Table4[[#This Row],[Sub-Sector]],Table2[1Y Return vs Nifty],"&gt;=10")/Table4[[#This Row],[Count]]</f>
        <v>1</v>
      </c>
      <c r="H53" s="1">
        <f>COUNTIFS(Table2[Sub-Sector],Table4[[#This Row],[Sub-Sector]],Table2[RSI Exponential â€“ 14D],"&gt;=50")/Table4[[#This Row],[Count]]</f>
        <v>0.33333333333333331</v>
      </c>
      <c r="I53" s="1">
        <f>COUNTIFS(Table2[Sub-Sector],Table4[[#This Row],[Sub-Sector]],Table2[Relative Volume],"&gt;=1")/Table4[[#This Row],[Count]]</f>
        <v>0</v>
      </c>
      <c r="J53" s="1">
        <f>COUNTIFS(Table2[Sub-Sector],Table4[[#This Row],[Sub-Sector]],Table2[% Away From Day Low],"&gt;=0.05")/Table4[[#This Row],[Count]]</f>
        <v>0</v>
      </c>
      <c r="K53" s="1">
        <f>COUNTIFS(Table2[Sub-Sector],Table4[[#This Row],[Sub-Sector]],Table2[% Away From Day High],"&lt;=0.05")/Table4[[#This Row],[Count]]</f>
        <v>1</v>
      </c>
      <c r="L53" s="1">
        <f>COUNTIFS(Table2[Sub-Sector],Table4[[#This Row],[Sub-Sector]],Table2[% Away From Current Week Low],"&gt;=0.05")/Table4[[#This Row],[Count]]</f>
        <v>0</v>
      </c>
      <c r="M53" s="1">
        <f>COUNTIFS(Table2[Sub-Sector],Table4[[#This Row],[Sub-Sector]],Table2[% Away From Current Week High],"&lt;=0.05")/Table4[[#This Row],[Count]]</f>
        <v>1</v>
      </c>
      <c r="N53" s="1">
        <f>COUNTIFS(Table2[Sub-Sector],Table4[[#This Row],[Sub-Sector]],Table2[% Away From Current Month Low],"&gt;=0.05")/Table4[[#This Row],[Count]]</f>
        <v>0.33333333333333331</v>
      </c>
      <c r="O53" s="1">
        <f>COUNTIFS(Table2[Sub-Sector],Table4[[#This Row],[Sub-Sector]],Table2[% Away From Current Month High],"&lt;=0.05")/Table4[[#This Row],[Count]]</f>
        <v>0.33333333333333331</v>
      </c>
      <c r="P53" s="1">
        <f>COUNTIFS(Table2[Sub-Sector],Table4[[#This Row],[Sub-Sector]],Table2[% Away From 52W High],"&lt;=10")/Table4[[#This Row],[Count]]</f>
        <v>0.33333333333333331</v>
      </c>
      <c r="Q53" s="1">
        <f>COUNTIFS(Table2[Sub-Sector],Table4[[#This Row],[Sub-Sector]],Table2[% Away From 52W Low],"&gt;=10")/Table4[[#This Row],[Count]]</f>
        <v>1</v>
      </c>
      <c r="R53" s="1">
        <f>COUNTIFS(Table2[Sub-Sector],Table4[[#This Row],[Sub-Sector]],Table2[% Price above 20 EMA],"&gt;=0")/Table4[[#This Row],[Count]]</f>
        <v>0.33333333333333331</v>
      </c>
      <c r="S53" s="1">
        <f>COUNTIFS(Table2[Sub-Sector],Table4[[#This Row],[Sub-Sector]],Table2[% Price above 50 EMA],"&gt;=0")/Table4[[#This Row],[Count]]</f>
        <v>0.66666666666666663</v>
      </c>
      <c r="T53" s="1">
        <f>COUNTIFS(Table2[Sub-Sector],Table4[[#This Row],[Sub-Sector]],Table2[% Price above 200 EMA],"&gt;=0")/Table4[[#This Row],[Count]]</f>
        <v>1</v>
      </c>
      <c r="U53" s="1">
        <f>COUNTIFS(Table2[Sub-Sector],Table4[[#This Row],[Sub-Sector]],Table2[Rate of Change - Zone],"Positive")/Table4[[#This Row],[Count]]</f>
        <v>0</v>
      </c>
      <c r="V53" s="1">
        <f>COUNTIFS(Table2[Sub-Sector],Table4[[#This Row],[Sub-Sector]],Table2[Sharpe Ratio],"&gt;=0.10")/Table4[[#This Row],[Count]]</f>
        <v>0.66666666666666663</v>
      </c>
      <c r="W5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393</v>
      </c>
      <c r="X53">
        <f>_xlfn.RANK.AVG(Table4[[#This Row],[Score]],Table4[Score],1)</f>
        <v>51</v>
      </c>
      <c r="Y5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225.5</v>
      </c>
      <c r="Z53">
        <f>_xlfn.RANK.AVG(Table4[[#This Row],[Score 2 ]],Table4[[Score 2 ]],1)</f>
        <v>53</v>
      </c>
    </row>
    <row r="54" spans="1:26" x14ac:dyDescent="0.3">
      <c r="A54" t="s">
        <v>154</v>
      </c>
      <c r="B54">
        <f>COUNTIFS(Table2[Sub-Sector],Table4[[#This Row],[Sub-Sector]])</f>
        <v>1</v>
      </c>
      <c r="C54" s="1">
        <f>COUNTIFS(Table2[Sub-Sector],Table4[[#This Row],[Sub-Sector]],Table2[Uptrend],"Uptrend")/Table4[[#This Row],[Count]]</f>
        <v>1</v>
      </c>
      <c r="D54" s="1">
        <f>COUNTIFS(Table2[Sub-Sector],Table4[[#This Row],[Sub-Sector]],Table2[1W Return vs Nifty],"&gt;=5")/Table4[[#This Row],[Count]]</f>
        <v>0</v>
      </c>
      <c r="E54" s="1">
        <f>COUNTIFS(Table2[Sub-Sector],Table4[[#This Row],[Sub-Sector]],Table2[1M Return vs Nifty],"&gt;=5")/Table4[[#This Row],[Count]]</f>
        <v>0</v>
      </c>
      <c r="F54" s="1">
        <f>COUNTIFS(Table2[Sub-Sector],Table4[[#This Row],[Sub-Sector]],Table2[6M Return vs Nifty],"&gt;=10")/Table4[[#This Row],[Count]]</f>
        <v>1</v>
      </c>
      <c r="G54" s="1">
        <f>COUNTIFS(Table2[Sub-Sector],Table4[[#This Row],[Sub-Sector]],Table2[1Y Return vs Nifty],"&gt;=10")/Table4[[#This Row],[Count]]</f>
        <v>1</v>
      </c>
      <c r="H54" s="1">
        <f>COUNTIFS(Table2[Sub-Sector],Table4[[#This Row],[Sub-Sector]],Table2[RSI Exponential â€“ 14D],"&gt;=50")/Table4[[#This Row],[Count]]</f>
        <v>1</v>
      </c>
      <c r="I54" s="1">
        <f>COUNTIFS(Table2[Sub-Sector],Table4[[#This Row],[Sub-Sector]],Table2[Relative Volume],"&gt;=1")/Table4[[#This Row],[Count]]</f>
        <v>0</v>
      </c>
      <c r="J54" s="1">
        <f>COUNTIFS(Table2[Sub-Sector],Table4[[#This Row],[Sub-Sector]],Table2[% Away From Day Low],"&gt;=0.05")/Table4[[#This Row],[Count]]</f>
        <v>0</v>
      </c>
      <c r="K54" s="1">
        <f>COUNTIFS(Table2[Sub-Sector],Table4[[#This Row],[Sub-Sector]],Table2[% Away From Day High],"&lt;=0.05")/Table4[[#This Row],[Count]]</f>
        <v>1</v>
      </c>
      <c r="L54" s="1">
        <f>COUNTIFS(Table2[Sub-Sector],Table4[[#This Row],[Sub-Sector]],Table2[% Away From Current Week Low],"&gt;=0.05")/Table4[[#This Row],[Count]]</f>
        <v>0</v>
      </c>
      <c r="M54" s="1">
        <f>COUNTIFS(Table2[Sub-Sector],Table4[[#This Row],[Sub-Sector]],Table2[% Away From Current Week High],"&lt;=0.05")/Table4[[#This Row],[Count]]</f>
        <v>1</v>
      </c>
      <c r="N54" s="1">
        <f>COUNTIFS(Table2[Sub-Sector],Table4[[#This Row],[Sub-Sector]],Table2[% Away From Current Month Low],"&gt;=0.05")/Table4[[#This Row],[Count]]</f>
        <v>1</v>
      </c>
      <c r="O54" s="1">
        <f>COUNTIFS(Table2[Sub-Sector],Table4[[#This Row],[Sub-Sector]],Table2[% Away From Current Month High],"&lt;=0.05")/Table4[[#This Row],[Count]]</f>
        <v>1</v>
      </c>
      <c r="P54" s="1">
        <f>COUNTIFS(Table2[Sub-Sector],Table4[[#This Row],[Sub-Sector]],Table2[% Away From 52W High],"&lt;=10")/Table4[[#This Row],[Count]]</f>
        <v>1</v>
      </c>
      <c r="Q54" s="1">
        <f>COUNTIFS(Table2[Sub-Sector],Table4[[#This Row],[Sub-Sector]],Table2[% Away From 52W Low],"&gt;=10")/Table4[[#This Row],[Count]]</f>
        <v>1</v>
      </c>
      <c r="R54" s="1">
        <f>COUNTIFS(Table2[Sub-Sector],Table4[[#This Row],[Sub-Sector]],Table2[% Price above 20 EMA],"&gt;=0")/Table4[[#This Row],[Count]]</f>
        <v>1</v>
      </c>
      <c r="S54" s="1">
        <f>COUNTIFS(Table2[Sub-Sector],Table4[[#This Row],[Sub-Sector]],Table2[% Price above 50 EMA],"&gt;=0")/Table4[[#This Row],[Count]]</f>
        <v>1</v>
      </c>
      <c r="T54" s="1">
        <f>COUNTIFS(Table2[Sub-Sector],Table4[[#This Row],[Sub-Sector]],Table2[% Price above 200 EMA],"&gt;=0")/Table4[[#This Row],[Count]]</f>
        <v>1</v>
      </c>
      <c r="U54" s="1">
        <f>COUNTIFS(Table2[Sub-Sector],Table4[[#This Row],[Sub-Sector]],Table2[Rate of Change - Zone],"Positive")/Table4[[#This Row],[Count]]</f>
        <v>0</v>
      </c>
      <c r="V54" s="1">
        <f>COUNTIFS(Table2[Sub-Sector],Table4[[#This Row],[Sub-Sector]],Table2[Sharpe Ratio],"&gt;=0.10")/Table4[[#This Row],[Count]]</f>
        <v>1</v>
      </c>
      <c r="W5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436</v>
      </c>
      <c r="X54">
        <f>_xlfn.RANK.AVG(Table4[[#This Row],[Score]],Table4[Score],1)</f>
        <v>61</v>
      </c>
      <c r="Y5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225.5</v>
      </c>
      <c r="Z54">
        <f>_xlfn.RANK.AVG(Table4[[#This Row],[Score 2 ]],Table4[[Score 2 ]],1)</f>
        <v>53</v>
      </c>
    </row>
    <row r="55" spans="1:26" x14ac:dyDescent="0.3">
      <c r="A55" t="s">
        <v>1775</v>
      </c>
      <c r="B55">
        <f>COUNTIFS(Table2[Sub-Sector],Table4[[#This Row],[Sub-Sector]])</f>
        <v>1</v>
      </c>
      <c r="C55" s="1">
        <f>COUNTIFS(Table2[Sub-Sector],Table4[[#This Row],[Sub-Sector]],Table2[Uptrend],"Uptrend")/Table4[[#This Row],[Count]]</f>
        <v>0</v>
      </c>
      <c r="D55" s="1">
        <f>COUNTIFS(Table2[Sub-Sector],Table4[[#This Row],[Sub-Sector]],Table2[1W Return vs Nifty],"&gt;=5")/Table4[[#This Row],[Count]]</f>
        <v>0</v>
      </c>
      <c r="E55" s="1">
        <f>COUNTIFS(Table2[Sub-Sector],Table4[[#This Row],[Sub-Sector]],Table2[1M Return vs Nifty],"&gt;=5")/Table4[[#This Row],[Count]]</f>
        <v>0</v>
      </c>
      <c r="F55" s="1">
        <f>COUNTIFS(Table2[Sub-Sector],Table4[[#This Row],[Sub-Sector]],Table2[6M Return vs Nifty],"&gt;=10")/Table4[[#This Row],[Count]]</f>
        <v>1</v>
      </c>
      <c r="G55" s="1">
        <f>COUNTIFS(Table2[Sub-Sector],Table4[[#This Row],[Sub-Sector]],Table2[1Y Return vs Nifty],"&gt;=10")/Table4[[#This Row],[Count]]</f>
        <v>1</v>
      </c>
      <c r="H55" s="1">
        <f>COUNTIFS(Table2[Sub-Sector],Table4[[#This Row],[Sub-Sector]],Table2[RSI Exponential â€“ 14D],"&gt;=50")/Table4[[#This Row],[Count]]</f>
        <v>0</v>
      </c>
      <c r="I55" s="1">
        <f>COUNTIFS(Table2[Sub-Sector],Table4[[#This Row],[Sub-Sector]],Table2[Relative Volume],"&gt;=1")/Table4[[#This Row],[Count]]</f>
        <v>0</v>
      </c>
      <c r="J55" s="1">
        <f>COUNTIFS(Table2[Sub-Sector],Table4[[#This Row],[Sub-Sector]],Table2[% Away From Day Low],"&gt;=0.05")/Table4[[#This Row],[Count]]</f>
        <v>0</v>
      </c>
      <c r="K55" s="1">
        <f>COUNTIFS(Table2[Sub-Sector],Table4[[#This Row],[Sub-Sector]],Table2[% Away From Day High],"&lt;=0.05")/Table4[[#This Row],[Count]]</f>
        <v>1</v>
      </c>
      <c r="L55" s="1">
        <f>COUNTIFS(Table2[Sub-Sector],Table4[[#This Row],[Sub-Sector]],Table2[% Away From Current Week Low],"&gt;=0.05")/Table4[[#This Row],[Count]]</f>
        <v>0</v>
      </c>
      <c r="M55" s="1">
        <f>COUNTIFS(Table2[Sub-Sector],Table4[[#This Row],[Sub-Sector]],Table2[% Away From Current Week High],"&lt;=0.05")/Table4[[#This Row],[Count]]</f>
        <v>1</v>
      </c>
      <c r="N55" s="1">
        <f>COUNTIFS(Table2[Sub-Sector],Table4[[#This Row],[Sub-Sector]],Table2[% Away From Current Month Low],"&gt;=0.05")/Table4[[#This Row],[Count]]</f>
        <v>0</v>
      </c>
      <c r="O55" s="1">
        <f>COUNTIFS(Table2[Sub-Sector],Table4[[#This Row],[Sub-Sector]],Table2[% Away From Current Month High],"&lt;=0.05")/Table4[[#This Row],[Count]]</f>
        <v>1</v>
      </c>
      <c r="P55" s="1">
        <f>COUNTIFS(Table2[Sub-Sector],Table4[[#This Row],[Sub-Sector]],Table2[% Away From 52W High],"&lt;=10")/Table4[[#This Row],[Count]]</f>
        <v>0</v>
      </c>
      <c r="Q55" s="1">
        <f>COUNTIFS(Table2[Sub-Sector],Table4[[#This Row],[Sub-Sector]],Table2[% Away From 52W Low],"&gt;=10")/Table4[[#This Row],[Count]]</f>
        <v>1</v>
      </c>
      <c r="R55" s="1">
        <f>COUNTIFS(Table2[Sub-Sector],Table4[[#This Row],[Sub-Sector]],Table2[% Price above 20 EMA],"&gt;=0")/Table4[[#This Row],[Count]]</f>
        <v>1</v>
      </c>
      <c r="S55" s="1">
        <f>COUNTIFS(Table2[Sub-Sector],Table4[[#This Row],[Sub-Sector]],Table2[% Price above 50 EMA],"&gt;=0")/Table4[[#This Row],[Count]]</f>
        <v>0</v>
      </c>
      <c r="T55" s="1">
        <f>COUNTIFS(Table2[Sub-Sector],Table4[[#This Row],[Sub-Sector]],Table2[% Price above 200 EMA],"&gt;=0")/Table4[[#This Row],[Count]]</f>
        <v>1</v>
      </c>
      <c r="U55" s="1">
        <f>COUNTIFS(Table2[Sub-Sector],Table4[[#This Row],[Sub-Sector]],Table2[Rate of Change - Zone],"Positive")/Table4[[#This Row],[Count]]</f>
        <v>0</v>
      </c>
      <c r="V55" s="1">
        <f>COUNTIFS(Table2[Sub-Sector],Table4[[#This Row],[Sub-Sector]],Table2[Sharpe Ratio],"&gt;=0.10")/Table4[[#This Row],[Count]]</f>
        <v>0</v>
      </c>
      <c r="W5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536</v>
      </c>
      <c r="X55">
        <f>_xlfn.RANK.AVG(Table4[[#This Row],[Score]],Table4[Score],1)</f>
        <v>86.5</v>
      </c>
      <c r="Y5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225.5</v>
      </c>
      <c r="Z55">
        <f>_xlfn.RANK.AVG(Table4[[#This Row],[Score 2 ]],Table4[[Score 2 ]],1)</f>
        <v>53</v>
      </c>
    </row>
    <row r="56" spans="1:26" x14ac:dyDescent="0.3">
      <c r="A56" t="s">
        <v>521</v>
      </c>
      <c r="B56">
        <f>COUNTIFS(Table2[Sub-Sector],Table4[[#This Row],[Sub-Sector]])</f>
        <v>1</v>
      </c>
      <c r="C56" s="1">
        <f>COUNTIFS(Table2[Sub-Sector],Table4[[#This Row],[Sub-Sector]],Table2[Uptrend],"Uptrend")/Table4[[#This Row],[Count]]</f>
        <v>0</v>
      </c>
      <c r="D56" s="1">
        <f>COUNTIFS(Table2[Sub-Sector],Table4[[#This Row],[Sub-Sector]],Table2[1W Return vs Nifty],"&gt;=5")/Table4[[#This Row],[Count]]</f>
        <v>0</v>
      </c>
      <c r="E56" s="1">
        <f>COUNTIFS(Table2[Sub-Sector],Table4[[#This Row],[Sub-Sector]],Table2[1M Return vs Nifty],"&gt;=5")/Table4[[#This Row],[Count]]</f>
        <v>0</v>
      </c>
      <c r="F56" s="1">
        <f>COUNTIFS(Table2[Sub-Sector],Table4[[#This Row],[Sub-Sector]],Table2[6M Return vs Nifty],"&gt;=10")/Table4[[#This Row],[Count]]</f>
        <v>1</v>
      </c>
      <c r="G56" s="1">
        <f>COUNTIFS(Table2[Sub-Sector],Table4[[#This Row],[Sub-Sector]],Table2[1Y Return vs Nifty],"&gt;=10")/Table4[[#This Row],[Count]]</f>
        <v>1</v>
      </c>
      <c r="H56" s="1">
        <f>COUNTIFS(Table2[Sub-Sector],Table4[[#This Row],[Sub-Sector]],Table2[RSI Exponential â€“ 14D],"&gt;=50")/Table4[[#This Row],[Count]]</f>
        <v>0</v>
      </c>
      <c r="I56" s="1">
        <f>COUNTIFS(Table2[Sub-Sector],Table4[[#This Row],[Sub-Sector]],Table2[Relative Volume],"&gt;=1")/Table4[[#This Row],[Count]]</f>
        <v>0</v>
      </c>
      <c r="J56" s="1">
        <f>COUNTIFS(Table2[Sub-Sector],Table4[[#This Row],[Sub-Sector]],Table2[% Away From Day Low],"&gt;=0.05")/Table4[[#This Row],[Count]]</f>
        <v>0</v>
      </c>
      <c r="K56" s="1">
        <f>COUNTIFS(Table2[Sub-Sector],Table4[[#This Row],[Sub-Sector]],Table2[% Away From Day High],"&lt;=0.05")/Table4[[#This Row],[Count]]</f>
        <v>1</v>
      </c>
      <c r="L56" s="1">
        <f>COUNTIFS(Table2[Sub-Sector],Table4[[#This Row],[Sub-Sector]],Table2[% Away From Current Week Low],"&gt;=0.05")/Table4[[#This Row],[Count]]</f>
        <v>0</v>
      </c>
      <c r="M56" s="1">
        <f>COUNTIFS(Table2[Sub-Sector],Table4[[#This Row],[Sub-Sector]],Table2[% Away From Current Week High],"&lt;=0.05")/Table4[[#This Row],[Count]]</f>
        <v>1</v>
      </c>
      <c r="N56" s="1">
        <f>COUNTIFS(Table2[Sub-Sector],Table4[[#This Row],[Sub-Sector]],Table2[% Away From Current Month Low],"&gt;=0.05")/Table4[[#This Row],[Count]]</f>
        <v>1</v>
      </c>
      <c r="O56" s="1">
        <f>COUNTIFS(Table2[Sub-Sector],Table4[[#This Row],[Sub-Sector]],Table2[% Away From Current Month High],"&lt;=0.05")/Table4[[#This Row],[Count]]</f>
        <v>0</v>
      </c>
      <c r="P56" s="1">
        <f>COUNTIFS(Table2[Sub-Sector],Table4[[#This Row],[Sub-Sector]],Table2[% Away From 52W High],"&lt;=10")/Table4[[#This Row],[Count]]</f>
        <v>0</v>
      </c>
      <c r="Q56" s="1">
        <f>COUNTIFS(Table2[Sub-Sector],Table4[[#This Row],[Sub-Sector]],Table2[% Away From 52W Low],"&gt;=10")/Table4[[#This Row],[Count]]</f>
        <v>1</v>
      </c>
      <c r="R56" s="1">
        <f>COUNTIFS(Table2[Sub-Sector],Table4[[#This Row],[Sub-Sector]],Table2[% Price above 20 EMA],"&gt;=0")/Table4[[#This Row],[Count]]</f>
        <v>0</v>
      </c>
      <c r="S56" s="1">
        <f>COUNTIFS(Table2[Sub-Sector],Table4[[#This Row],[Sub-Sector]],Table2[% Price above 50 EMA],"&gt;=0")/Table4[[#This Row],[Count]]</f>
        <v>0</v>
      </c>
      <c r="T56" s="1">
        <f>COUNTIFS(Table2[Sub-Sector],Table4[[#This Row],[Sub-Sector]],Table2[% Price above 200 EMA],"&gt;=0")/Table4[[#This Row],[Count]]</f>
        <v>1</v>
      </c>
      <c r="U56" s="1">
        <f>COUNTIFS(Table2[Sub-Sector],Table4[[#This Row],[Sub-Sector]],Table2[Rate of Change - Zone],"Positive")/Table4[[#This Row],[Count]]</f>
        <v>0</v>
      </c>
      <c r="V56" s="1">
        <f>COUNTIFS(Table2[Sub-Sector],Table4[[#This Row],[Sub-Sector]],Table2[Sharpe Ratio],"&gt;=0.10")/Table4[[#This Row],[Count]]</f>
        <v>0</v>
      </c>
      <c r="W5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536</v>
      </c>
      <c r="X56">
        <f>_xlfn.RANK.AVG(Table4[[#This Row],[Score]],Table4[Score],1)</f>
        <v>86.5</v>
      </c>
      <c r="Y5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225.5</v>
      </c>
      <c r="Z56">
        <f>_xlfn.RANK.AVG(Table4[[#This Row],[Score 2 ]],Table4[[Score 2 ]],1)</f>
        <v>53</v>
      </c>
    </row>
    <row r="57" spans="1:26" x14ac:dyDescent="0.3">
      <c r="A57" t="s">
        <v>144</v>
      </c>
      <c r="B57">
        <f>COUNTIFS(Table2[Sub-Sector],Table4[[#This Row],[Sub-Sector]])</f>
        <v>8</v>
      </c>
      <c r="C57" s="1">
        <f>COUNTIFS(Table2[Sub-Sector],Table4[[#This Row],[Sub-Sector]],Table2[Uptrend],"Uptrend")/Table4[[#This Row],[Count]]</f>
        <v>0.125</v>
      </c>
      <c r="D57" s="1">
        <f>COUNTIFS(Table2[Sub-Sector],Table4[[#This Row],[Sub-Sector]],Table2[1W Return vs Nifty],"&gt;=5")/Table4[[#This Row],[Count]]</f>
        <v>0.625</v>
      </c>
      <c r="E57" s="1">
        <f>COUNTIFS(Table2[Sub-Sector],Table4[[#This Row],[Sub-Sector]],Table2[1M Return vs Nifty],"&gt;=5")/Table4[[#This Row],[Count]]</f>
        <v>0.125</v>
      </c>
      <c r="F57" s="1">
        <f>COUNTIFS(Table2[Sub-Sector],Table4[[#This Row],[Sub-Sector]],Table2[6M Return vs Nifty],"&gt;=10")/Table4[[#This Row],[Count]]</f>
        <v>0.5</v>
      </c>
      <c r="G57" s="1">
        <f>COUNTIFS(Table2[Sub-Sector],Table4[[#This Row],[Sub-Sector]],Table2[1Y Return vs Nifty],"&gt;=10")/Table4[[#This Row],[Count]]</f>
        <v>0.875</v>
      </c>
      <c r="H57" s="1">
        <f>COUNTIFS(Table2[Sub-Sector],Table4[[#This Row],[Sub-Sector]],Table2[RSI Exponential â€“ 14D],"&gt;=50")/Table4[[#This Row],[Count]]</f>
        <v>0.25</v>
      </c>
      <c r="I57" s="1">
        <f>COUNTIFS(Table2[Sub-Sector],Table4[[#This Row],[Sub-Sector]],Table2[Relative Volume],"&gt;=1")/Table4[[#This Row],[Count]]</f>
        <v>0.125</v>
      </c>
      <c r="J57" s="1">
        <f>COUNTIFS(Table2[Sub-Sector],Table4[[#This Row],[Sub-Sector]],Table2[% Away From Day Low],"&gt;=0.05")/Table4[[#This Row],[Count]]</f>
        <v>0</v>
      </c>
      <c r="K57" s="1">
        <f>COUNTIFS(Table2[Sub-Sector],Table4[[#This Row],[Sub-Sector]],Table2[% Away From Day High],"&lt;=0.05")/Table4[[#This Row],[Count]]</f>
        <v>1</v>
      </c>
      <c r="L57" s="1">
        <f>COUNTIFS(Table2[Sub-Sector],Table4[[#This Row],[Sub-Sector]],Table2[% Away From Current Week Low],"&gt;=0.05")/Table4[[#This Row],[Count]]</f>
        <v>0</v>
      </c>
      <c r="M57" s="1">
        <f>COUNTIFS(Table2[Sub-Sector],Table4[[#This Row],[Sub-Sector]],Table2[% Away From Current Week High],"&lt;=0.05")/Table4[[#This Row],[Count]]</f>
        <v>1</v>
      </c>
      <c r="N57" s="1">
        <f>COUNTIFS(Table2[Sub-Sector],Table4[[#This Row],[Sub-Sector]],Table2[% Away From Current Month Low],"&gt;=0.05")/Table4[[#This Row],[Count]]</f>
        <v>0.75</v>
      </c>
      <c r="O57" s="1">
        <f>COUNTIFS(Table2[Sub-Sector],Table4[[#This Row],[Sub-Sector]],Table2[% Away From Current Month High],"&lt;=0.05")/Table4[[#This Row],[Count]]</f>
        <v>0.125</v>
      </c>
      <c r="P57" s="1">
        <f>COUNTIFS(Table2[Sub-Sector],Table4[[#This Row],[Sub-Sector]],Table2[% Away From 52W High],"&lt;=10")/Table4[[#This Row],[Count]]</f>
        <v>0</v>
      </c>
      <c r="Q57" s="1">
        <f>COUNTIFS(Table2[Sub-Sector],Table4[[#This Row],[Sub-Sector]],Table2[% Away From 52W Low],"&gt;=10")/Table4[[#This Row],[Count]]</f>
        <v>1</v>
      </c>
      <c r="R57" s="1">
        <f>COUNTIFS(Table2[Sub-Sector],Table4[[#This Row],[Sub-Sector]],Table2[% Price above 20 EMA],"&gt;=0")/Table4[[#This Row],[Count]]</f>
        <v>0.125</v>
      </c>
      <c r="S57" s="1">
        <f>COUNTIFS(Table2[Sub-Sector],Table4[[#This Row],[Sub-Sector]],Table2[% Price above 50 EMA],"&gt;=0")/Table4[[#This Row],[Count]]</f>
        <v>0.125</v>
      </c>
      <c r="T57" s="1">
        <f>COUNTIFS(Table2[Sub-Sector],Table4[[#This Row],[Sub-Sector]],Table2[% Price above 200 EMA],"&gt;=0")/Table4[[#This Row],[Count]]</f>
        <v>0.75</v>
      </c>
      <c r="U57" s="1">
        <f>COUNTIFS(Table2[Sub-Sector],Table4[[#This Row],[Sub-Sector]],Table2[Rate of Change - Zone],"Positive")/Table4[[#This Row],[Count]]</f>
        <v>0.125</v>
      </c>
      <c r="V57" s="1">
        <f>COUNTIFS(Table2[Sub-Sector],Table4[[#This Row],[Sub-Sector]],Table2[Sharpe Ratio],"&gt;=0.10")/Table4[[#This Row],[Count]]</f>
        <v>0.75</v>
      </c>
      <c r="W5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410.5</v>
      </c>
      <c r="X57">
        <f>_xlfn.RANK.AVG(Table4[[#This Row],[Score]],Table4[Score],1)</f>
        <v>56</v>
      </c>
      <c r="Y5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227.5</v>
      </c>
      <c r="Z57">
        <f>_xlfn.RANK.AVG(Table4[[#This Row],[Score 2 ]],Table4[[Score 2 ]],1)</f>
        <v>56</v>
      </c>
    </row>
    <row r="58" spans="1:26" x14ac:dyDescent="0.3">
      <c r="A58" t="s">
        <v>1021</v>
      </c>
      <c r="B58">
        <f>COUNTIFS(Table2[Sub-Sector],Table4[[#This Row],[Sub-Sector]])</f>
        <v>2</v>
      </c>
      <c r="C58" s="1">
        <f>COUNTIFS(Table2[Sub-Sector],Table4[[#This Row],[Sub-Sector]],Table2[Uptrend],"Uptrend")/Table4[[#This Row],[Count]]</f>
        <v>0</v>
      </c>
      <c r="D58" s="1">
        <f>COUNTIFS(Table2[Sub-Sector],Table4[[#This Row],[Sub-Sector]],Table2[1W Return vs Nifty],"&gt;=5")/Table4[[#This Row],[Count]]</f>
        <v>0.5</v>
      </c>
      <c r="E58" s="1">
        <f>COUNTIFS(Table2[Sub-Sector],Table4[[#This Row],[Sub-Sector]],Table2[1M Return vs Nifty],"&gt;=5")/Table4[[#This Row],[Count]]</f>
        <v>0.5</v>
      </c>
      <c r="F58" s="1">
        <f>COUNTIFS(Table2[Sub-Sector],Table4[[#This Row],[Sub-Sector]],Table2[6M Return vs Nifty],"&gt;=10")/Table4[[#This Row],[Count]]</f>
        <v>0.5</v>
      </c>
      <c r="G58" s="1">
        <f>COUNTIFS(Table2[Sub-Sector],Table4[[#This Row],[Sub-Sector]],Table2[1Y Return vs Nifty],"&gt;=10")/Table4[[#This Row],[Count]]</f>
        <v>0.5</v>
      </c>
      <c r="H58" s="1">
        <f>COUNTIFS(Table2[Sub-Sector],Table4[[#This Row],[Sub-Sector]],Table2[RSI Exponential â€“ 14D],"&gt;=50")/Table4[[#This Row],[Count]]</f>
        <v>0.5</v>
      </c>
      <c r="I58" s="1">
        <f>COUNTIFS(Table2[Sub-Sector],Table4[[#This Row],[Sub-Sector]],Table2[Relative Volume],"&gt;=1")/Table4[[#This Row],[Count]]</f>
        <v>0.5</v>
      </c>
      <c r="J58" s="1">
        <f>COUNTIFS(Table2[Sub-Sector],Table4[[#This Row],[Sub-Sector]],Table2[% Away From Day Low],"&gt;=0.05")/Table4[[#This Row],[Count]]</f>
        <v>0</v>
      </c>
      <c r="K58" s="1">
        <f>COUNTIFS(Table2[Sub-Sector],Table4[[#This Row],[Sub-Sector]],Table2[% Away From Day High],"&lt;=0.05")/Table4[[#This Row],[Count]]</f>
        <v>1</v>
      </c>
      <c r="L58" s="1">
        <f>COUNTIFS(Table2[Sub-Sector],Table4[[#This Row],[Sub-Sector]],Table2[% Away From Current Week Low],"&gt;=0.05")/Table4[[#This Row],[Count]]</f>
        <v>0.5</v>
      </c>
      <c r="M58" s="1">
        <f>COUNTIFS(Table2[Sub-Sector],Table4[[#This Row],[Sub-Sector]],Table2[% Away From Current Week High],"&lt;=0.05")/Table4[[#This Row],[Count]]</f>
        <v>1</v>
      </c>
      <c r="N58" s="1">
        <f>COUNTIFS(Table2[Sub-Sector],Table4[[#This Row],[Sub-Sector]],Table2[% Away From Current Month Low],"&gt;=0.05")/Table4[[#This Row],[Count]]</f>
        <v>0.5</v>
      </c>
      <c r="O58" s="1">
        <f>COUNTIFS(Table2[Sub-Sector],Table4[[#This Row],[Sub-Sector]],Table2[% Away From Current Month High],"&lt;=0.05")/Table4[[#This Row],[Count]]</f>
        <v>0.5</v>
      </c>
      <c r="P58" s="1">
        <f>COUNTIFS(Table2[Sub-Sector],Table4[[#This Row],[Sub-Sector]],Table2[% Away From 52W High],"&lt;=10")/Table4[[#This Row],[Count]]</f>
        <v>0</v>
      </c>
      <c r="Q58" s="1">
        <f>COUNTIFS(Table2[Sub-Sector],Table4[[#This Row],[Sub-Sector]],Table2[% Away From 52W Low],"&gt;=10")/Table4[[#This Row],[Count]]</f>
        <v>1</v>
      </c>
      <c r="R58" s="1">
        <f>COUNTIFS(Table2[Sub-Sector],Table4[[#This Row],[Sub-Sector]],Table2[% Price above 20 EMA],"&gt;=0")/Table4[[#This Row],[Count]]</f>
        <v>0.5</v>
      </c>
      <c r="S58" s="1">
        <f>COUNTIFS(Table2[Sub-Sector],Table4[[#This Row],[Sub-Sector]],Table2[% Price above 50 EMA],"&gt;=0")/Table4[[#This Row],[Count]]</f>
        <v>0.5</v>
      </c>
      <c r="T58" s="1">
        <f>COUNTIFS(Table2[Sub-Sector],Table4[[#This Row],[Sub-Sector]],Table2[% Price above 200 EMA],"&gt;=0")/Table4[[#This Row],[Count]]</f>
        <v>0.5</v>
      </c>
      <c r="U58" s="1">
        <f>COUNTIFS(Table2[Sub-Sector],Table4[[#This Row],[Sub-Sector]],Table2[Rate of Change - Zone],"Positive")/Table4[[#This Row],[Count]]</f>
        <v>0</v>
      </c>
      <c r="V58" s="1">
        <f>COUNTIFS(Table2[Sub-Sector],Table4[[#This Row],[Sub-Sector]],Table2[Sharpe Ratio],"&gt;=0.10")/Table4[[#This Row],[Count]]</f>
        <v>0</v>
      </c>
      <c r="W5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397</v>
      </c>
      <c r="X58">
        <f>_xlfn.RANK.AVG(Table4[[#This Row],[Score]],Table4[Score],1)</f>
        <v>53</v>
      </c>
      <c r="Y5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232</v>
      </c>
      <c r="Z58">
        <f>_xlfn.RANK.AVG(Table4[[#This Row],[Score 2 ]],Table4[[Score 2 ]],1)</f>
        <v>57</v>
      </c>
    </row>
    <row r="59" spans="1:26" x14ac:dyDescent="0.3">
      <c r="A59" t="s">
        <v>141</v>
      </c>
      <c r="B59">
        <f>COUNTIFS(Table2[Sub-Sector],Table4[[#This Row],[Sub-Sector]])</f>
        <v>1</v>
      </c>
      <c r="C59" s="1">
        <f>COUNTIFS(Table2[Sub-Sector],Table4[[#This Row],[Sub-Sector]],Table2[Uptrend],"Uptrend")/Table4[[#This Row],[Count]]</f>
        <v>0</v>
      </c>
      <c r="D59" s="1">
        <f>COUNTIFS(Table2[Sub-Sector],Table4[[#This Row],[Sub-Sector]],Table2[1W Return vs Nifty],"&gt;=5")/Table4[[#This Row],[Count]]</f>
        <v>1</v>
      </c>
      <c r="E59" s="1">
        <f>COUNTIFS(Table2[Sub-Sector],Table4[[#This Row],[Sub-Sector]],Table2[1M Return vs Nifty],"&gt;=5")/Table4[[#This Row],[Count]]</f>
        <v>0</v>
      </c>
      <c r="F59" s="1">
        <f>COUNTIFS(Table2[Sub-Sector],Table4[[#This Row],[Sub-Sector]],Table2[6M Return vs Nifty],"&gt;=10")/Table4[[#This Row],[Count]]</f>
        <v>0</v>
      </c>
      <c r="G59" s="1">
        <f>COUNTIFS(Table2[Sub-Sector],Table4[[#This Row],[Sub-Sector]],Table2[1Y Return vs Nifty],"&gt;=10")/Table4[[#This Row],[Count]]</f>
        <v>1</v>
      </c>
      <c r="H59" s="1">
        <f>COUNTIFS(Table2[Sub-Sector],Table4[[#This Row],[Sub-Sector]],Table2[RSI Exponential â€“ 14D],"&gt;=50")/Table4[[#This Row],[Count]]</f>
        <v>1</v>
      </c>
      <c r="I59" s="1">
        <f>COUNTIFS(Table2[Sub-Sector],Table4[[#This Row],[Sub-Sector]],Table2[Relative Volume],"&gt;=1")/Table4[[#This Row],[Count]]</f>
        <v>1</v>
      </c>
      <c r="J59" s="1">
        <f>COUNTIFS(Table2[Sub-Sector],Table4[[#This Row],[Sub-Sector]],Table2[% Away From Day Low],"&gt;=0.05")/Table4[[#This Row],[Count]]</f>
        <v>0</v>
      </c>
      <c r="K59" s="1">
        <f>COUNTIFS(Table2[Sub-Sector],Table4[[#This Row],[Sub-Sector]],Table2[% Away From Day High],"&lt;=0.05")/Table4[[#This Row],[Count]]</f>
        <v>1</v>
      </c>
      <c r="L59" s="1">
        <f>COUNTIFS(Table2[Sub-Sector],Table4[[#This Row],[Sub-Sector]],Table2[% Away From Current Week Low],"&gt;=0.05")/Table4[[#This Row],[Count]]</f>
        <v>0</v>
      </c>
      <c r="M59" s="1">
        <f>COUNTIFS(Table2[Sub-Sector],Table4[[#This Row],[Sub-Sector]],Table2[% Away From Current Week High],"&lt;=0.05")/Table4[[#This Row],[Count]]</f>
        <v>1</v>
      </c>
      <c r="N59" s="1">
        <f>COUNTIFS(Table2[Sub-Sector],Table4[[#This Row],[Sub-Sector]],Table2[% Away From Current Month Low],"&gt;=0.05")/Table4[[#This Row],[Count]]</f>
        <v>1</v>
      </c>
      <c r="O59" s="1">
        <f>COUNTIFS(Table2[Sub-Sector],Table4[[#This Row],[Sub-Sector]],Table2[% Away From Current Month High],"&lt;=0.05")/Table4[[#This Row],[Count]]</f>
        <v>1</v>
      </c>
      <c r="P59" s="1">
        <f>COUNTIFS(Table2[Sub-Sector],Table4[[#This Row],[Sub-Sector]],Table2[% Away From 52W High],"&lt;=10")/Table4[[#This Row],[Count]]</f>
        <v>0</v>
      </c>
      <c r="Q59" s="1">
        <f>COUNTIFS(Table2[Sub-Sector],Table4[[#This Row],[Sub-Sector]],Table2[% Away From 52W Low],"&gt;=10")/Table4[[#This Row],[Count]]</f>
        <v>1</v>
      </c>
      <c r="R59" s="1">
        <f>COUNTIFS(Table2[Sub-Sector],Table4[[#This Row],[Sub-Sector]],Table2[% Price above 20 EMA],"&gt;=0")/Table4[[#This Row],[Count]]</f>
        <v>1</v>
      </c>
      <c r="S59" s="1">
        <f>COUNTIFS(Table2[Sub-Sector],Table4[[#This Row],[Sub-Sector]],Table2[% Price above 50 EMA],"&gt;=0")/Table4[[#This Row],[Count]]</f>
        <v>0</v>
      </c>
      <c r="T59" s="1">
        <f>COUNTIFS(Table2[Sub-Sector],Table4[[#This Row],[Sub-Sector]],Table2[% Price above 200 EMA],"&gt;=0")/Table4[[#This Row],[Count]]</f>
        <v>1</v>
      </c>
      <c r="U59" s="1">
        <f>COUNTIFS(Table2[Sub-Sector],Table4[[#This Row],[Sub-Sector]],Table2[Rate of Change - Zone],"Positive")/Table4[[#This Row],[Count]]</f>
        <v>0</v>
      </c>
      <c r="V59" s="1">
        <f>COUNTIFS(Table2[Sub-Sector],Table4[[#This Row],[Sub-Sector]],Table2[Sharpe Ratio],"&gt;=0.10")/Table4[[#This Row],[Count]]</f>
        <v>1</v>
      </c>
      <c r="W5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447.5</v>
      </c>
      <c r="X59">
        <f>_xlfn.RANK.AVG(Table4[[#This Row],[Score]],Table4[Score],1)</f>
        <v>67</v>
      </c>
      <c r="Y5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232.5</v>
      </c>
      <c r="Z59">
        <f>_xlfn.RANK.AVG(Table4[[#This Row],[Score 2 ]],Table4[[Score 2 ]],1)</f>
        <v>58</v>
      </c>
    </row>
    <row r="60" spans="1:26" x14ac:dyDescent="0.3">
      <c r="A60" t="s">
        <v>60</v>
      </c>
      <c r="B60">
        <f>COUNTIFS(Table2[Sub-Sector],Table4[[#This Row],[Sub-Sector]])</f>
        <v>4</v>
      </c>
      <c r="C60" s="1">
        <f>COUNTIFS(Table2[Sub-Sector],Table4[[#This Row],[Sub-Sector]],Table2[Uptrend],"Uptrend")/Table4[[#This Row],[Count]]</f>
        <v>0.5</v>
      </c>
      <c r="D60" s="1">
        <f>COUNTIFS(Table2[Sub-Sector],Table4[[#This Row],[Sub-Sector]],Table2[1W Return vs Nifty],"&gt;=5")/Table4[[#This Row],[Count]]</f>
        <v>0</v>
      </c>
      <c r="E60" s="1">
        <f>COUNTIFS(Table2[Sub-Sector],Table4[[#This Row],[Sub-Sector]],Table2[1M Return vs Nifty],"&gt;=5")/Table4[[#This Row],[Count]]</f>
        <v>0.25</v>
      </c>
      <c r="F60" s="1">
        <f>COUNTIFS(Table2[Sub-Sector],Table4[[#This Row],[Sub-Sector]],Table2[6M Return vs Nifty],"&gt;=10")/Table4[[#This Row],[Count]]</f>
        <v>0.25</v>
      </c>
      <c r="G60" s="1">
        <f>COUNTIFS(Table2[Sub-Sector],Table4[[#This Row],[Sub-Sector]],Table2[1Y Return vs Nifty],"&gt;=10")/Table4[[#This Row],[Count]]</f>
        <v>0.75</v>
      </c>
      <c r="H60" s="1">
        <f>COUNTIFS(Table2[Sub-Sector],Table4[[#This Row],[Sub-Sector]],Table2[RSI Exponential â€“ 14D],"&gt;=50")/Table4[[#This Row],[Count]]</f>
        <v>0.25</v>
      </c>
      <c r="I60" s="1">
        <f>COUNTIFS(Table2[Sub-Sector],Table4[[#This Row],[Sub-Sector]],Table2[Relative Volume],"&gt;=1")/Table4[[#This Row],[Count]]</f>
        <v>0.25</v>
      </c>
      <c r="J60" s="1">
        <f>COUNTIFS(Table2[Sub-Sector],Table4[[#This Row],[Sub-Sector]],Table2[% Away From Day Low],"&gt;=0.05")/Table4[[#This Row],[Count]]</f>
        <v>0</v>
      </c>
      <c r="K60" s="1">
        <f>COUNTIFS(Table2[Sub-Sector],Table4[[#This Row],[Sub-Sector]],Table2[% Away From Day High],"&lt;=0.05")/Table4[[#This Row],[Count]]</f>
        <v>1</v>
      </c>
      <c r="L60" s="1">
        <f>COUNTIFS(Table2[Sub-Sector],Table4[[#This Row],[Sub-Sector]],Table2[% Away From Current Week Low],"&gt;=0.05")/Table4[[#This Row],[Count]]</f>
        <v>0</v>
      </c>
      <c r="M60" s="1">
        <f>COUNTIFS(Table2[Sub-Sector],Table4[[#This Row],[Sub-Sector]],Table2[% Away From Current Week High],"&lt;=0.05")/Table4[[#This Row],[Count]]</f>
        <v>1</v>
      </c>
      <c r="N60" s="1">
        <f>COUNTIFS(Table2[Sub-Sector],Table4[[#This Row],[Sub-Sector]],Table2[% Away From Current Month Low],"&gt;=0.05")/Table4[[#This Row],[Count]]</f>
        <v>0.25</v>
      </c>
      <c r="O60" s="1">
        <f>COUNTIFS(Table2[Sub-Sector],Table4[[#This Row],[Sub-Sector]],Table2[% Away From Current Month High],"&lt;=0.05")/Table4[[#This Row],[Count]]</f>
        <v>0.25</v>
      </c>
      <c r="P60" s="1">
        <f>COUNTIFS(Table2[Sub-Sector],Table4[[#This Row],[Sub-Sector]],Table2[% Away From 52W High],"&lt;=10")/Table4[[#This Row],[Count]]</f>
        <v>0.5</v>
      </c>
      <c r="Q60" s="1">
        <f>COUNTIFS(Table2[Sub-Sector],Table4[[#This Row],[Sub-Sector]],Table2[% Away From 52W Low],"&gt;=10")/Table4[[#This Row],[Count]]</f>
        <v>1</v>
      </c>
      <c r="R60" s="1">
        <f>COUNTIFS(Table2[Sub-Sector],Table4[[#This Row],[Sub-Sector]],Table2[% Price above 20 EMA],"&gt;=0")/Table4[[#This Row],[Count]]</f>
        <v>0.25</v>
      </c>
      <c r="S60" s="1">
        <f>COUNTIFS(Table2[Sub-Sector],Table4[[#This Row],[Sub-Sector]],Table2[% Price above 50 EMA],"&gt;=0")/Table4[[#This Row],[Count]]</f>
        <v>0.25</v>
      </c>
      <c r="T60" s="1">
        <f>COUNTIFS(Table2[Sub-Sector],Table4[[#This Row],[Sub-Sector]],Table2[% Price above 200 EMA],"&gt;=0")/Table4[[#This Row],[Count]]</f>
        <v>0.5</v>
      </c>
      <c r="U60" s="1">
        <f>COUNTIFS(Table2[Sub-Sector],Table4[[#This Row],[Sub-Sector]],Table2[Rate of Change - Zone],"Positive")/Table4[[#This Row],[Count]]</f>
        <v>0.25</v>
      </c>
      <c r="V60" s="1">
        <f>COUNTIFS(Table2[Sub-Sector],Table4[[#This Row],[Sub-Sector]],Table2[Sharpe Ratio],"&gt;=0.10")/Table4[[#This Row],[Count]]</f>
        <v>0.5</v>
      </c>
      <c r="W6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429.5</v>
      </c>
      <c r="X60">
        <f>_xlfn.RANK.AVG(Table4[[#This Row],[Score]],Table4[Score],1)</f>
        <v>60</v>
      </c>
      <c r="Y6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233.5</v>
      </c>
      <c r="Z60">
        <f>_xlfn.RANK.AVG(Table4[[#This Row],[Score 2 ]],Table4[[Score 2 ]],1)</f>
        <v>59</v>
      </c>
    </row>
    <row r="61" spans="1:26" x14ac:dyDescent="0.3">
      <c r="A61" t="s">
        <v>518</v>
      </c>
      <c r="B61">
        <f>COUNTIFS(Table2[Sub-Sector],Table4[[#This Row],[Sub-Sector]])</f>
        <v>5</v>
      </c>
      <c r="C61" s="1">
        <f>COUNTIFS(Table2[Sub-Sector],Table4[[#This Row],[Sub-Sector]],Table2[Uptrend],"Uptrend")/Table4[[#This Row],[Count]]</f>
        <v>0.6</v>
      </c>
      <c r="D61" s="1">
        <f>COUNTIFS(Table2[Sub-Sector],Table4[[#This Row],[Sub-Sector]],Table2[1W Return vs Nifty],"&gt;=5")/Table4[[#This Row],[Count]]</f>
        <v>0.4</v>
      </c>
      <c r="E61" s="1">
        <f>COUNTIFS(Table2[Sub-Sector],Table4[[#This Row],[Sub-Sector]],Table2[1M Return vs Nifty],"&gt;=5")/Table4[[#This Row],[Count]]</f>
        <v>0.2</v>
      </c>
      <c r="F61" s="1">
        <f>COUNTIFS(Table2[Sub-Sector],Table4[[#This Row],[Sub-Sector]],Table2[6M Return vs Nifty],"&gt;=10")/Table4[[#This Row],[Count]]</f>
        <v>0.2</v>
      </c>
      <c r="G61" s="1">
        <f>COUNTIFS(Table2[Sub-Sector],Table4[[#This Row],[Sub-Sector]],Table2[1Y Return vs Nifty],"&gt;=10")/Table4[[#This Row],[Count]]</f>
        <v>0.4</v>
      </c>
      <c r="H61" s="1">
        <f>COUNTIFS(Table2[Sub-Sector],Table4[[#This Row],[Sub-Sector]],Table2[RSI Exponential â€“ 14D],"&gt;=50")/Table4[[#This Row],[Count]]</f>
        <v>0.4</v>
      </c>
      <c r="I61" s="1">
        <f>COUNTIFS(Table2[Sub-Sector],Table4[[#This Row],[Sub-Sector]],Table2[Relative Volume],"&gt;=1")/Table4[[#This Row],[Count]]</f>
        <v>0.4</v>
      </c>
      <c r="J61" s="1">
        <f>COUNTIFS(Table2[Sub-Sector],Table4[[#This Row],[Sub-Sector]],Table2[% Away From Day Low],"&gt;=0.05")/Table4[[#This Row],[Count]]</f>
        <v>0</v>
      </c>
      <c r="K61" s="1">
        <f>COUNTIFS(Table2[Sub-Sector],Table4[[#This Row],[Sub-Sector]],Table2[% Away From Day High],"&lt;=0.05")/Table4[[#This Row],[Count]]</f>
        <v>1</v>
      </c>
      <c r="L61" s="1">
        <f>COUNTIFS(Table2[Sub-Sector],Table4[[#This Row],[Sub-Sector]],Table2[% Away From Current Week Low],"&gt;=0.05")/Table4[[#This Row],[Count]]</f>
        <v>0</v>
      </c>
      <c r="M61" s="1">
        <f>COUNTIFS(Table2[Sub-Sector],Table4[[#This Row],[Sub-Sector]],Table2[% Away From Current Week High],"&lt;=0.05")/Table4[[#This Row],[Count]]</f>
        <v>1</v>
      </c>
      <c r="N61" s="1">
        <f>COUNTIFS(Table2[Sub-Sector],Table4[[#This Row],[Sub-Sector]],Table2[% Away From Current Month Low],"&gt;=0.05")/Table4[[#This Row],[Count]]</f>
        <v>0.6</v>
      </c>
      <c r="O61" s="1">
        <f>COUNTIFS(Table2[Sub-Sector],Table4[[#This Row],[Sub-Sector]],Table2[% Away From Current Month High],"&lt;=0.05")/Table4[[#This Row],[Count]]</f>
        <v>0.6</v>
      </c>
      <c r="P61" s="1">
        <f>COUNTIFS(Table2[Sub-Sector],Table4[[#This Row],[Sub-Sector]],Table2[% Away From 52W High],"&lt;=10")/Table4[[#This Row],[Count]]</f>
        <v>0.4</v>
      </c>
      <c r="Q61" s="1">
        <f>COUNTIFS(Table2[Sub-Sector],Table4[[#This Row],[Sub-Sector]],Table2[% Away From 52W Low],"&gt;=10")/Table4[[#This Row],[Count]]</f>
        <v>1</v>
      </c>
      <c r="R61" s="1">
        <f>COUNTIFS(Table2[Sub-Sector],Table4[[#This Row],[Sub-Sector]],Table2[% Price above 20 EMA],"&gt;=0")/Table4[[#This Row],[Count]]</f>
        <v>0.4</v>
      </c>
      <c r="S61" s="1">
        <f>COUNTIFS(Table2[Sub-Sector],Table4[[#This Row],[Sub-Sector]],Table2[% Price above 50 EMA],"&gt;=0")/Table4[[#This Row],[Count]]</f>
        <v>0.4</v>
      </c>
      <c r="T61" s="1">
        <f>COUNTIFS(Table2[Sub-Sector],Table4[[#This Row],[Sub-Sector]],Table2[% Price above 200 EMA],"&gt;=0")/Table4[[#This Row],[Count]]</f>
        <v>0.6</v>
      </c>
      <c r="U61" s="1">
        <f>COUNTIFS(Table2[Sub-Sector],Table4[[#This Row],[Sub-Sector]],Table2[Rate of Change - Zone],"Positive")/Table4[[#This Row],[Count]]</f>
        <v>0.4</v>
      </c>
      <c r="V61" s="1">
        <f>COUNTIFS(Table2[Sub-Sector],Table4[[#This Row],[Sub-Sector]],Table2[Sharpe Ratio],"&gt;=0.10")/Table4[[#This Row],[Count]]</f>
        <v>0.4</v>
      </c>
      <c r="W6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375.5</v>
      </c>
      <c r="X61">
        <f>_xlfn.RANK.AVG(Table4[[#This Row],[Score]],Table4[Score],1)</f>
        <v>47</v>
      </c>
      <c r="Y6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236.5</v>
      </c>
      <c r="Z61">
        <f>_xlfn.RANK.AVG(Table4[[#This Row],[Score 2 ]],Table4[[Score 2 ]],1)</f>
        <v>60</v>
      </c>
    </row>
    <row r="62" spans="1:26" x14ac:dyDescent="0.3">
      <c r="A62" t="s">
        <v>266</v>
      </c>
      <c r="B62">
        <f>COUNTIFS(Table2[Sub-Sector],Table4[[#This Row],[Sub-Sector]])</f>
        <v>12</v>
      </c>
      <c r="C62" s="1">
        <f>COUNTIFS(Table2[Sub-Sector],Table4[[#This Row],[Sub-Sector]],Table2[Uptrend],"Uptrend")/Table4[[#This Row],[Count]]</f>
        <v>0.41666666666666669</v>
      </c>
      <c r="D62" s="1">
        <f>COUNTIFS(Table2[Sub-Sector],Table4[[#This Row],[Sub-Sector]],Table2[1W Return vs Nifty],"&gt;=5")/Table4[[#This Row],[Count]]</f>
        <v>0.25</v>
      </c>
      <c r="E62" s="1">
        <f>COUNTIFS(Table2[Sub-Sector],Table4[[#This Row],[Sub-Sector]],Table2[1M Return vs Nifty],"&gt;=5")/Table4[[#This Row],[Count]]</f>
        <v>0.25</v>
      </c>
      <c r="F62" s="1">
        <f>COUNTIFS(Table2[Sub-Sector],Table4[[#This Row],[Sub-Sector]],Table2[6M Return vs Nifty],"&gt;=10")/Table4[[#This Row],[Count]]</f>
        <v>0.33333333333333331</v>
      </c>
      <c r="G62" s="1">
        <f>COUNTIFS(Table2[Sub-Sector],Table4[[#This Row],[Sub-Sector]],Table2[1Y Return vs Nifty],"&gt;=10")/Table4[[#This Row],[Count]]</f>
        <v>0.41666666666666669</v>
      </c>
      <c r="H62" s="1">
        <f>COUNTIFS(Table2[Sub-Sector],Table4[[#This Row],[Sub-Sector]],Table2[RSI Exponential â€“ 14D],"&gt;=50")/Table4[[#This Row],[Count]]</f>
        <v>0.5</v>
      </c>
      <c r="I62" s="1">
        <f>COUNTIFS(Table2[Sub-Sector],Table4[[#This Row],[Sub-Sector]],Table2[Relative Volume],"&gt;=1")/Table4[[#This Row],[Count]]</f>
        <v>0.25</v>
      </c>
      <c r="J62" s="1">
        <f>COUNTIFS(Table2[Sub-Sector],Table4[[#This Row],[Sub-Sector]],Table2[% Away From Day Low],"&gt;=0.05")/Table4[[#This Row],[Count]]</f>
        <v>0</v>
      </c>
      <c r="K62" s="1">
        <f>COUNTIFS(Table2[Sub-Sector],Table4[[#This Row],[Sub-Sector]],Table2[% Away From Day High],"&lt;=0.05")/Table4[[#This Row],[Count]]</f>
        <v>0.91666666666666663</v>
      </c>
      <c r="L62" s="1">
        <f>COUNTIFS(Table2[Sub-Sector],Table4[[#This Row],[Sub-Sector]],Table2[% Away From Current Week Low],"&gt;=0.05")/Table4[[#This Row],[Count]]</f>
        <v>0</v>
      </c>
      <c r="M62" s="1">
        <f>COUNTIFS(Table2[Sub-Sector],Table4[[#This Row],[Sub-Sector]],Table2[% Away From Current Week High],"&lt;=0.05")/Table4[[#This Row],[Count]]</f>
        <v>0.91666666666666663</v>
      </c>
      <c r="N62" s="1">
        <f>COUNTIFS(Table2[Sub-Sector],Table4[[#This Row],[Sub-Sector]],Table2[% Away From Current Month Low],"&gt;=0.05")/Table4[[#This Row],[Count]]</f>
        <v>0.41666666666666669</v>
      </c>
      <c r="O62" s="1">
        <f>COUNTIFS(Table2[Sub-Sector],Table4[[#This Row],[Sub-Sector]],Table2[% Away From Current Month High],"&lt;=0.05")/Table4[[#This Row],[Count]]</f>
        <v>0.66666666666666663</v>
      </c>
      <c r="P62" s="1">
        <f>COUNTIFS(Table2[Sub-Sector],Table4[[#This Row],[Sub-Sector]],Table2[% Away From 52W High],"&lt;=10")/Table4[[#This Row],[Count]]</f>
        <v>0.33333333333333331</v>
      </c>
      <c r="Q62" s="1">
        <f>COUNTIFS(Table2[Sub-Sector],Table4[[#This Row],[Sub-Sector]],Table2[% Away From 52W Low],"&gt;=10")/Table4[[#This Row],[Count]]</f>
        <v>1</v>
      </c>
      <c r="R62" s="1">
        <f>COUNTIFS(Table2[Sub-Sector],Table4[[#This Row],[Sub-Sector]],Table2[% Price above 20 EMA],"&gt;=0")/Table4[[#This Row],[Count]]</f>
        <v>0.5</v>
      </c>
      <c r="S62" s="1">
        <f>COUNTIFS(Table2[Sub-Sector],Table4[[#This Row],[Sub-Sector]],Table2[% Price above 50 EMA],"&gt;=0")/Table4[[#This Row],[Count]]</f>
        <v>0.5</v>
      </c>
      <c r="T62" s="1">
        <f>COUNTIFS(Table2[Sub-Sector],Table4[[#This Row],[Sub-Sector]],Table2[% Price above 200 EMA],"&gt;=0")/Table4[[#This Row],[Count]]</f>
        <v>0.83333333333333337</v>
      </c>
      <c r="U62" s="1">
        <f>COUNTIFS(Table2[Sub-Sector],Table4[[#This Row],[Sub-Sector]],Table2[Rate of Change - Zone],"Positive")/Table4[[#This Row],[Count]]</f>
        <v>0.41666666666666669</v>
      </c>
      <c r="V62" s="1">
        <f>COUNTIFS(Table2[Sub-Sector],Table4[[#This Row],[Sub-Sector]],Table2[Sharpe Ratio],"&gt;=0.10")/Table4[[#This Row],[Count]]</f>
        <v>0.41666666666666669</v>
      </c>
      <c r="W6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419.5</v>
      </c>
      <c r="X62">
        <f>_xlfn.RANK.AVG(Table4[[#This Row],[Score]],Table4[Score],1)</f>
        <v>58</v>
      </c>
      <c r="Y6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242</v>
      </c>
      <c r="Z62">
        <f>_xlfn.RANK.AVG(Table4[[#This Row],[Score 2 ]],Table4[[Score 2 ]],1)</f>
        <v>61</v>
      </c>
    </row>
    <row r="63" spans="1:26" x14ac:dyDescent="0.3">
      <c r="A63" t="s">
        <v>89</v>
      </c>
      <c r="B63">
        <f>COUNTIFS(Table2[Sub-Sector],Table4[[#This Row],[Sub-Sector]])</f>
        <v>3</v>
      </c>
      <c r="C63" s="1">
        <f>COUNTIFS(Table2[Sub-Sector],Table4[[#This Row],[Sub-Sector]],Table2[Uptrend],"Uptrend")/Table4[[#This Row],[Count]]</f>
        <v>0.66666666666666663</v>
      </c>
      <c r="D63" s="1">
        <f>COUNTIFS(Table2[Sub-Sector],Table4[[#This Row],[Sub-Sector]],Table2[1W Return vs Nifty],"&gt;=5")/Table4[[#This Row],[Count]]</f>
        <v>0.33333333333333331</v>
      </c>
      <c r="E63" s="1">
        <f>COUNTIFS(Table2[Sub-Sector],Table4[[#This Row],[Sub-Sector]],Table2[1M Return vs Nifty],"&gt;=5")/Table4[[#This Row],[Count]]</f>
        <v>0.66666666666666663</v>
      </c>
      <c r="F63" s="1">
        <f>COUNTIFS(Table2[Sub-Sector],Table4[[#This Row],[Sub-Sector]],Table2[6M Return vs Nifty],"&gt;=10")/Table4[[#This Row],[Count]]</f>
        <v>0.33333333333333331</v>
      </c>
      <c r="G63" s="1">
        <f>COUNTIFS(Table2[Sub-Sector],Table4[[#This Row],[Sub-Sector]],Table2[1Y Return vs Nifty],"&gt;=10")/Table4[[#This Row],[Count]]</f>
        <v>1</v>
      </c>
      <c r="H63" s="1">
        <f>COUNTIFS(Table2[Sub-Sector],Table4[[#This Row],[Sub-Sector]],Table2[RSI Exponential â€“ 14D],"&gt;=50")/Table4[[#This Row],[Count]]</f>
        <v>0.66666666666666663</v>
      </c>
      <c r="I63" s="1">
        <f>COUNTIFS(Table2[Sub-Sector],Table4[[#This Row],[Sub-Sector]],Table2[Relative Volume],"&gt;=1")/Table4[[#This Row],[Count]]</f>
        <v>0</v>
      </c>
      <c r="J63" s="1">
        <f>COUNTIFS(Table2[Sub-Sector],Table4[[#This Row],[Sub-Sector]],Table2[% Away From Day Low],"&gt;=0.05")/Table4[[#This Row],[Count]]</f>
        <v>0</v>
      </c>
      <c r="K63" s="1">
        <f>COUNTIFS(Table2[Sub-Sector],Table4[[#This Row],[Sub-Sector]],Table2[% Away From Day High],"&lt;=0.05")/Table4[[#This Row],[Count]]</f>
        <v>1</v>
      </c>
      <c r="L63" s="1">
        <f>COUNTIFS(Table2[Sub-Sector],Table4[[#This Row],[Sub-Sector]],Table2[% Away From Current Week Low],"&gt;=0.05")/Table4[[#This Row],[Count]]</f>
        <v>0</v>
      </c>
      <c r="M63" s="1">
        <f>COUNTIFS(Table2[Sub-Sector],Table4[[#This Row],[Sub-Sector]],Table2[% Away From Current Week High],"&lt;=0.05")/Table4[[#This Row],[Count]]</f>
        <v>1</v>
      </c>
      <c r="N63" s="1">
        <f>COUNTIFS(Table2[Sub-Sector],Table4[[#This Row],[Sub-Sector]],Table2[% Away From Current Month Low],"&gt;=0.05")/Table4[[#This Row],[Count]]</f>
        <v>0.66666666666666663</v>
      </c>
      <c r="O63" s="1">
        <f>COUNTIFS(Table2[Sub-Sector],Table4[[#This Row],[Sub-Sector]],Table2[% Away From Current Month High],"&lt;=0.05")/Table4[[#This Row],[Count]]</f>
        <v>0.33333333333333331</v>
      </c>
      <c r="P63" s="1">
        <f>COUNTIFS(Table2[Sub-Sector],Table4[[#This Row],[Sub-Sector]],Table2[% Away From 52W High],"&lt;=10")/Table4[[#This Row],[Count]]</f>
        <v>0.66666666666666663</v>
      </c>
      <c r="Q63" s="1">
        <f>COUNTIFS(Table2[Sub-Sector],Table4[[#This Row],[Sub-Sector]],Table2[% Away From 52W Low],"&gt;=10")/Table4[[#This Row],[Count]]</f>
        <v>1</v>
      </c>
      <c r="R63" s="1">
        <f>COUNTIFS(Table2[Sub-Sector],Table4[[#This Row],[Sub-Sector]],Table2[% Price above 20 EMA],"&gt;=0")/Table4[[#This Row],[Count]]</f>
        <v>0.66666666666666663</v>
      </c>
      <c r="S63" s="1">
        <f>COUNTIFS(Table2[Sub-Sector],Table4[[#This Row],[Sub-Sector]],Table2[% Price above 50 EMA],"&gt;=0")/Table4[[#This Row],[Count]]</f>
        <v>0.66666666666666663</v>
      </c>
      <c r="T63" s="1">
        <f>COUNTIFS(Table2[Sub-Sector],Table4[[#This Row],[Sub-Sector]],Table2[% Price above 200 EMA],"&gt;=0")/Table4[[#This Row],[Count]]</f>
        <v>1</v>
      </c>
      <c r="U63" s="1">
        <f>COUNTIFS(Table2[Sub-Sector],Table4[[#This Row],[Sub-Sector]],Table2[Rate of Change - Zone],"Positive")/Table4[[#This Row],[Count]]</f>
        <v>0.33333333333333331</v>
      </c>
      <c r="V63" s="1">
        <f>COUNTIFS(Table2[Sub-Sector],Table4[[#This Row],[Sub-Sector]],Table2[Sharpe Ratio],"&gt;=0.10")/Table4[[#This Row],[Count]]</f>
        <v>0.66666666666666663</v>
      </c>
      <c r="W6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344</v>
      </c>
      <c r="X63">
        <f>_xlfn.RANK.AVG(Table4[[#This Row],[Score]],Table4[Score],1)</f>
        <v>41</v>
      </c>
      <c r="Y6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243.5</v>
      </c>
      <c r="Z63">
        <f>_xlfn.RANK.AVG(Table4[[#This Row],[Score 2 ]],Table4[[Score 2 ]],1)</f>
        <v>62.5</v>
      </c>
    </row>
    <row r="64" spans="1:26" x14ac:dyDescent="0.3">
      <c r="A64" t="s">
        <v>18</v>
      </c>
      <c r="B64">
        <f>COUNTIFS(Table2[Sub-Sector],Table4[[#This Row],[Sub-Sector]])</f>
        <v>6</v>
      </c>
      <c r="C64" s="1">
        <f>COUNTIFS(Table2[Sub-Sector],Table4[[#This Row],[Sub-Sector]],Table2[Uptrend],"Uptrend")/Table4[[#This Row],[Count]]</f>
        <v>0.33333333333333331</v>
      </c>
      <c r="D64" s="1">
        <f>COUNTIFS(Table2[Sub-Sector],Table4[[#This Row],[Sub-Sector]],Table2[1W Return vs Nifty],"&gt;=5")/Table4[[#This Row],[Count]]</f>
        <v>0</v>
      </c>
      <c r="E64" s="1">
        <f>COUNTIFS(Table2[Sub-Sector],Table4[[#This Row],[Sub-Sector]],Table2[1M Return vs Nifty],"&gt;=5")/Table4[[#This Row],[Count]]</f>
        <v>0</v>
      </c>
      <c r="F64" s="1">
        <f>COUNTIFS(Table2[Sub-Sector],Table4[[#This Row],[Sub-Sector]],Table2[6M Return vs Nifty],"&gt;=10")/Table4[[#This Row],[Count]]</f>
        <v>0.16666666666666666</v>
      </c>
      <c r="G64" s="1">
        <f>COUNTIFS(Table2[Sub-Sector],Table4[[#This Row],[Sub-Sector]],Table2[1Y Return vs Nifty],"&gt;=10")/Table4[[#This Row],[Count]]</f>
        <v>0.83333333333333337</v>
      </c>
      <c r="H64" s="1">
        <f>COUNTIFS(Table2[Sub-Sector],Table4[[#This Row],[Sub-Sector]],Table2[RSI Exponential â€“ 14D],"&gt;=50")/Table4[[#This Row],[Count]]</f>
        <v>0.5</v>
      </c>
      <c r="I64" s="1">
        <f>COUNTIFS(Table2[Sub-Sector],Table4[[#This Row],[Sub-Sector]],Table2[Relative Volume],"&gt;=1")/Table4[[#This Row],[Count]]</f>
        <v>0.16666666666666666</v>
      </c>
      <c r="J64" s="1">
        <f>COUNTIFS(Table2[Sub-Sector],Table4[[#This Row],[Sub-Sector]],Table2[% Away From Day Low],"&gt;=0.05")/Table4[[#This Row],[Count]]</f>
        <v>0</v>
      </c>
      <c r="K64" s="1">
        <f>COUNTIFS(Table2[Sub-Sector],Table4[[#This Row],[Sub-Sector]],Table2[% Away From Day High],"&lt;=0.05")/Table4[[#This Row],[Count]]</f>
        <v>1</v>
      </c>
      <c r="L64" s="1">
        <f>COUNTIFS(Table2[Sub-Sector],Table4[[#This Row],[Sub-Sector]],Table2[% Away From Current Week Low],"&gt;=0.05")/Table4[[#This Row],[Count]]</f>
        <v>0.16666666666666666</v>
      </c>
      <c r="M64" s="1">
        <f>COUNTIFS(Table2[Sub-Sector],Table4[[#This Row],[Sub-Sector]],Table2[% Away From Current Week High],"&lt;=0.05")/Table4[[#This Row],[Count]]</f>
        <v>1</v>
      </c>
      <c r="N64" s="1">
        <f>COUNTIFS(Table2[Sub-Sector],Table4[[#This Row],[Sub-Sector]],Table2[% Away From Current Month Low],"&gt;=0.05")/Table4[[#This Row],[Count]]</f>
        <v>0.33333333333333331</v>
      </c>
      <c r="O64" s="1">
        <f>COUNTIFS(Table2[Sub-Sector],Table4[[#This Row],[Sub-Sector]],Table2[% Away From Current Month High],"&lt;=0.05")/Table4[[#This Row],[Count]]</f>
        <v>0</v>
      </c>
      <c r="P64" s="1">
        <f>COUNTIFS(Table2[Sub-Sector],Table4[[#This Row],[Sub-Sector]],Table2[% Away From 52W High],"&lt;=10")/Table4[[#This Row],[Count]]</f>
        <v>0.33333333333333331</v>
      </c>
      <c r="Q64" s="1">
        <f>COUNTIFS(Table2[Sub-Sector],Table4[[#This Row],[Sub-Sector]],Table2[% Away From 52W Low],"&gt;=10")/Table4[[#This Row],[Count]]</f>
        <v>1</v>
      </c>
      <c r="R64" s="1">
        <f>COUNTIFS(Table2[Sub-Sector],Table4[[#This Row],[Sub-Sector]],Table2[% Price above 20 EMA],"&gt;=0")/Table4[[#This Row],[Count]]</f>
        <v>0.33333333333333331</v>
      </c>
      <c r="S64" s="1">
        <f>COUNTIFS(Table2[Sub-Sector],Table4[[#This Row],[Sub-Sector]],Table2[% Price above 50 EMA],"&gt;=0")/Table4[[#This Row],[Count]]</f>
        <v>0.33333333333333331</v>
      </c>
      <c r="T64" s="1">
        <f>COUNTIFS(Table2[Sub-Sector],Table4[[#This Row],[Sub-Sector]],Table2[% Price above 200 EMA],"&gt;=0")/Table4[[#This Row],[Count]]</f>
        <v>0.66666666666666663</v>
      </c>
      <c r="U64" s="1">
        <f>COUNTIFS(Table2[Sub-Sector],Table4[[#This Row],[Sub-Sector]],Table2[Rate of Change - Zone],"Positive")/Table4[[#This Row],[Count]]</f>
        <v>0.33333333333333331</v>
      </c>
      <c r="V64" s="1">
        <f>COUNTIFS(Table2[Sub-Sector],Table4[[#This Row],[Sub-Sector]],Table2[Sharpe Ratio],"&gt;=0.10")/Table4[[#This Row],[Count]]</f>
        <v>0.33333333333333331</v>
      </c>
      <c r="W6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516.5</v>
      </c>
      <c r="X64">
        <f>_xlfn.RANK.AVG(Table4[[#This Row],[Score]],Table4[Score],1)</f>
        <v>82</v>
      </c>
      <c r="Y6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243.5</v>
      </c>
      <c r="Z64">
        <f>_xlfn.RANK.AVG(Table4[[#This Row],[Score 2 ]],Table4[[Score 2 ]],1)</f>
        <v>62.5</v>
      </c>
    </row>
    <row r="65" spans="1:26" x14ac:dyDescent="0.3">
      <c r="A65" t="s">
        <v>452</v>
      </c>
      <c r="B65">
        <f>COUNTIFS(Table2[Sub-Sector],Table4[[#This Row],[Sub-Sector]])</f>
        <v>10</v>
      </c>
      <c r="C65" s="1">
        <f>COUNTIFS(Table2[Sub-Sector],Table4[[#This Row],[Sub-Sector]],Table2[Uptrend],"Uptrend")/Table4[[#This Row],[Count]]</f>
        <v>0.3</v>
      </c>
      <c r="D65" s="1">
        <f>COUNTIFS(Table2[Sub-Sector],Table4[[#This Row],[Sub-Sector]],Table2[1W Return vs Nifty],"&gt;=5")/Table4[[#This Row],[Count]]</f>
        <v>0.4</v>
      </c>
      <c r="E65" s="1">
        <f>COUNTIFS(Table2[Sub-Sector],Table4[[#This Row],[Sub-Sector]],Table2[1M Return vs Nifty],"&gt;=5")/Table4[[#This Row],[Count]]</f>
        <v>0.2</v>
      </c>
      <c r="F65" s="1">
        <f>COUNTIFS(Table2[Sub-Sector],Table4[[#This Row],[Sub-Sector]],Table2[6M Return vs Nifty],"&gt;=10")/Table4[[#This Row],[Count]]</f>
        <v>0.5</v>
      </c>
      <c r="G65" s="1">
        <f>COUNTIFS(Table2[Sub-Sector],Table4[[#This Row],[Sub-Sector]],Table2[1Y Return vs Nifty],"&gt;=10")/Table4[[#This Row],[Count]]</f>
        <v>0.3</v>
      </c>
      <c r="H65" s="1">
        <f>COUNTIFS(Table2[Sub-Sector],Table4[[#This Row],[Sub-Sector]],Table2[RSI Exponential â€“ 14D],"&gt;=50")/Table4[[#This Row],[Count]]</f>
        <v>0.4</v>
      </c>
      <c r="I65" s="1">
        <f>COUNTIFS(Table2[Sub-Sector],Table4[[#This Row],[Sub-Sector]],Table2[Relative Volume],"&gt;=1")/Table4[[#This Row],[Count]]</f>
        <v>0.3</v>
      </c>
      <c r="J65" s="1">
        <f>COUNTIFS(Table2[Sub-Sector],Table4[[#This Row],[Sub-Sector]],Table2[% Away From Day Low],"&gt;=0.05")/Table4[[#This Row],[Count]]</f>
        <v>0.1</v>
      </c>
      <c r="K65" s="1">
        <f>COUNTIFS(Table2[Sub-Sector],Table4[[#This Row],[Sub-Sector]],Table2[% Away From Day High],"&lt;=0.05")/Table4[[#This Row],[Count]]</f>
        <v>1</v>
      </c>
      <c r="L65" s="1">
        <f>COUNTIFS(Table2[Sub-Sector],Table4[[#This Row],[Sub-Sector]],Table2[% Away From Current Week Low],"&gt;=0.05")/Table4[[#This Row],[Count]]</f>
        <v>0.1</v>
      </c>
      <c r="M65" s="1">
        <f>COUNTIFS(Table2[Sub-Sector],Table4[[#This Row],[Sub-Sector]],Table2[% Away From Current Week High],"&lt;=0.05")/Table4[[#This Row],[Count]]</f>
        <v>1</v>
      </c>
      <c r="N65" s="1">
        <f>COUNTIFS(Table2[Sub-Sector],Table4[[#This Row],[Sub-Sector]],Table2[% Away From Current Month Low],"&gt;=0.05")/Table4[[#This Row],[Count]]</f>
        <v>0.4</v>
      </c>
      <c r="O65" s="1">
        <f>COUNTIFS(Table2[Sub-Sector],Table4[[#This Row],[Sub-Sector]],Table2[% Away From Current Month High],"&lt;=0.05")/Table4[[#This Row],[Count]]</f>
        <v>0.8</v>
      </c>
      <c r="P65" s="1">
        <f>COUNTIFS(Table2[Sub-Sector],Table4[[#This Row],[Sub-Sector]],Table2[% Away From 52W High],"&lt;=10")/Table4[[#This Row],[Count]]</f>
        <v>0.2</v>
      </c>
      <c r="Q65" s="1">
        <f>COUNTIFS(Table2[Sub-Sector],Table4[[#This Row],[Sub-Sector]],Table2[% Away From 52W Low],"&gt;=10")/Table4[[#This Row],[Count]]</f>
        <v>1</v>
      </c>
      <c r="R65" s="1">
        <f>COUNTIFS(Table2[Sub-Sector],Table4[[#This Row],[Sub-Sector]],Table2[% Price above 20 EMA],"&gt;=0")/Table4[[#This Row],[Count]]</f>
        <v>0.6</v>
      </c>
      <c r="S65" s="1">
        <f>COUNTIFS(Table2[Sub-Sector],Table4[[#This Row],[Sub-Sector]],Table2[% Price above 50 EMA],"&gt;=0")/Table4[[#This Row],[Count]]</f>
        <v>0.5</v>
      </c>
      <c r="T65" s="1">
        <f>COUNTIFS(Table2[Sub-Sector],Table4[[#This Row],[Sub-Sector]],Table2[% Price above 200 EMA],"&gt;=0")/Table4[[#This Row],[Count]]</f>
        <v>0.9</v>
      </c>
      <c r="U65" s="1">
        <f>COUNTIFS(Table2[Sub-Sector],Table4[[#This Row],[Sub-Sector]],Table2[Rate of Change - Zone],"Positive")/Table4[[#This Row],[Count]]</f>
        <v>0.2</v>
      </c>
      <c r="V65" s="1">
        <f>COUNTIFS(Table2[Sub-Sector],Table4[[#This Row],[Sub-Sector]],Table2[Sharpe Ratio],"&gt;=0.10")/Table4[[#This Row],[Count]]</f>
        <v>0.4</v>
      </c>
      <c r="W6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425.5</v>
      </c>
      <c r="X65">
        <f>_xlfn.RANK.AVG(Table4[[#This Row],[Score]],Table4[Score],1)</f>
        <v>59</v>
      </c>
      <c r="Y6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247</v>
      </c>
      <c r="Z65">
        <f>_xlfn.RANK.AVG(Table4[[#This Row],[Score 2 ]],Table4[[Score 2 ]],1)</f>
        <v>64</v>
      </c>
    </row>
    <row r="66" spans="1:26" x14ac:dyDescent="0.3">
      <c r="A66" t="s">
        <v>460</v>
      </c>
      <c r="B66">
        <f>COUNTIFS(Table2[Sub-Sector],Table4[[#This Row],[Sub-Sector]])</f>
        <v>17</v>
      </c>
      <c r="C66" s="1">
        <f>COUNTIFS(Table2[Sub-Sector],Table4[[#This Row],[Sub-Sector]],Table2[Uptrend],"Uptrend")/Table4[[#This Row],[Count]]</f>
        <v>0.41176470588235292</v>
      </c>
      <c r="D66" s="1">
        <f>COUNTIFS(Table2[Sub-Sector],Table4[[#This Row],[Sub-Sector]],Table2[1W Return vs Nifty],"&gt;=5")/Table4[[#This Row],[Count]]</f>
        <v>0.17647058823529413</v>
      </c>
      <c r="E66" s="1">
        <f>COUNTIFS(Table2[Sub-Sector],Table4[[#This Row],[Sub-Sector]],Table2[1M Return vs Nifty],"&gt;=5")/Table4[[#This Row],[Count]]</f>
        <v>0.11764705882352941</v>
      </c>
      <c r="F66" s="1">
        <f>COUNTIFS(Table2[Sub-Sector],Table4[[#This Row],[Sub-Sector]],Table2[6M Return vs Nifty],"&gt;=10")/Table4[[#This Row],[Count]]</f>
        <v>0.41176470588235292</v>
      </c>
      <c r="G66" s="1">
        <f>COUNTIFS(Table2[Sub-Sector],Table4[[#This Row],[Sub-Sector]],Table2[1Y Return vs Nifty],"&gt;=10")/Table4[[#This Row],[Count]]</f>
        <v>0.23529411764705882</v>
      </c>
      <c r="H66" s="1">
        <f>COUNTIFS(Table2[Sub-Sector],Table4[[#This Row],[Sub-Sector]],Table2[RSI Exponential â€“ 14D],"&gt;=50")/Table4[[#This Row],[Count]]</f>
        <v>0.35294117647058826</v>
      </c>
      <c r="I66" s="1">
        <f>COUNTIFS(Table2[Sub-Sector],Table4[[#This Row],[Sub-Sector]],Table2[Relative Volume],"&gt;=1")/Table4[[#This Row],[Count]]</f>
        <v>0.35294117647058826</v>
      </c>
      <c r="J66" s="1">
        <f>COUNTIFS(Table2[Sub-Sector],Table4[[#This Row],[Sub-Sector]],Table2[% Away From Day Low],"&gt;=0.05")/Table4[[#This Row],[Count]]</f>
        <v>5.8823529411764705E-2</v>
      </c>
      <c r="K66" s="1">
        <f>COUNTIFS(Table2[Sub-Sector],Table4[[#This Row],[Sub-Sector]],Table2[% Away From Day High],"&lt;=0.05")/Table4[[#This Row],[Count]]</f>
        <v>1</v>
      </c>
      <c r="L66" s="1">
        <f>COUNTIFS(Table2[Sub-Sector],Table4[[#This Row],[Sub-Sector]],Table2[% Away From Current Week Low],"&gt;=0.05")/Table4[[#This Row],[Count]]</f>
        <v>5.8823529411764705E-2</v>
      </c>
      <c r="M66" s="1">
        <f>COUNTIFS(Table2[Sub-Sector],Table4[[#This Row],[Sub-Sector]],Table2[% Away From Current Week High],"&lt;=0.05")/Table4[[#This Row],[Count]]</f>
        <v>1</v>
      </c>
      <c r="N66" s="1">
        <f>COUNTIFS(Table2[Sub-Sector],Table4[[#This Row],[Sub-Sector]],Table2[% Away From Current Month Low],"&gt;=0.05")/Table4[[#This Row],[Count]]</f>
        <v>0.29411764705882354</v>
      </c>
      <c r="O66" s="1">
        <f>COUNTIFS(Table2[Sub-Sector],Table4[[#This Row],[Sub-Sector]],Table2[% Away From Current Month High],"&lt;=0.05")/Table4[[#This Row],[Count]]</f>
        <v>0.58823529411764708</v>
      </c>
      <c r="P66" s="1">
        <f>COUNTIFS(Table2[Sub-Sector],Table4[[#This Row],[Sub-Sector]],Table2[% Away From 52W High],"&lt;=10")/Table4[[#This Row],[Count]]</f>
        <v>0.11764705882352941</v>
      </c>
      <c r="Q66" s="1">
        <f>COUNTIFS(Table2[Sub-Sector],Table4[[#This Row],[Sub-Sector]],Table2[% Away From 52W Low],"&gt;=10")/Table4[[#This Row],[Count]]</f>
        <v>0.94117647058823528</v>
      </c>
      <c r="R66" s="1">
        <f>COUNTIFS(Table2[Sub-Sector],Table4[[#This Row],[Sub-Sector]],Table2[% Price above 20 EMA],"&gt;=0")/Table4[[#This Row],[Count]]</f>
        <v>0.58823529411764708</v>
      </c>
      <c r="S66" s="1">
        <f>COUNTIFS(Table2[Sub-Sector],Table4[[#This Row],[Sub-Sector]],Table2[% Price above 50 EMA],"&gt;=0")/Table4[[#This Row],[Count]]</f>
        <v>0.58823529411764708</v>
      </c>
      <c r="T66" s="1">
        <f>COUNTIFS(Table2[Sub-Sector],Table4[[#This Row],[Sub-Sector]],Table2[% Price above 200 EMA],"&gt;=0")/Table4[[#This Row],[Count]]</f>
        <v>0.76470588235294112</v>
      </c>
      <c r="U66" s="1">
        <f>COUNTIFS(Table2[Sub-Sector],Table4[[#This Row],[Sub-Sector]],Table2[Rate of Change - Zone],"Positive")/Table4[[#This Row],[Count]]</f>
        <v>0.29411764705882354</v>
      </c>
      <c r="V66" s="1">
        <f>COUNTIFS(Table2[Sub-Sector],Table4[[#This Row],[Sub-Sector]],Table2[Sharpe Ratio],"&gt;=0.10")/Table4[[#This Row],[Count]]</f>
        <v>0.11764705882352941</v>
      </c>
      <c r="W6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461</v>
      </c>
      <c r="X66">
        <f>_xlfn.RANK.AVG(Table4[[#This Row],[Score]],Table4[Score],1)</f>
        <v>68</v>
      </c>
      <c r="Y6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249.5</v>
      </c>
      <c r="Z66">
        <f>_xlfn.RANK.AVG(Table4[[#This Row],[Score 2 ]],Table4[[Score 2 ]],1)</f>
        <v>65</v>
      </c>
    </row>
    <row r="67" spans="1:26" x14ac:dyDescent="0.3">
      <c r="A67" t="s">
        <v>400</v>
      </c>
      <c r="B67">
        <f>COUNTIFS(Table2[Sub-Sector],Table4[[#This Row],[Sub-Sector]])</f>
        <v>14</v>
      </c>
      <c r="C67" s="1">
        <f>COUNTIFS(Table2[Sub-Sector],Table4[[#This Row],[Sub-Sector]],Table2[Uptrend],"Uptrend")/Table4[[#This Row],[Count]]</f>
        <v>0.2857142857142857</v>
      </c>
      <c r="D67" s="1">
        <f>COUNTIFS(Table2[Sub-Sector],Table4[[#This Row],[Sub-Sector]],Table2[1W Return vs Nifty],"&gt;=5")/Table4[[#This Row],[Count]]</f>
        <v>0.21428571428571427</v>
      </c>
      <c r="E67" s="1">
        <f>COUNTIFS(Table2[Sub-Sector],Table4[[#This Row],[Sub-Sector]],Table2[1M Return vs Nifty],"&gt;=5")/Table4[[#This Row],[Count]]</f>
        <v>0.14285714285714285</v>
      </c>
      <c r="F67" s="1">
        <f>COUNTIFS(Table2[Sub-Sector],Table4[[#This Row],[Sub-Sector]],Table2[6M Return vs Nifty],"&gt;=10")/Table4[[#This Row],[Count]]</f>
        <v>0.5714285714285714</v>
      </c>
      <c r="G67" s="1">
        <f>COUNTIFS(Table2[Sub-Sector],Table4[[#This Row],[Sub-Sector]],Table2[1Y Return vs Nifty],"&gt;=10")/Table4[[#This Row],[Count]]</f>
        <v>0.5</v>
      </c>
      <c r="H67" s="1">
        <f>COUNTIFS(Table2[Sub-Sector],Table4[[#This Row],[Sub-Sector]],Table2[RSI Exponential â€“ 14D],"&gt;=50")/Table4[[#This Row],[Count]]</f>
        <v>0.2857142857142857</v>
      </c>
      <c r="I67" s="1">
        <f>COUNTIFS(Table2[Sub-Sector],Table4[[#This Row],[Sub-Sector]],Table2[Relative Volume],"&gt;=1")/Table4[[#This Row],[Count]]</f>
        <v>7.1428571428571425E-2</v>
      </c>
      <c r="J67" s="1">
        <f>COUNTIFS(Table2[Sub-Sector],Table4[[#This Row],[Sub-Sector]],Table2[% Away From Day Low],"&gt;=0.05")/Table4[[#This Row],[Count]]</f>
        <v>0</v>
      </c>
      <c r="K67" s="1">
        <f>COUNTIFS(Table2[Sub-Sector],Table4[[#This Row],[Sub-Sector]],Table2[% Away From Day High],"&lt;=0.05")/Table4[[#This Row],[Count]]</f>
        <v>0.9285714285714286</v>
      </c>
      <c r="L67" s="1">
        <f>COUNTIFS(Table2[Sub-Sector],Table4[[#This Row],[Sub-Sector]],Table2[% Away From Current Week Low],"&gt;=0.05")/Table4[[#This Row],[Count]]</f>
        <v>0</v>
      </c>
      <c r="M67" s="1">
        <f>COUNTIFS(Table2[Sub-Sector],Table4[[#This Row],[Sub-Sector]],Table2[% Away From Current Week High],"&lt;=0.05")/Table4[[#This Row],[Count]]</f>
        <v>1</v>
      </c>
      <c r="N67" s="1">
        <f>COUNTIFS(Table2[Sub-Sector],Table4[[#This Row],[Sub-Sector]],Table2[% Away From Current Month Low],"&gt;=0.05")/Table4[[#This Row],[Count]]</f>
        <v>0.35714285714285715</v>
      </c>
      <c r="O67" s="1">
        <f>COUNTIFS(Table2[Sub-Sector],Table4[[#This Row],[Sub-Sector]],Table2[% Away From Current Month High],"&lt;=0.05")/Table4[[#This Row],[Count]]</f>
        <v>0.35714285714285715</v>
      </c>
      <c r="P67" s="1">
        <f>COUNTIFS(Table2[Sub-Sector],Table4[[#This Row],[Sub-Sector]],Table2[% Away From 52W High],"&lt;=10")/Table4[[#This Row],[Count]]</f>
        <v>0.21428571428571427</v>
      </c>
      <c r="Q67" s="1">
        <f>COUNTIFS(Table2[Sub-Sector],Table4[[#This Row],[Sub-Sector]],Table2[% Away From 52W Low],"&gt;=10")/Table4[[#This Row],[Count]]</f>
        <v>0.8571428571428571</v>
      </c>
      <c r="R67" s="1">
        <f>COUNTIFS(Table2[Sub-Sector],Table4[[#This Row],[Sub-Sector]],Table2[% Price above 20 EMA],"&gt;=0")/Table4[[#This Row],[Count]]</f>
        <v>0.35714285714285715</v>
      </c>
      <c r="S67" s="1">
        <f>COUNTIFS(Table2[Sub-Sector],Table4[[#This Row],[Sub-Sector]],Table2[% Price above 50 EMA],"&gt;=0")/Table4[[#This Row],[Count]]</f>
        <v>0.2857142857142857</v>
      </c>
      <c r="T67" s="1">
        <f>COUNTIFS(Table2[Sub-Sector],Table4[[#This Row],[Sub-Sector]],Table2[% Price above 200 EMA],"&gt;=0")/Table4[[#This Row],[Count]]</f>
        <v>0.7857142857142857</v>
      </c>
      <c r="U67" s="1">
        <f>COUNTIFS(Table2[Sub-Sector],Table4[[#This Row],[Sub-Sector]],Table2[Rate of Change - Zone],"Positive")/Table4[[#This Row],[Count]]</f>
        <v>0.14285714285714285</v>
      </c>
      <c r="V67" s="1">
        <f>COUNTIFS(Table2[Sub-Sector],Table4[[#This Row],[Sub-Sector]],Table2[Sharpe Ratio],"&gt;=0.10")/Table4[[#This Row],[Count]]</f>
        <v>7.1428571428571425E-2</v>
      </c>
      <c r="W6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469.5</v>
      </c>
      <c r="X67">
        <f>_xlfn.RANK.AVG(Table4[[#This Row],[Score]],Table4[Score],1)</f>
        <v>72</v>
      </c>
      <c r="Y6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252</v>
      </c>
      <c r="Z67">
        <f>_xlfn.RANK.AVG(Table4[[#This Row],[Score 2 ]],Table4[[Score 2 ]],1)</f>
        <v>66</v>
      </c>
    </row>
    <row r="68" spans="1:26" x14ac:dyDescent="0.3">
      <c r="A68" t="s">
        <v>277</v>
      </c>
      <c r="B68">
        <f>COUNTIFS(Table2[Sub-Sector],Table4[[#This Row],[Sub-Sector]])</f>
        <v>6</v>
      </c>
      <c r="C68" s="1">
        <f>COUNTIFS(Table2[Sub-Sector],Table4[[#This Row],[Sub-Sector]],Table2[Uptrend],"Uptrend")/Table4[[#This Row],[Count]]</f>
        <v>0.5</v>
      </c>
      <c r="D68" s="1">
        <f>COUNTIFS(Table2[Sub-Sector],Table4[[#This Row],[Sub-Sector]],Table2[1W Return vs Nifty],"&gt;=5")/Table4[[#This Row],[Count]]</f>
        <v>0.83333333333333337</v>
      </c>
      <c r="E68" s="1">
        <f>COUNTIFS(Table2[Sub-Sector],Table4[[#This Row],[Sub-Sector]],Table2[1M Return vs Nifty],"&gt;=5")/Table4[[#This Row],[Count]]</f>
        <v>0.16666666666666666</v>
      </c>
      <c r="F68" s="1">
        <f>COUNTIFS(Table2[Sub-Sector],Table4[[#This Row],[Sub-Sector]],Table2[6M Return vs Nifty],"&gt;=10")/Table4[[#This Row],[Count]]</f>
        <v>0</v>
      </c>
      <c r="G68" s="1">
        <f>COUNTIFS(Table2[Sub-Sector],Table4[[#This Row],[Sub-Sector]],Table2[1Y Return vs Nifty],"&gt;=10")/Table4[[#This Row],[Count]]</f>
        <v>0.5</v>
      </c>
      <c r="H68" s="1">
        <f>COUNTIFS(Table2[Sub-Sector],Table4[[#This Row],[Sub-Sector]],Table2[RSI Exponential â€“ 14D],"&gt;=50")/Table4[[#This Row],[Count]]</f>
        <v>0.66666666666666663</v>
      </c>
      <c r="I68" s="1">
        <f>COUNTIFS(Table2[Sub-Sector],Table4[[#This Row],[Sub-Sector]],Table2[Relative Volume],"&gt;=1")/Table4[[#This Row],[Count]]</f>
        <v>0.16666666666666666</v>
      </c>
      <c r="J68" s="1">
        <f>COUNTIFS(Table2[Sub-Sector],Table4[[#This Row],[Sub-Sector]],Table2[% Away From Day Low],"&gt;=0.05")/Table4[[#This Row],[Count]]</f>
        <v>0</v>
      </c>
      <c r="K68" s="1">
        <f>COUNTIFS(Table2[Sub-Sector],Table4[[#This Row],[Sub-Sector]],Table2[% Away From Day High],"&lt;=0.05")/Table4[[#This Row],[Count]]</f>
        <v>1</v>
      </c>
      <c r="L68" s="1">
        <f>COUNTIFS(Table2[Sub-Sector],Table4[[#This Row],[Sub-Sector]],Table2[% Away From Current Week Low],"&gt;=0.05")/Table4[[#This Row],[Count]]</f>
        <v>0</v>
      </c>
      <c r="M68" s="1">
        <f>COUNTIFS(Table2[Sub-Sector],Table4[[#This Row],[Sub-Sector]],Table2[% Away From Current Week High],"&lt;=0.05")/Table4[[#This Row],[Count]]</f>
        <v>1</v>
      </c>
      <c r="N68" s="1">
        <f>COUNTIFS(Table2[Sub-Sector],Table4[[#This Row],[Sub-Sector]],Table2[% Away From Current Month Low],"&gt;=0.05")/Table4[[#This Row],[Count]]</f>
        <v>0.66666666666666663</v>
      </c>
      <c r="O68" s="1">
        <f>COUNTIFS(Table2[Sub-Sector],Table4[[#This Row],[Sub-Sector]],Table2[% Away From Current Month High],"&lt;=0.05")/Table4[[#This Row],[Count]]</f>
        <v>1</v>
      </c>
      <c r="P68" s="1">
        <f>COUNTIFS(Table2[Sub-Sector],Table4[[#This Row],[Sub-Sector]],Table2[% Away From 52W High],"&lt;=10")/Table4[[#This Row],[Count]]</f>
        <v>0.33333333333333331</v>
      </c>
      <c r="Q68" s="1">
        <f>COUNTIFS(Table2[Sub-Sector],Table4[[#This Row],[Sub-Sector]],Table2[% Away From 52W Low],"&gt;=10")/Table4[[#This Row],[Count]]</f>
        <v>1</v>
      </c>
      <c r="R68" s="1">
        <f>COUNTIFS(Table2[Sub-Sector],Table4[[#This Row],[Sub-Sector]],Table2[% Price above 20 EMA],"&gt;=0")/Table4[[#This Row],[Count]]</f>
        <v>0.83333333333333337</v>
      </c>
      <c r="S68" s="1">
        <f>COUNTIFS(Table2[Sub-Sector],Table4[[#This Row],[Sub-Sector]],Table2[% Price above 50 EMA],"&gt;=0")/Table4[[#This Row],[Count]]</f>
        <v>0.5</v>
      </c>
      <c r="T68" s="1">
        <f>COUNTIFS(Table2[Sub-Sector],Table4[[#This Row],[Sub-Sector]],Table2[% Price above 200 EMA],"&gt;=0")/Table4[[#This Row],[Count]]</f>
        <v>0.66666666666666663</v>
      </c>
      <c r="U68" s="1">
        <f>COUNTIFS(Table2[Sub-Sector],Table4[[#This Row],[Sub-Sector]],Table2[Rate of Change - Zone],"Positive")/Table4[[#This Row],[Count]]</f>
        <v>0.83333333333333337</v>
      </c>
      <c r="V68" s="1">
        <f>COUNTIFS(Table2[Sub-Sector],Table4[[#This Row],[Sub-Sector]],Table2[Sharpe Ratio],"&gt;=0.10")/Table4[[#This Row],[Count]]</f>
        <v>0.66666666666666663</v>
      </c>
      <c r="W6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382.5</v>
      </c>
      <c r="X68">
        <f>_xlfn.RANK.AVG(Table4[[#This Row],[Score]],Table4[Score],1)</f>
        <v>48.5</v>
      </c>
      <c r="Y6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255.5</v>
      </c>
      <c r="Z68">
        <f>_xlfn.RANK.AVG(Table4[[#This Row],[Score 2 ]],Table4[[Score 2 ]],1)</f>
        <v>67</v>
      </c>
    </row>
    <row r="69" spans="1:26" x14ac:dyDescent="0.3">
      <c r="A69" t="s">
        <v>195</v>
      </c>
      <c r="B69">
        <f>COUNTIFS(Table2[Sub-Sector],Table4[[#This Row],[Sub-Sector]])</f>
        <v>9</v>
      </c>
      <c r="C69" s="1">
        <f>COUNTIFS(Table2[Sub-Sector],Table4[[#This Row],[Sub-Sector]],Table2[Uptrend],"Uptrend")/Table4[[#This Row],[Count]]</f>
        <v>0.33333333333333331</v>
      </c>
      <c r="D69" s="1">
        <f>COUNTIFS(Table2[Sub-Sector],Table4[[#This Row],[Sub-Sector]],Table2[1W Return vs Nifty],"&gt;=5")/Table4[[#This Row],[Count]]</f>
        <v>0</v>
      </c>
      <c r="E69" s="1">
        <f>COUNTIFS(Table2[Sub-Sector],Table4[[#This Row],[Sub-Sector]],Table2[1M Return vs Nifty],"&gt;=5")/Table4[[#This Row],[Count]]</f>
        <v>0</v>
      </c>
      <c r="F69" s="1">
        <f>COUNTIFS(Table2[Sub-Sector],Table4[[#This Row],[Sub-Sector]],Table2[6M Return vs Nifty],"&gt;=10")/Table4[[#This Row],[Count]]</f>
        <v>0.44444444444444442</v>
      </c>
      <c r="G69" s="1">
        <f>COUNTIFS(Table2[Sub-Sector],Table4[[#This Row],[Sub-Sector]],Table2[1Y Return vs Nifty],"&gt;=10")/Table4[[#This Row],[Count]]</f>
        <v>0.33333333333333331</v>
      </c>
      <c r="H69" s="1">
        <f>COUNTIFS(Table2[Sub-Sector],Table4[[#This Row],[Sub-Sector]],Table2[RSI Exponential â€“ 14D],"&gt;=50")/Table4[[#This Row],[Count]]</f>
        <v>0.1111111111111111</v>
      </c>
      <c r="I69" s="1">
        <f>COUNTIFS(Table2[Sub-Sector],Table4[[#This Row],[Sub-Sector]],Table2[Relative Volume],"&gt;=1")/Table4[[#This Row],[Count]]</f>
        <v>0.33333333333333331</v>
      </c>
      <c r="J69" s="1">
        <f>COUNTIFS(Table2[Sub-Sector],Table4[[#This Row],[Sub-Sector]],Table2[% Away From Day Low],"&gt;=0.05")/Table4[[#This Row],[Count]]</f>
        <v>0</v>
      </c>
      <c r="K69" s="1">
        <f>COUNTIFS(Table2[Sub-Sector],Table4[[#This Row],[Sub-Sector]],Table2[% Away From Day High],"&lt;=0.05")/Table4[[#This Row],[Count]]</f>
        <v>1</v>
      </c>
      <c r="L69" s="1">
        <f>COUNTIFS(Table2[Sub-Sector],Table4[[#This Row],[Sub-Sector]],Table2[% Away From Current Week Low],"&gt;=0.05")/Table4[[#This Row],[Count]]</f>
        <v>0</v>
      </c>
      <c r="M69" s="1">
        <f>COUNTIFS(Table2[Sub-Sector],Table4[[#This Row],[Sub-Sector]],Table2[% Away From Current Week High],"&lt;=0.05")/Table4[[#This Row],[Count]]</f>
        <v>0.88888888888888884</v>
      </c>
      <c r="N69" s="1">
        <f>COUNTIFS(Table2[Sub-Sector],Table4[[#This Row],[Sub-Sector]],Table2[% Away From Current Month Low],"&gt;=0.05")/Table4[[#This Row],[Count]]</f>
        <v>0.1111111111111111</v>
      </c>
      <c r="O69" s="1">
        <f>COUNTIFS(Table2[Sub-Sector],Table4[[#This Row],[Sub-Sector]],Table2[% Away From Current Month High],"&lt;=0.05")/Table4[[#This Row],[Count]]</f>
        <v>0.55555555555555558</v>
      </c>
      <c r="P69" s="1">
        <f>COUNTIFS(Table2[Sub-Sector],Table4[[#This Row],[Sub-Sector]],Table2[% Away From 52W High],"&lt;=10")/Table4[[#This Row],[Count]]</f>
        <v>0.22222222222222221</v>
      </c>
      <c r="Q69" s="1">
        <f>COUNTIFS(Table2[Sub-Sector],Table4[[#This Row],[Sub-Sector]],Table2[% Away From 52W Low],"&gt;=10")/Table4[[#This Row],[Count]]</f>
        <v>0.88888888888888884</v>
      </c>
      <c r="R69" s="1">
        <f>COUNTIFS(Table2[Sub-Sector],Table4[[#This Row],[Sub-Sector]],Table2[% Price above 20 EMA],"&gt;=0")/Table4[[#This Row],[Count]]</f>
        <v>0.1111111111111111</v>
      </c>
      <c r="S69" s="1">
        <f>COUNTIFS(Table2[Sub-Sector],Table4[[#This Row],[Sub-Sector]],Table2[% Price above 50 EMA],"&gt;=0")/Table4[[#This Row],[Count]]</f>
        <v>0.22222222222222221</v>
      </c>
      <c r="T69" s="1">
        <f>COUNTIFS(Table2[Sub-Sector],Table4[[#This Row],[Sub-Sector]],Table2[% Price above 200 EMA],"&gt;=0")/Table4[[#This Row],[Count]]</f>
        <v>0.55555555555555558</v>
      </c>
      <c r="U69" s="1">
        <f>COUNTIFS(Table2[Sub-Sector],Table4[[#This Row],[Sub-Sector]],Table2[Rate of Change - Zone],"Positive")/Table4[[#This Row],[Count]]</f>
        <v>0.1111111111111111</v>
      </c>
      <c r="V69" s="1">
        <f>COUNTIFS(Table2[Sub-Sector],Table4[[#This Row],[Sub-Sector]],Table2[Sharpe Ratio],"&gt;=0.10")/Table4[[#This Row],[Count]]</f>
        <v>0.1111111111111111</v>
      </c>
      <c r="W6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529</v>
      </c>
      <c r="X69">
        <f>_xlfn.RANK.AVG(Table4[[#This Row],[Score]],Table4[Score],1)</f>
        <v>84</v>
      </c>
      <c r="Y6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256</v>
      </c>
      <c r="Z69">
        <f>_xlfn.RANK.AVG(Table4[[#This Row],[Score 2 ]],Table4[[Score 2 ]],1)</f>
        <v>68</v>
      </c>
    </row>
    <row r="70" spans="1:26" x14ac:dyDescent="0.3">
      <c r="A70" t="s">
        <v>387</v>
      </c>
      <c r="B70">
        <f>COUNTIFS(Table2[Sub-Sector],Table4[[#This Row],[Sub-Sector]])</f>
        <v>5</v>
      </c>
      <c r="C70" s="1">
        <f>COUNTIFS(Table2[Sub-Sector],Table4[[#This Row],[Sub-Sector]],Table2[Uptrend],"Uptrend")/Table4[[#This Row],[Count]]</f>
        <v>0.2</v>
      </c>
      <c r="D70" s="1">
        <f>COUNTIFS(Table2[Sub-Sector],Table4[[#This Row],[Sub-Sector]],Table2[1W Return vs Nifty],"&gt;=5")/Table4[[#This Row],[Count]]</f>
        <v>0.6</v>
      </c>
      <c r="E70" s="1">
        <f>COUNTIFS(Table2[Sub-Sector],Table4[[#This Row],[Sub-Sector]],Table2[1M Return vs Nifty],"&gt;=5")/Table4[[#This Row],[Count]]</f>
        <v>0</v>
      </c>
      <c r="F70" s="1">
        <f>COUNTIFS(Table2[Sub-Sector],Table4[[#This Row],[Sub-Sector]],Table2[6M Return vs Nifty],"&gt;=10")/Table4[[#This Row],[Count]]</f>
        <v>0.6</v>
      </c>
      <c r="G70" s="1">
        <f>COUNTIFS(Table2[Sub-Sector],Table4[[#This Row],[Sub-Sector]],Table2[1Y Return vs Nifty],"&gt;=10")/Table4[[#This Row],[Count]]</f>
        <v>0.4</v>
      </c>
      <c r="H70" s="1">
        <f>COUNTIFS(Table2[Sub-Sector],Table4[[#This Row],[Sub-Sector]],Table2[RSI Exponential â€“ 14D],"&gt;=50")/Table4[[#This Row],[Count]]</f>
        <v>0.6</v>
      </c>
      <c r="I70" s="1">
        <f>COUNTIFS(Table2[Sub-Sector],Table4[[#This Row],[Sub-Sector]],Table2[Relative Volume],"&gt;=1")/Table4[[#This Row],[Count]]</f>
        <v>0</v>
      </c>
      <c r="J70" s="1">
        <f>COUNTIFS(Table2[Sub-Sector],Table4[[#This Row],[Sub-Sector]],Table2[% Away From Day Low],"&gt;=0.05")/Table4[[#This Row],[Count]]</f>
        <v>0</v>
      </c>
      <c r="K70" s="1">
        <f>COUNTIFS(Table2[Sub-Sector],Table4[[#This Row],[Sub-Sector]],Table2[% Away From Day High],"&lt;=0.05")/Table4[[#This Row],[Count]]</f>
        <v>1</v>
      </c>
      <c r="L70" s="1">
        <f>COUNTIFS(Table2[Sub-Sector],Table4[[#This Row],[Sub-Sector]],Table2[% Away From Current Week Low],"&gt;=0.05")/Table4[[#This Row],[Count]]</f>
        <v>0.4</v>
      </c>
      <c r="M70" s="1">
        <f>COUNTIFS(Table2[Sub-Sector],Table4[[#This Row],[Sub-Sector]],Table2[% Away From Current Week High],"&lt;=0.05")/Table4[[#This Row],[Count]]</f>
        <v>1</v>
      </c>
      <c r="N70" s="1">
        <f>COUNTIFS(Table2[Sub-Sector],Table4[[#This Row],[Sub-Sector]],Table2[% Away From Current Month Low],"&gt;=0.05")/Table4[[#This Row],[Count]]</f>
        <v>0.6</v>
      </c>
      <c r="O70" s="1">
        <f>COUNTIFS(Table2[Sub-Sector],Table4[[#This Row],[Sub-Sector]],Table2[% Away From Current Month High],"&lt;=0.05")/Table4[[#This Row],[Count]]</f>
        <v>1</v>
      </c>
      <c r="P70" s="1">
        <f>COUNTIFS(Table2[Sub-Sector],Table4[[#This Row],[Sub-Sector]],Table2[% Away From 52W High],"&lt;=10")/Table4[[#This Row],[Count]]</f>
        <v>0.2</v>
      </c>
      <c r="Q70" s="1">
        <f>COUNTIFS(Table2[Sub-Sector],Table4[[#This Row],[Sub-Sector]],Table2[% Away From 52W Low],"&gt;=10")/Table4[[#This Row],[Count]]</f>
        <v>1</v>
      </c>
      <c r="R70" s="1">
        <f>COUNTIFS(Table2[Sub-Sector],Table4[[#This Row],[Sub-Sector]],Table2[% Price above 20 EMA],"&gt;=0")/Table4[[#This Row],[Count]]</f>
        <v>0.4</v>
      </c>
      <c r="S70" s="1">
        <f>COUNTIFS(Table2[Sub-Sector],Table4[[#This Row],[Sub-Sector]],Table2[% Price above 50 EMA],"&gt;=0")/Table4[[#This Row],[Count]]</f>
        <v>0.2</v>
      </c>
      <c r="T70" s="1">
        <f>COUNTIFS(Table2[Sub-Sector],Table4[[#This Row],[Sub-Sector]],Table2[% Price above 200 EMA],"&gt;=0")/Table4[[#This Row],[Count]]</f>
        <v>0.6</v>
      </c>
      <c r="U70" s="1">
        <f>COUNTIFS(Table2[Sub-Sector],Table4[[#This Row],[Sub-Sector]],Table2[Rate of Change - Zone],"Positive")/Table4[[#This Row],[Count]]</f>
        <v>0.4</v>
      </c>
      <c r="V70" s="1">
        <f>COUNTIFS(Table2[Sub-Sector],Table4[[#This Row],[Sub-Sector]],Table2[Sharpe Ratio],"&gt;=0.10")/Table4[[#This Row],[Count]]</f>
        <v>0.2</v>
      </c>
      <c r="W7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476.5</v>
      </c>
      <c r="X70">
        <f>_xlfn.RANK.AVG(Table4[[#This Row],[Score]],Table4[Score],1)</f>
        <v>73</v>
      </c>
      <c r="Y7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259.5</v>
      </c>
      <c r="Z70">
        <f>_xlfn.RANK.AVG(Table4[[#This Row],[Score 2 ]],Table4[[Score 2 ]],1)</f>
        <v>69</v>
      </c>
    </row>
    <row r="71" spans="1:26" x14ac:dyDescent="0.3">
      <c r="A71" t="s">
        <v>130</v>
      </c>
      <c r="B71">
        <f>COUNTIFS(Table2[Sub-Sector],Table4[[#This Row],[Sub-Sector]])</f>
        <v>3</v>
      </c>
      <c r="C71" s="1">
        <f>COUNTIFS(Table2[Sub-Sector],Table4[[#This Row],[Sub-Sector]],Table2[Uptrend],"Uptrend")/Table4[[#This Row],[Count]]</f>
        <v>0</v>
      </c>
      <c r="D71" s="1">
        <f>COUNTIFS(Table2[Sub-Sector],Table4[[#This Row],[Sub-Sector]],Table2[1W Return vs Nifty],"&gt;=5")/Table4[[#This Row],[Count]]</f>
        <v>0.33333333333333331</v>
      </c>
      <c r="E71" s="1">
        <f>COUNTIFS(Table2[Sub-Sector],Table4[[#This Row],[Sub-Sector]],Table2[1M Return vs Nifty],"&gt;=5")/Table4[[#This Row],[Count]]</f>
        <v>0.33333333333333331</v>
      </c>
      <c r="F71" s="1">
        <f>COUNTIFS(Table2[Sub-Sector],Table4[[#This Row],[Sub-Sector]],Table2[6M Return vs Nifty],"&gt;=10")/Table4[[#This Row],[Count]]</f>
        <v>0.66666666666666663</v>
      </c>
      <c r="G71" s="1">
        <f>COUNTIFS(Table2[Sub-Sector],Table4[[#This Row],[Sub-Sector]],Table2[1Y Return vs Nifty],"&gt;=10")/Table4[[#This Row],[Count]]</f>
        <v>0.33333333333333331</v>
      </c>
      <c r="H71" s="1">
        <f>COUNTIFS(Table2[Sub-Sector],Table4[[#This Row],[Sub-Sector]],Table2[RSI Exponential â€“ 14D],"&gt;=50")/Table4[[#This Row],[Count]]</f>
        <v>0.66666666666666663</v>
      </c>
      <c r="I71" s="1">
        <f>COUNTIFS(Table2[Sub-Sector],Table4[[#This Row],[Sub-Sector]],Table2[Relative Volume],"&gt;=1")/Table4[[#This Row],[Count]]</f>
        <v>0</v>
      </c>
      <c r="J71" s="1">
        <f>COUNTIFS(Table2[Sub-Sector],Table4[[#This Row],[Sub-Sector]],Table2[% Away From Day Low],"&gt;=0.05")/Table4[[#This Row],[Count]]</f>
        <v>0</v>
      </c>
      <c r="K71" s="1">
        <f>COUNTIFS(Table2[Sub-Sector],Table4[[#This Row],[Sub-Sector]],Table2[% Away From Day High],"&lt;=0.05")/Table4[[#This Row],[Count]]</f>
        <v>1</v>
      </c>
      <c r="L71" s="1">
        <f>COUNTIFS(Table2[Sub-Sector],Table4[[#This Row],[Sub-Sector]],Table2[% Away From Current Week Low],"&gt;=0.05")/Table4[[#This Row],[Count]]</f>
        <v>0</v>
      </c>
      <c r="M71" s="1">
        <f>COUNTIFS(Table2[Sub-Sector],Table4[[#This Row],[Sub-Sector]],Table2[% Away From Current Week High],"&lt;=0.05")/Table4[[#This Row],[Count]]</f>
        <v>1</v>
      </c>
      <c r="N71" s="1">
        <f>COUNTIFS(Table2[Sub-Sector],Table4[[#This Row],[Sub-Sector]],Table2[% Away From Current Month Low],"&gt;=0.05")/Table4[[#This Row],[Count]]</f>
        <v>0.33333333333333331</v>
      </c>
      <c r="O71" s="1">
        <f>COUNTIFS(Table2[Sub-Sector],Table4[[#This Row],[Sub-Sector]],Table2[% Away From Current Month High],"&lt;=0.05")/Table4[[#This Row],[Count]]</f>
        <v>0.66666666666666663</v>
      </c>
      <c r="P71" s="1">
        <f>COUNTIFS(Table2[Sub-Sector],Table4[[#This Row],[Sub-Sector]],Table2[% Away From 52W High],"&lt;=10")/Table4[[#This Row],[Count]]</f>
        <v>0.33333333333333331</v>
      </c>
      <c r="Q71" s="1">
        <f>COUNTIFS(Table2[Sub-Sector],Table4[[#This Row],[Sub-Sector]],Table2[% Away From 52W Low],"&gt;=10")/Table4[[#This Row],[Count]]</f>
        <v>1</v>
      </c>
      <c r="R71" s="1">
        <f>COUNTIFS(Table2[Sub-Sector],Table4[[#This Row],[Sub-Sector]],Table2[% Price above 20 EMA],"&gt;=0")/Table4[[#This Row],[Count]]</f>
        <v>0.66666666666666663</v>
      </c>
      <c r="S71" s="1">
        <f>COUNTIFS(Table2[Sub-Sector],Table4[[#This Row],[Sub-Sector]],Table2[% Price above 50 EMA],"&gt;=0")/Table4[[#This Row],[Count]]</f>
        <v>0.33333333333333331</v>
      </c>
      <c r="T71" s="1">
        <f>COUNTIFS(Table2[Sub-Sector],Table4[[#This Row],[Sub-Sector]],Table2[% Price above 200 EMA],"&gt;=0")/Table4[[#This Row],[Count]]</f>
        <v>0.66666666666666663</v>
      </c>
      <c r="U71" s="1">
        <f>COUNTIFS(Table2[Sub-Sector],Table4[[#This Row],[Sub-Sector]],Table2[Rate of Change - Zone],"Positive")/Table4[[#This Row],[Count]]</f>
        <v>0.33333333333333331</v>
      </c>
      <c r="V71" s="1">
        <f>COUNTIFS(Table2[Sub-Sector],Table4[[#This Row],[Sub-Sector]],Table2[Sharpe Ratio],"&gt;=0.10")/Table4[[#This Row],[Count]]</f>
        <v>0.66666666666666663</v>
      </c>
      <c r="W7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464.5</v>
      </c>
      <c r="X71">
        <f>_xlfn.RANK.AVG(Table4[[#This Row],[Score]],Table4[Score],1)</f>
        <v>69</v>
      </c>
      <c r="Y7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265</v>
      </c>
      <c r="Z71">
        <f>_xlfn.RANK.AVG(Table4[[#This Row],[Score 2 ]],Table4[[Score 2 ]],1)</f>
        <v>70.5</v>
      </c>
    </row>
    <row r="72" spans="1:26" x14ac:dyDescent="0.3">
      <c r="A72" t="s">
        <v>37</v>
      </c>
      <c r="B72">
        <f>COUNTIFS(Table2[Sub-Sector],Table4[[#This Row],[Sub-Sector]])</f>
        <v>3</v>
      </c>
      <c r="C72" s="1">
        <f>COUNTIFS(Table2[Sub-Sector],Table4[[#This Row],[Sub-Sector]],Table2[Uptrend],"Uptrend")/Table4[[#This Row],[Count]]</f>
        <v>0.66666666666666663</v>
      </c>
      <c r="D72" s="1">
        <f>COUNTIFS(Table2[Sub-Sector],Table4[[#This Row],[Sub-Sector]],Table2[1W Return vs Nifty],"&gt;=5")/Table4[[#This Row],[Count]]</f>
        <v>0</v>
      </c>
      <c r="E72" s="1">
        <f>COUNTIFS(Table2[Sub-Sector],Table4[[#This Row],[Sub-Sector]],Table2[1M Return vs Nifty],"&gt;=5")/Table4[[#This Row],[Count]]</f>
        <v>0</v>
      </c>
      <c r="F72" s="1">
        <f>COUNTIFS(Table2[Sub-Sector],Table4[[#This Row],[Sub-Sector]],Table2[6M Return vs Nifty],"&gt;=10")/Table4[[#This Row],[Count]]</f>
        <v>0.66666666666666663</v>
      </c>
      <c r="G72" s="1">
        <f>COUNTIFS(Table2[Sub-Sector],Table4[[#This Row],[Sub-Sector]],Table2[1Y Return vs Nifty],"&gt;=10")/Table4[[#This Row],[Count]]</f>
        <v>0.33333333333333331</v>
      </c>
      <c r="H72" s="1">
        <f>COUNTIFS(Table2[Sub-Sector],Table4[[#This Row],[Sub-Sector]],Table2[RSI Exponential â€“ 14D],"&gt;=50")/Table4[[#This Row],[Count]]</f>
        <v>0.33333333333333331</v>
      </c>
      <c r="I72" s="1">
        <f>COUNTIFS(Table2[Sub-Sector],Table4[[#This Row],[Sub-Sector]],Table2[Relative Volume],"&gt;=1")/Table4[[#This Row],[Count]]</f>
        <v>0</v>
      </c>
      <c r="J72" s="1">
        <f>COUNTIFS(Table2[Sub-Sector],Table4[[#This Row],[Sub-Sector]],Table2[% Away From Day Low],"&gt;=0.05")/Table4[[#This Row],[Count]]</f>
        <v>0</v>
      </c>
      <c r="K72" s="1">
        <f>COUNTIFS(Table2[Sub-Sector],Table4[[#This Row],[Sub-Sector]],Table2[% Away From Day High],"&lt;=0.05")/Table4[[#This Row],[Count]]</f>
        <v>1</v>
      </c>
      <c r="L72" s="1">
        <f>COUNTIFS(Table2[Sub-Sector],Table4[[#This Row],[Sub-Sector]],Table2[% Away From Current Week Low],"&gt;=0.05")/Table4[[#This Row],[Count]]</f>
        <v>0</v>
      </c>
      <c r="M72" s="1">
        <f>COUNTIFS(Table2[Sub-Sector],Table4[[#This Row],[Sub-Sector]],Table2[% Away From Current Week High],"&lt;=0.05")/Table4[[#This Row],[Count]]</f>
        <v>1</v>
      </c>
      <c r="N72" s="1">
        <f>COUNTIFS(Table2[Sub-Sector],Table4[[#This Row],[Sub-Sector]],Table2[% Away From Current Month Low],"&gt;=0.05")/Table4[[#This Row],[Count]]</f>
        <v>0</v>
      </c>
      <c r="O72" s="1">
        <f>COUNTIFS(Table2[Sub-Sector],Table4[[#This Row],[Sub-Sector]],Table2[% Away From Current Month High],"&lt;=0.05")/Table4[[#This Row],[Count]]</f>
        <v>0.33333333333333331</v>
      </c>
      <c r="P72" s="1">
        <f>COUNTIFS(Table2[Sub-Sector],Table4[[#This Row],[Sub-Sector]],Table2[% Away From 52W High],"&lt;=10")/Table4[[#This Row],[Count]]</f>
        <v>0.33333333333333331</v>
      </c>
      <c r="Q72" s="1">
        <f>COUNTIFS(Table2[Sub-Sector],Table4[[#This Row],[Sub-Sector]],Table2[% Away From 52W Low],"&gt;=10")/Table4[[#This Row],[Count]]</f>
        <v>1</v>
      </c>
      <c r="R72" s="1">
        <f>COUNTIFS(Table2[Sub-Sector],Table4[[#This Row],[Sub-Sector]],Table2[% Price above 20 EMA],"&gt;=0")/Table4[[#This Row],[Count]]</f>
        <v>0.33333333333333331</v>
      </c>
      <c r="S72" s="1">
        <f>COUNTIFS(Table2[Sub-Sector],Table4[[#This Row],[Sub-Sector]],Table2[% Price above 50 EMA],"&gt;=0")/Table4[[#This Row],[Count]]</f>
        <v>0</v>
      </c>
      <c r="T72" s="1">
        <f>COUNTIFS(Table2[Sub-Sector],Table4[[#This Row],[Sub-Sector]],Table2[% Price above 200 EMA],"&gt;=0")/Table4[[#This Row],[Count]]</f>
        <v>1</v>
      </c>
      <c r="U72" s="1">
        <f>COUNTIFS(Table2[Sub-Sector],Table4[[#This Row],[Sub-Sector]],Table2[Rate of Change - Zone],"Positive")/Table4[[#This Row],[Count]]</f>
        <v>0.33333333333333331</v>
      </c>
      <c r="V72" s="1">
        <f>COUNTIFS(Table2[Sub-Sector],Table4[[#This Row],[Sub-Sector]],Table2[Sharpe Ratio],"&gt;=0.10")/Table4[[#This Row],[Count]]</f>
        <v>0.33333333333333331</v>
      </c>
      <c r="W7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496.5</v>
      </c>
      <c r="X72">
        <f>_xlfn.RANK.AVG(Table4[[#This Row],[Score]],Table4[Score],1)</f>
        <v>76</v>
      </c>
      <c r="Y7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265</v>
      </c>
      <c r="Z72">
        <f>_xlfn.RANK.AVG(Table4[[#This Row],[Score 2 ]],Table4[[Score 2 ]],1)</f>
        <v>70.5</v>
      </c>
    </row>
    <row r="73" spans="1:26" x14ac:dyDescent="0.3">
      <c r="A73" t="s">
        <v>1056</v>
      </c>
      <c r="B73">
        <f>COUNTIFS(Table2[Sub-Sector],Table4[[#This Row],[Sub-Sector]])</f>
        <v>2</v>
      </c>
      <c r="C73" s="1">
        <f>COUNTIFS(Table2[Sub-Sector],Table4[[#This Row],[Sub-Sector]],Table2[Uptrend],"Uptrend")/Table4[[#This Row],[Count]]</f>
        <v>0</v>
      </c>
      <c r="D73" s="1">
        <f>COUNTIFS(Table2[Sub-Sector],Table4[[#This Row],[Sub-Sector]],Table2[1W Return vs Nifty],"&gt;=5")/Table4[[#This Row],[Count]]</f>
        <v>0.5</v>
      </c>
      <c r="E73" s="1">
        <f>COUNTIFS(Table2[Sub-Sector],Table4[[#This Row],[Sub-Sector]],Table2[1M Return vs Nifty],"&gt;=5")/Table4[[#This Row],[Count]]</f>
        <v>0</v>
      </c>
      <c r="F73" s="1">
        <f>COUNTIFS(Table2[Sub-Sector],Table4[[#This Row],[Sub-Sector]],Table2[6M Return vs Nifty],"&gt;=10")/Table4[[#This Row],[Count]]</f>
        <v>0.5</v>
      </c>
      <c r="G73" s="1">
        <f>COUNTIFS(Table2[Sub-Sector],Table4[[#This Row],[Sub-Sector]],Table2[1Y Return vs Nifty],"&gt;=10")/Table4[[#This Row],[Count]]</f>
        <v>1</v>
      </c>
      <c r="H73" s="1">
        <f>COUNTIFS(Table2[Sub-Sector],Table4[[#This Row],[Sub-Sector]],Table2[RSI Exponential â€“ 14D],"&gt;=50")/Table4[[#This Row],[Count]]</f>
        <v>0</v>
      </c>
      <c r="I73" s="1">
        <f>COUNTIFS(Table2[Sub-Sector],Table4[[#This Row],[Sub-Sector]],Table2[Relative Volume],"&gt;=1")/Table4[[#This Row],[Count]]</f>
        <v>0</v>
      </c>
      <c r="J73" s="1">
        <f>COUNTIFS(Table2[Sub-Sector],Table4[[#This Row],[Sub-Sector]],Table2[% Away From Day Low],"&gt;=0.05")/Table4[[#This Row],[Count]]</f>
        <v>0</v>
      </c>
      <c r="K73" s="1">
        <f>COUNTIFS(Table2[Sub-Sector],Table4[[#This Row],[Sub-Sector]],Table2[% Away From Day High],"&lt;=0.05")/Table4[[#This Row],[Count]]</f>
        <v>1</v>
      </c>
      <c r="L73" s="1">
        <f>COUNTIFS(Table2[Sub-Sector],Table4[[#This Row],[Sub-Sector]],Table2[% Away From Current Week Low],"&gt;=0.05")/Table4[[#This Row],[Count]]</f>
        <v>0</v>
      </c>
      <c r="M73" s="1">
        <f>COUNTIFS(Table2[Sub-Sector],Table4[[#This Row],[Sub-Sector]],Table2[% Away From Current Week High],"&lt;=0.05")/Table4[[#This Row],[Count]]</f>
        <v>1</v>
      </c>
      <c r="N73" s="1">
        <f>COUNTIFS(Table2[Sub-Sector],Table4[[#This Row],[Sub-Sector]],Table2[% Away From Current Month Low],"&gt;=0.05")/Table4[[#This Row],[Count]]</f>
        <v>1</v>
      </c>
      <c r="O73" s="1">
        <f>COUNTIFS(Table2[Sub-Sector],Table4[[#This Row],[Sub-Sector]],Table2[% Away From Current Month High],"&lt;=0.05")/Table4[[#This Row],[Count]]</f>
        <v>0.5</v>
      </c>
      <c r="P73" s="1">
        <f>COUNTIFS(Table2[Sub-Sector],Table4[[#This Row],[Sub-Sector]],Table2[% Away From 52W High],"&lt;=10")/Table4[[#This Row],[Count]]</f>
        <v>0</v>
      </c>
      <c r="Q73" s="1">
        <f>COUNTIFS(Table2[Sub-Sector],Table4[[#This Row],[Sub-Sector]],Table2[% Away From 52W Low],"&gt;=10")/Table4[[#This Row],[Count]]</f>
        <v>1</v>
      </c>
      <c r="R73" s="1">
        <f>COUNTIFS(Table2[Sub-Sector],Table4[[#This Row],[Sub-Sector]],Table2[% Price above 20 EMA],"&gt;=0")/Table4[[#This Row],[Count]]</f>
        <v>0</v>
      </c>
      <c r="S73" s="1">
        <f>COUNTIFS(Table2[Sub-Sector],Table4[[#This Row],[Sub-Sector]],Table2[% Price above 50 EMA],"&gt;=0")/Table4[[#This Row],[Count]]</f>
        <v>0</v>
      </c>
      <c r="T73" s="1">
        <f>COUNTIFS(Table2[Sub-Sector],Table4[[#This Row],[Sub-Sector]],Table2[% Price above 200 EMA],"&gt;=0")/Table4[[#This Row],[Count]]</f>
        <v>0.5</v>
      </c>
      <c r="U73" s="1">
        <f>COUNTIFS(Table2[Sub-Sector],Table4[[#This Row],[Sub-Sector]],Table2[Rate of Change - Zone],"Positive")/Table4[[#This Row],[Count]]</f>
        <v>0</v>
      </c>
      <c r="V73" s="1">
        <f>COUNTIFS(Table2[Sub-Sector],Table4[[#This Row],[Sub-Sector]],Table2[Sharpe Ratio],"&gt;=0.10")/Table4[[#This Row],[Count]]</f>
        <v>1</v>
      </c>
      <c r="W7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512.5</v>
      </c>
      <c r="X73">
        <f>_xlfn.RANK.AVG(Table4[[#This Row],[Score]],Table4[Score],1)</f>
        <v>80</v>
      </c>
      <c r="Y7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266.5</v>
      </c>
      <c r="Z73">
        <f>_xlfn.RANK.AVG(Table4[[#This Row],[Score 2 ]],Table4[[Score 2 ]],1)</f>
        <v>72</v>
      </c>
    </row>
    <row r="74" spans="1:26" x14ac:dyDescent="0.3">
      <c r="A74" t="s">
        <v>200</v>
      </c>
      <c r="B74">
        <f>COUNTIFS(Table2[Sub-Sector],Table4[[#This Row],[Sub-Sector]])</f>
        <v>2</v>
      </c>
      <c r="C74" s="1">
        <f>COUNTIFS(Table2[Sub-Sector],Table4[[#This Row],[Sub-Sector]],Table2[Uptrend],"Uptrend")/Table4[[#This Row],[Count]]</f>
        <v>0</v>
      </c>
      <c r="D74" s="1">
        <f>COUNTIFS(Table2[Sub-Sector],Table4[[#This Row],[Sub-Sector]],Table2[1W Return vs Nifty],"&gt;=5")/Table4[[#This Row],[Count]]</f>
        <v>0</v>
      </c>
      <c r="E74" s="1">
        <f>COUNTIFS(Table2[Sub-Sector],Table4[[#This Row],[Sub-Sector]],Table2[1M Return vs Nifty],"&gt;=5")/Table4[[#This Row],[Count]]</f>
        <v>0</v>
      </c>
      <c r="F74" s="1">
        <f>COUNTIFS(Table2[Sub-Sector],Table4[[#This Row],[Sub-Sector]],Table2[6M Return vs Nifty],"&gt;=10")/Table4[[#This Row],[Count]]</f>
        <v>0.5</v>
      </c>
      <c r="G74" s="1">
        <f>COUNTIFS(Table2[Sub-Sector],Table4[[#This Row],[Sub-Sector]],Table2[1Y Return vs Nifty],"&gt;=10")/Table4[[#This Row],[Count]]</f>
        <v>0</v>
      </c>
      <c r="H74" s="1">
        <f>COUNTIFS(Table2[Sub-Sector],Table4[[#This Row],[Sub-Sector]],Table2[RSI Exponential â€“ 14D],"&gt;=50")/Table4[[#This Row],[Count]]</f>
        <v>0</v>
      </c>
      <c r="I74" s="1">
        <f>COUNTIFS(Table2[Sub-Sector],Table4[[#This Row],[Sub-Sector]],Table2[Relative Volume],"&gt;=1")/Table4[[#This Row],[Count]]</f>
        <v>1</v>
      </c>
      <c r="J74" s="1">
        <f>COUNTIFS(Table2[Sub-Sector],Table4[[#This Row],[Sub-Sector]],Table2[% Away From Day Low],"&gt;=0.05")/Table4[[#This Row],[Count]]</f>
        <v>0</v>
      </c>
      <c r="K74" s="1">
        <f>COUNTIFS(Table2[Sub-Sector],Table4[[#This Row],[Sub-Sector]],Table2[% Away From Day High],"&lt;=0.05")/Table4[[#This Row],[Count]]</f>
        <v>1</v>
      </c>
      <c r="L74" s="1">
        <f>COUNTIFS(Table2[Sub-Sector],Table4[[#This Row],[Sub-Sector]],Table2[% Away From Current Week Low],"&gt;=0.05")/Table4[[#This Row],[Count]]</f>
        <v>0</v>
      </c>
      <c r="M74" s="1">
        <f>COUNTIFS(Table2[Sub-Sector],Table4[[#This Row],[Sub-Sector]],Table2[% Away From Current Week High],"&lt;=0.05")/Table4[[#This Row],[Count]]</f>
        <v>1</v>
      </c>
      <c r="N74" s="1">
        <f>COUNTIFS(Table2[Sub-Sector],Table4[[#This Row],[Sub-Sector]],Table2[% Away From Current Month Low],"&gt;=0.05")/Table4[[#This Row],[Count]]</f>
        <v>0.5</v>
      </c>
      <c r="O74" s="1">
        <f>COUNTIFS(Table2[Sub-Sector],Table4[[#This Row],[Sub-Sector]],Table2[% Away From Current Month High],"&lt;=0.05")/Table4[[#This Row],[Count]]</f>
        <v>0</v>
      </c>
      <c r="P74" s="1">
        <f>COUNTIFS(Table2[Sub-Sector],Table4[[#This Row],[Sub-Sector]],Table2[% Away From 52W High],"&lt;=10")/Table4[[#This Row],[Count]]</f>
        <v>0.5</v>
      </c>
      <c r="Q74" s="1">
        <f>COUNTIFS(Table2[Sub-Sector],Table4[[#This Row],[Sub-Sector]],Table2[% Away From 52W Low],"&gt;=10")/Table4[[#This Row],[Count]]</f>
        <v>1</v>
      </c>
      <c r="R74" s="1">
        <f>COUNTIFS(Table2[Sub-Sector],Table4[[#This Row],[Sub-Sector]],Table2[% Price above 20 EMA],"&gt;=0")/Table4[[#This Row],[Count]]</f>
        <v>0</v>
      </c>
      <c r="S74" s="1">
        <f>COUNTIFS(Table2[Sub-Sector],Table4[[#This Row],[Sub-Sector]],Table2[% Price above 50 EMA],"&gt;=0")/Table4[[#This Row],[Count]]</f>
        <v>0</v>
      </c>
      <c r="T74" s="1">
        <f>COUNTIFS(Table2[Sub-Sector],Table4[[#This Row],[Sub-Sector]],Table2[% Price above 200 EMA],"&gt;=0")/Table4[[#This Row],[Count]]</f>
        <v>1</v>
      </c>
      <c r="U74" s="1">
        <f>COUNTIFS(Table2[Sub-Sector],Table4[[#This Row],[Sub-Sector]],Table2[Rate of Change - Zone],"Positive")/Table4[[#This Row],[Count]]</f>
        <v>0</v>
      </c>
      <c r="V74" s="1">
        <f>COUNTIFS(Table2[Sub-Sector],Table4[[#This Row],[Sub-Sector]],Table2[Sharpe Ratio],"&gt;=0.10")/Table4[[#This Row],[Count]]</f>
        <v>0</v>
      </c>
      <c r="W7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579</v>
      </c>
      <c r="X74">
        <f>_xlfn.RANK.AVG(Table4[[#This Row],[Score]],Table4[Score],1)</f>
        <v>100</v>
      </c>
      <c r="Y7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268.5</v>
      </c>
      <c r="Z74">
        <f>_xlfn.RANK.AVG(Table4[[#This Row],[Score 2 ]],Table4[[Score 2 ]],1)</f>
        <v>73</v>
      </c>
    </row>
    <row r="75" spans="1:26" x14ac:dyDescent="0.3">
      <c r="A75" t="s">
        <v>455</v>
      </c>
      <c r="B75">
        <f>COUNTIFS(Table2[Sub-Sector],Table4[[#This Row],[Sub-Sector]])</f>
        <v>9</v>
      </c>
      <c r="C75" s="1">
        <f>COUNTIFS(Table2[Sub-Sector],Table4[[#This Row],[Sub-Sector]],Table2[Uptrend],"Uptrend")/Table4[[#This Row],[Count]]</f>
        <v>0.22222222222222221</v>
      </c>
      <c r="D75" s="1">
        <f>COUNTIFS(Table2[Sub-Sector],Table4[[#This Row],[Sub-Sector]],Table2[1W Return vs Nifty],"&gt;=5")/Table4[[#This Row],[Count]]</f>
        <v>0.22222222222222221</v>
      </c>
      <c r="E75" s="1">
        <f>COUNTIFS(Table2[Sub-Sector],Table4[[#This Row],[Sub-Sector]],Table2[1M Return vs Nifty],"&gt;=5")/Table4[[#This Row],[Count]]</f>
        <v>0.1111111111111111</v>
      </c>
      <c r="F75" s="1">
        <f>COUNTIFS(Table2[Sub-Sector],Table4[[#This Row],[Sub-Sector]],Table2[6M Return vs Nifty],"&gt;=10")/Table4[[#This Row],[Count]]</f>
        <v>0.33333333333333331</v>
      </c>
      <c r="G75" s="1">
        <f>COUNTIFS(Table2[Sub-Sector],Table4[[#This Row],[Sub-Sector]],Table2[1Y Return vs Nifty],"&gt;=10")/Table4[[#This Row],[Count]]</f>
        <v>0.44444444444444442</v>
      </c>
      <c r="H75" s="1">
        <f>COUNTIFS(Table2[Sub-Sector],Table4[[#This Row],[Sub-Sector]],Table2[RSI Exponential â€“ 14D],"&gt;=50")/Table4[[#This Row],[Count]]</f>
        <v>0.44444444444444442</v>
      </c>
      <c r="I75" s="1">
        <f>COUNTIFS(Table2[Sub-Sector],Table4[[#This Row],[Sub-Sector]],Table2[Relative Volume],"&gt;=1")/Table4[[#This Row],[Count]]</f>
        <v>0.22222222222222221</v>
      </c>
      <c r="J75" s="1">
        <f>COUNTIFS(Table2[Sub-Sector],Table4[[#This Row],[Sub-Sector]],Table2[% Away From Day Low],"&gt;=0.05")/Table4[[#This Row],[Count]]</f>
        <v>0</v>
      </c>
      <c r="K75" s="1">
        <f>COUNTIFS(Table2[Sub-Sector],Table4[[#This Row],[Sub-Sector]],Table2[% Away From Day High],"&lt;=0.05")/Table4[[#This Row],[Count]]</f>
        <v>1</v>
      </c>
      <c r="L75" s="1">
        <f>COUNTIFS(Table2[Sub-Sector],Table4[[#This Row],[Sub-Sector]],Table2[% Away From Current Week Low],"&gt;=0.05")/Table4[[#This Row],[Count]]</f>
        <v>0.1111111111111111</v>
      </c>
      <c r="M75" s="1">
        <f>COUNTIFS(Table2[Sub-Sector],Table4[[#This Row],[Sub-Sector]],Table2[% Away From Current Week High],"&lt;=0.05")/Table4[[#This Row],[Count]]</f>
        <v>0.88888888888888884</v>
      </c>
      <c r="N75" s="1">
        <f>COUNTIFS(Table2[Sub-Sector],Table4[[#This Row],[Sub-Sector]],Table2[% Away From Current Month Low],"&gt;=0.05")/Table4[[#This Row],[Count]]</f>
        <v>0.33333333333333331</v>
      </c>
      <c r="O75" s="1">
        <f>COUNTIFS(Table2[Sub-Sector],Table4[[#This Row],[Sub-Sector]],Table2[% Away From Current Month High],"&lt;=0.05")/Table4[[#This Row],[Count]]</f>
        <v>0.33333333333333331</v>
      </c>
      <c r="P75" s="1">
        <f>COUNTIFS(Table2[Sub-Sector],Table4[[#This Row],[Sub-Sector]],Table2[% Away From 52W High],"&lt;=10")/Table4[[#This Row],[Count]]</f>
        <v>0.22222222222222221</v>
      </c>
      <c r="Q75" s="1">
        <f>COUNTIFS(Table2[Sub-Sector],Table4[[#This Row],[Sub-Sector]],Table2[% Away From 52W Low],"&gt;=10")/Table4[[#This Row],[Count]]</f>
        <v>0.66666666666666663</v>
      </c>
      <c r="R75" s="1">
        <f>COUNTIFS(Table2[Sub-Sector],Table4[[#This Row],[Sub-Sector]],Table2[% Price above 20 EMA],"&gt;=0")/Table4[[#This Row],[Count]]</f>
        <v>0.44444444444444442</v>
      </c>
      <c r="S75" s="1">
        <f>COUNTIFS(Table2[Sub-Sector],Table4[[#This Row],[Sub-Sector]],Table2[% Price above 50 EMA],"&gt;=0")/Table4[[#This Row],[Count]]</f>
        <v>0.44444444444444442</v>
      </c>
      <c r="T75" s="1">
        <f>COUNTIFS(Table2[Sub-Sector],Table4[[#This Row],[Sub-Sector]],Table2[% Price above 200 EMA],"&gt;=0")/Table4[[#This Row],[Count]]</f>
        <v>0.55555555555555558</v>
      </c>
      <c r="U75" s="1">
        <f>COUNTIFS(Table2[Sub-Sector],Table4[[#This Row],[Sub-Sector]],Table2[Rate of Change - Zone],"Positive")/Table4[[#This Row],[Count]]</f>
        <v>0.22222222222222221</v>
      </c>
      <c r="V75" s="1">
        <f>COUNTIFS(Table2[Sub-Sector],Table4[[#This Row],[Sub-Sector]],Table2[Sharpe Ratio],"&gt;=0.10")/Table4[[#This Row],[Count]]</f>
        <v>0.44444444444444442</v>
      </c>
      <c r="W7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501.5</v>
      </c>
      <c r="X75">
        <f>_xlfn.RANK.AVG(Table4[[#This Row],[Score]],Table4[Score],1)</f>
        <v>77.5</v>
      </c>
      <c r="Y7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270</v>
      </c>
      <c r="Z75">
        <f>_xlfn.RANK.AVG(Table4[[#This Row],[Score 2 ]],Table4[[Score 2 ]],1)</f>
        <v>74</v>
      </c>
    </row>
    <row r="76" spans="1:26" x14ac:dyDescent="0.3">
      <c r="A76" t="s">
        <v>179</v>
      </c>
      <c r="B76">
        <f>COUNTIFS(Table2[Sub-Sector],Table4[[#This Row],[Sub-Sector]])</f>
        <v>6</v>
      </c>
      <c r="C76" s="1">
        <f>COUNTIFS(Table2[Sub-Sector],Table4[[#This Row],[Sub-Sector]],Table2[Uptrend],"Uptrend")/Table4[[#This Row],[Count]]</f>
        <v>0.66666666666666663</v>
      </c>
      <c r="D76" s="1">
        <f>COUNTIFS(Table2[Sub-Sector],Table4[[#This Row],[Sub-Sector]],Table2[1W Return vs Nifty],"&gt;=5")/Table4[[#This Row],[Count]]</f>
        <v>0</v>
      </c>
      <c r="E76" s="1">
        <f>COUNTIFS(Table2[Sub-Sector],Table4[[#This Row],[Sub-Sector]],Table2[1M Return vs Nifty],"&gt;=5")/Table4[[#This Row],[Count]]</f>
        <v>0.16666666666666666</v>
      </c>
      <c r="F76" s="1">
        <f>COUNTIFS(Table2[Sub-Sector],Table4[[#This Row],[Sub-Sector]],Table2[6M Return vs Nifty],"&gt;=10")/Table4[[#This Row],[Count]]</f>
        <v>0.16666666666666666</v>
      </c>
      <c r="G76" s="1">
        <f>COUNTIFS(Table2[Sub-Sector],Table4[[#This Row],[Sub-Sector]],Table2[1Y Return vs Nifty],"&gt;=10")/Table4[[#This Row],[Count]]</f>
        <v>0.66666666666666663</v>
      </c>
      <c r="H76" s="1">
        <f>COUNTIFS(Table2[Sub-Sector],Table4[[#This Row],[Sub-Sector]],Table2[RSI Exponential â€“ 14D],"&gt;=50")/Table4[[#This Row],[Count]]</f>
        <v>0.16666666666666666</v>
      </c>
      <c r="I76" s="1">
        <f>COUNTIFS(Table2[Sub-Sector],Table4[[#This Row],[Sub-Sector]],Table2[Relative Volume],"&gt;=1")/Table4[[#This Row],[Count]]</f>
        <v>0.16666666666666666</v>
      </c>
      <c r="J76" s="1">
        <f>COUNTIFS(Table2[Sub-Sector],Table4[[#This Row],[Sub-Sector]],Table2[% Away From Day Low],"&gt;=0.05")/Table4[[#This Row],[Count]]</f>
        <v>0</v>
      </c>
      <c r="K76" s="1">
        <f>COUNTIFS(Table2[Sub-Sector],Table4[[#This Row],[Sub-Sector]],Table2[% Away From Day High],"&lt;=0.05")/Table4[[#This Row],[Count]]</f>
        <v>1</v>
      </c>
      <c r="L76" s="1">
        <f>COUNTIFS(Table2[Sub-Sector],Table4[[#This Row],[Sub-Sector]],Table2[% Away From Current Week Low],"&gt;=0.05")/Table4[[#This Row],[Count]]</f>
        <v>0</v>
      </c>
      <c r="M76" s="1">
        <f>COUNTIFS(Table2[Sub-Sector],Table4[[#This Row],[Sub-Sector]],Table2[% Away From Current Week High],"&lt;=0.05")/Table4[[#This Row],[Count]]</f>
        <v>1</v>
      </c>
      <c r="N76" s="1">
        <f>COUNTIFS(Table2[Sub-Sector],Table4[[#This Row],[Sub-Sector]],Table2[% Away From Current Month Low],"&gt;=0.05")/Table4[[#This Row],[Count]]</f>
        <v>0</v>
      </c>
      <c r="O76" s="1">
        <f>COUNTIFS(Table2[Sub-Sector],Table4[[#This Row],[Sub-Sector]],Table2[% Away From Current Month High],"&lt;=0.05")/Table4[[#This Row],[Count]]</f>
        <v>0</v>
      </c>
      <c r="P76" s="1">
        <f>COUNTIFS(Table2[Sub-Sector],Table4[[#This Row],[Sub-Sector]],Table2[% Away From 52W High],"&lt;=10")/Table4[[#This Row],[Count]]</f>
        <v>0.5</v>
      </c>
      <c r="Q76" s="1">
        <f>COUNTIFS(Table2[Sub-Sector],Table4[[#This Row],[Sub-Sector]],Table2[% Away From 52W Low],"&gt;=10")/Table4[[#This Row],[Count]]</f>
        <v>1</v>
      </c>
      <c r="R76" s="1">
        <f>COUNTIFS(Table2[Sub-Sector],Table4[[#This Row],[Sub-Sector]],Table2[% Price above 20 EMA],"&gt;=0")/Table4[[#This Row],[Count]]</f>
        <v>0.16666666666666666</v>
      </c>
      <c r="S76" s="1">
        <f>COUNTIFS(Table2[Sub-Sector],Table4[[#This Row],[Sub-Sector]],Table2[% Price above 50 EMA],"&gt;=0")/Table4[[#This Row],[Count]]</f>
        <v>0.5</v>
      </c>
      <c r="T76" s="1">
        <f>COUNTIFS(Table2[Sub-Sector],Table4[[#This Row],[Sub-Sector]],Table2[% Price above 200 EMA],"&gt;=0")/Table4[[#This Row],[Count]]</f>
        <v>0.83333333333333337</v>
      </c>
      <c r="U76" s="1">
        <f>COUNTIFS(Table2[Sub-Sector],Table4[[#This Row],[Sub-Sector]],Table2[Rate of Change - Zone],"Positive")/Table4[[#This Row],[Count]]</f>
        <v>0.16666666666666666</v>
      </c>
      <c r="V76" s="1">
        <f>COUNTIFS(Table2[Sub-Sector],Table4[[#This Row],[Sub-Sector]],Table2[Sharpe Ratio],"&gt;=0.10")/Table4[[#This Row],[Count]]</f>
        <v>0.16666666666666666</v>
      </c>
      <c r="W7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465.5</v>
      </c>
      <c r="X76">
        <f>_xlfn.RANK.AVG(Table4[[#This Row],[Score]],Table4[Score],1)</f>
        <v>70</v>
      </c>
      <c r="Y7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275</v>
      </c>
      <c r="Z76">
        <f>_xlfn.RANK.AVG(Table4[[#This Row],[Score 2 ]],Table4[[Score 2 ]],1)</f>
        <v>75</v>
      </c>
    </row>
    <row r="77" spans="1:26" x14ac:dyDescent="0.3">
      <c r="A77" t="s">
        <v>72</v>
      </c>
      <c r="B77">
        <f>COUNTIFS(Table2[Sub-Sector],Table4[[#This Row],[Sub-Sector]])</f>
        <v>3</v>
      </c>
      <c r="C77" s="1">
        <f>COUNTIFS(Table2[Sub-Sector],Table4[[#This Row],[Sub-Sector]],Table2[Uptrend],"Uptrend")/Table4[[#This Row],[Count]]</f>
        <v>0.33333333333333331</v>
      </c>
      <c r="D77" s="1">
        <f>COUNTIFS(Table2[Sub-Sector],Table4[[#This Row],[Sub-Sector]],Table2[1W Return vs Nifty],"&gt;=5")/Table4[[#This Row],[Count]]</f>
        <v>0.33333333333333331</v>
      </c>
      <c r="E77" s="1">
        <f>COUNTIFS(Table2[Sub-Sector],Table4[[#This Row],[Sub-Sector]],Table2[1M Return vs Nifty],"&gt;=5")/Table4[[#This Row],[Count]]</f>
        <v>0.33333333333333331</v>
      </c>
      <c r="F77" s="1">
        <f>COUNTIFS(Table2[Sub-Sector],Table4[[#This Row],[Sub-Sector]],Table2[6M Return vs Nifty],"&gt;=10")/Table4[[#This Row],[Count]]</f>
        <v>0</v>
      </c>
      <c r="G77" s="1">
        <f>COUNTIFS(Table2[Sub-Sector],Table4[[#This Row],[Sub-Sector]],Table2[1Y Return vs Nifty],"&gt;=10")/Table4[[#This Row],[Count]]</f>
        <v>0.33333333333333331</v>
      </c>
      <c r="H77" s="1">
        <f>COUNTIFS(Table2[Sub-Sector],Table4[[#This Row],[Sub-Sector]],Table2[RSI Exponential â€“ 14D],"&gt;=50")/Table4[[#This Row],[Count]]</f>
        <v>0.33333333333333331</v>
      </c>
      <c r="I77" s="1">
        <f>COUNTIFS(Table2[Sub-Sector],Table4[[#This Row],[Sub-Sector]],Table2[Relative Volume],"&gt;=1")/Table4[[#This Row],[Count]]</f>
        <v>0.33333333333333331</v>
      </c>
      <c r="J77" s="1">
        <f>COUNTIFS(Table2[Sub-Sector],Table4[[#This Row],[Sub-Sector]],Table2[% Away From Day Low],"&gt;=0.05")/Table4[[#This Row],[Count]]</f>
        <v>0</v>
      </c>
      <c r="K77" s="1">
        <f>COUNTIFS(Table2[Sub-Sector],Table4[[#This Row],[Sub-Sector]],Table2[% Away From Day High],"&lt;=0.05")/Table4[[#This Row],[Count]]</f>
        <v>1</v>
      </c>
      <c r="L77" s="1">
        <f>COUNTIFS(Table2[Sub-Sector],Table4[[#This Row],[Sub-Sector]],Table2[% Away From Current Week Low],"&gt;=0.05")/Table4[[#This Row],[Count]]</f>
        <v>0</v>
      </c>
      <c r="M77" s="1">
        <f>COUNTIFS(Table2[Sub-Sector],Table4[[#This Row],[Sub-Sector]],Table2[% Away From Current Week High],"&lt;=0.05")/Table4[[#This Row],[Count]]</f>
        <v>1</v>
      </c>
      <c r="N77" s="1">
        <f>COUNTIFS(Table2[Sub-Sector],Table4[[#This Row],[Sub-Sector]],Table2[% Away From Current Month Low],"&gt;=0.05")/Table4[[#This Row],[Count]]</f>
        <v>0</v>
      </c>
      <c r="O77" s="1">
        <f>COUNTIFS(Table2[Sub-Sector],Table4[[#This Row],[Sub-Sector]],Table2[% Away From Current Month High],"&lt;=0.05")/Table4[[#This Row],[Count]]</f>
        <v>0.66666666666666663</v>
      </c>
      <c r="P77" s="1">
        <f>COUNTIFS(Table2[Sub-Sector],Table4[[#This Row],[Sub-Sector]],Table2[% Away From 52W High],"&lt;=10")/Table4[[#This Row],[Count]]</f>
        <v>0</v>
      </c>
      <c r="Q77" s="1">
        <f>COUNTIFS(Table2[Sub-Sector],Table4[[#This Row],[Sub-Sector]],Table2[% Away From 52W Low],"&gt;=10")/Table4[[#This Row],[Count]]</f>
        <v>1</v>
      </c>
      <c r="R77" s="1">
        <f>COUNTIFS(Table2[Sub-Sector],Table4[[#This Row],[Sub-Sector]],Table2[% Price above 20 EMA],"&gt;=0")/Table4[[#This Row],[Count]]</f>
        <v>0.33333333333333331</v>
      </c>
      <c r="S77" s="1">
        <f>COUNTIFS(Table2[Sub-Sector],Table4[[#This Row],[Sub-Sector]],Table2[% Price above 50 EMA],"&gt;=0")/Table4[[#This Row],[Count]]</f>
        <v>0.33333333333333331</v>
      </c>
      <c r="T77" s="1">
        <f>COUNTIFS(Table2[Sub-Sector],Table4[[#This Row],[Sub-Sector]],Table2[% Price above 200 EMA],"&gt;=0")/Table4[[#This Row],[Count]]</f>
        <v>0.66666666666666663</v>
      </c>
      <c r="U77" s="1">
        <f>COUNTIFS(Table2[Sub-Sector],Table4[[#This Row],[Sub-Sector]],Table2[Rate of Change - Zone],"Positive")/Table4[[#This Row],[Count]]</f>
        <v>0.33333333333333331</v>
      </c>
      <c r="V77" s="1">
        <f>COUNTIFS(Table2[Sub-Sector],Table4[[#This Row],[Sub-Sector]],Table2[Sharpe Ratio],"&gt;=0.10")/Table4[[#This Row],[Count]]</f>
        <v>0</v>
      </c>
      <c r="W7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442.5</v>
      </c>
      <c r="X77">
        <f>_xlfn.RANK.AVG(Table4[[#This Row],[Score]],Table4[Score],1)</f>
        <v>66</v>
      </c>
      <c r="Y7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280.5</v>
      </c>
      <c r="Z77">
        <f>_xlfn.RANK.AVG(Table4[[#This Row],[Score 2 ]],Table4[[Score 2 ]],1)</f>
        <v>76</v>
      </c>
    </row>
    <row r="78" spans="1:26" x14ac:dyDescent="0.3">
      <c r="A78" t="s">
        <v>1487</v>
      </c>
      <c r="B78">
        <f>COUNTIFS(Table2[Sub-Sector],Table4[[#This Row],[Sub-Sector]])</f>
        <v>4</v>
      </c>
      <c r="C78" s="1">
        <f>COUNTIFS(Table2[Sub-Sector],Table4[[#This Row],[Sub-Sector]],Table2[Uptrend],"Uptrend")/Table4[[#This Row],[Count]]</f>
        <v>0.25</v>
      </c>
      <c r="D78" s="1">
        <f>COUNTIFS(Table2[Sub-Sector],Table4[[#This Row],[Sub-Sector]],Table2[1W Return vs Nifty],"&gt;=5")/Table4[[#This Row],[Count]]</f>
        <v>0.25</v>
      </c>
      <c r="E78" s="1">
        <f>COUNTIFS(Table2[Sub-Sector],Table4[[#This Row],[Sub-Sector]],Table2[1M Return vs Nifty],"&gt;=5")/Table4[[#This Row],[Count]]</f>
        <v>0.25</v>
      </c>
      <c r="F78" s="1">
        <f>COUNTIFS(Table2[Sub-Sector],Table4[[#This Row],[Sub-Sector]],Table2[6M Return vs Nifty],"&gt;=10")/Table4[[#This Row],[Count]]</f>
        <v>0.25</v>
      </c>
      <c r="G78" s="1">
        <f>COUNTIFS(Table2[Sub-Sector],Table4[[#This Row],[Sub-Sector]],Table2[1Y Return vs Nifty],"&gt;=10")/Table4[[#This Row],[Count]]</f>
        <v>0.25</v>
      </c>
      <c r="H78" s="1">
        <f>COUNTIFS(Table2[Sub-Sector],Table4[[#This Row],[Sub-Sector]],Table2[RSI Exponential â€“ 14D],"&gt;=50")/Table4[[#This Row],[Count]]</f>
        <v>0.5</v>
      </c>
      <c r="I78" s="1">
        <f>COUNTIFS(Table2[Sub-Sector],Table4[[#This Row],[Sub-Sector]],Table2[Relative Volume],"&gt;=1")/Table4[[#This Row],[Count]]</f>
        <v>0.25</v>
      </c>
      <c r="J78" s="1">
        <f>COUNTIFS(Table2[Sub-Sector],Table4[[#This Row],[Sub-Sector]],Table2[% Away From Day Low],"&gt;=0.05")/Table4[[#This Row],[Count]]</f>
        <v>0</v>
      </c>
      <c r="K78" s="1">
        <f>COUNTIFS(Table2[Sub-Sector],Table4[[#This Row],[Sub-Sector]],Table2[% Away From Day High],"&lt;=0.05")/Table4[[#This Row],[Count]]</f>
        <v>1</v>
      </c>
      <c r="L78" s="1">
        <f>COUNTIFS(Table2[Sub-Sector],Table4[[#This Row],[Sub-Sector]],Table2[% Away From Current Week Low],"&gt;=0.05")/Table4[[#This Row],[Count]]</f>
        <v>0</v>
      </c>
      <c r="M78" s="1">
        <f>COUNTIFS(Table2[Sub-Sector],Table4[[#This Row],[Sub-Sector]],Table2[% Away From Current Week High],"&lt;=0.05")/Table4[[#This Row],[Count]]</f>
        <v>1</v>
      </c>
      <c r="N78" s="1">
        <f>COUNTIFS(Table2[Sub-Sector],Table4[[#This Row],[Sub-Sector]],Table2[% Away From Current Month Low],"&gt;=0.05")/Table4[[#This Row],[Count]]</f>
        <v>0</v>
      </c>
      <c r="O78" s="1">
        <f>COUNTIFS(Table2[Sub-Sector],Table4[[#This Row],[Sub-Sector]],Table2[% Away From Current Month High],"&lt;=0.05")/Table4[[#This Row],[Count]]</f>
        <v>1</v>
      </c>
      <c r="P78" s="1">
        <f>COUNTIFS(Table2[Sub-Sector],Table4[[#This Row],[Sub-Sector]],Table2[% Away From 52W High],"&lt;=10")/Table4[[#This Row],[Count]]</f>
        <v>0</v>
      </c>
      <c r="Q78" s="1">
        <f>COUNTIFS(Table2[Sub-Sector],Table4[[#This Row],[Sub-Sector]],Table2[% Away From 52W Low],"&gt;=10")/Table4[[#This Row],[Count]]</f>
        <v>1</v>
      </c>
      <c r="R78" s="1">
        <f>COUNTIFS(Table2[Sub-Sector],Table4[[#This Row],[Sub-Sector]],Table2[% Price above 20 EMA],"&gt;=0")/Table4[[#This Row],[Count]]</f>
        <v>0.75</v>
      </c>
      <c r="S78" s="1">
        <f>COUNTIFS(Table2[Sub-Sector],Table4[[#This Row],[Sub-Sector]],Table2[% Price above 50 EMA],"&gt;=0")/Table4[[#This Row],[Count]]</f>
        <v>0.25</v>
      </c>
      <c r="T78" s="1">
        <f>COUNTIFS(Table2[Sub-Sector],Table4[[#This Row],[Sub-Sector]],Table2[% Price above 200 EMA],"&gt;=0")/Table4[[#This Row],[Count]]</f>
        <v>0.75</v>
      </c>
      <c r="U78" s="1">
        <f>COUNTIFS(Table2[Sub-Sector],Table4[[#This Row],[Sub-Sector]],Table2[Rate of Change - Zone],"Positive")/Table4[[#This Row],[Count]]</f>
        <v>0.25</v>
      </c>
      <c r="V78" s="1">
        <f>COUNTIFS(Table2[Sub-Sector],Table4[[#This Row],[Sub-Sector]],Table2[Sharpe Ratio],"&gt;=0.10")/Table4[[#This Row],[Count]]</f>
        <v>0.5</v>
      </c>
      <c r="W7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485</v>
      </c>
      <c r="X78">
        <f>_xlfn.RANK.AVG(Table4[[#This Row],[Score]],Table4[Score],1)</f>
        <v>74.5</v>
      </c>
      <c r="Y7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288</v>
      </c>
      <c r="Z78">
        <f>_xlfn.RANK.AVG(Table4[[#This Row],[Score 2 ]],Table4[[Score 2 ]],1)</f>
        <v>77</v>
      </c>
    </row>
    <row r="79" spans="1:26" x14ac:dyDescent="0.3">
      <c r="A79" t="s">
        <v>587</v>
      </c>
      <c r="B79">
        <f>COUNTIFS(Table2[Sub-Sector],Table4[[#This Row],[Sub-Sector]])</f>
        <v>8</v>
      </c>
      <c r="C79" s="1">
        <f>COUNTIFS(Table2[Sub-Sector],Table4[[#This Row],[Sub-Sector]],Table2[Uptrend],"Uptrend")/Table4[[#This Row],[Count]]</f>
        <v>0.625</v>
      </c>
      <c r="D79" s="1">
        <f>COUNTIFS(Table2[Sub-Sector],Table4[[#This Row],[Sub-Sector]],Table2[1W Return vs Nifty],"&gt;=5")/Table4[[#This Row],[Count]]</f>
        <v>0.375</v>
      </c>
      <c r="E79" s="1">
        <f>COUNTIFS(Table2[Sub-Sector],Table4[[#This Row],[Sub-Sector]],Table2[1M Return vs Nifty],"&gt;=5")/Table4[[#This Row],[Count]]</f>
        <v>0.125</v>
      </c>
      <c r="F79" s="1">
        <f>COUNTIFS(Table2[Sub-Sector],Table4[[#This Row],[Sub-Sector]],Table2[6M Return vs Nifty],"&gt;=10")/Table4[[#This Row],[Count]]</f>
        <v>0.375</v>
      </c>
      <c r="G79" s="1">
        <f>COUNTIFS(Table2[Sub-Sector],Table4[[#This Row],[Sub-Sector]],Table2[1Y Return vs Nifty],"&gt;=10")/Table4[[#This Row],[Count]]</f>
        <v>0</v>
      </c>
      <c r="H79" s="1">
        <f>COUNTIFS(Table2[Sub-Sector],Table4[[#This Row],[Sub-Sector]],Table2[RSI Exponential â€“ 14D],"&gt;=50")/Table4[[#This Row],[Count]]</f>
        <v>0.5</v>
      </c>
      <c r="I79" s="1">
        <f>COUNTIFS(Table2[Sub-Sector],Table4[[#This Row],[Sub-Sector]],Table2[Relative Volume],"&gt;=1")/Table4[[#This Row],[Count]]</f>
        <v>0.25</v>
      </c>
      <c r="J79" s="1">
        <f>COUNTIFS(Table2[Sub-Sector],Table4[[#This Row],[Sub-Sector]],Table2[% Away From Day Low],"&gt;=0.05")/Table4[[#This Row],[Count]]</f>
        <v>0</v>
      </c>
      <c r="K79" s="1">
        <f>COUNTIFS(Table2[Sub-Sector],Table4[[#This Row],[Sub-Sector]],Table2[% Away From Day High],"&lt;=0.05")/Table4[[#This Row],[Count]]</f>
        <v>1</v>
      </c>
      <c r="L79" s="1">
        <f>COUNTIFS(Table2[Sub-Sector],Table4[[#This Row],[Sub-Sector]],Table2[% Away From Current Week Low],"&gt;=0.05")/Table4[[#This Row],[Count]]</f>
        <v>0</v>
      </c>
      <c r="M79" s="1">
        <f>COUNTIFS(Table2[Sub-Sector],Table4[[#This Row],[Sub-Sector]],Table2[% Away From Current Week High],"&lt;=0.05")/Table4[[#This Row],[Count]]</f>
        <v>1</v>
      </c>
      <c r="N79" s="1">
        <f>COUNTIFS(Table2[Sub-Sector],Table4[[#This Row],[Sub-Sector]],Table2[% Away From Current Month Low],"&gt;=0.05")/Table4[[#This Row],[Count]]</f>
        <v>0.5</v>
      </c>
      <c r="O79" s="1">
        <f>COUNTIFS(Table2[Sub-Sector],Table4[[#This Row],[Sub-Sector]],Table2[% Away From Current Month High],"&lt;=0.05")/Table4[[#This Row],[Count]]</f>
        <v>0.5</v>
      </c>
      <c r="P79" s="1">
        <f>COUNTIFS(Table2[Sub-Sector],Table4[[#This Row],[Sub-Sector]],Table2[% Away From 52W High],"&lt;=10")/Table4[[#This Row],[Count]]</f>
        <v>0.25</v>
      </c>
      <c r="Q79" s="1">
        <f>COUNTIFS(Table2[Sub-Sector],Table4[[#This Row],[Sub-Sector]],Table2[% Away From 52W Low],"&gt;=10")/Table4[[#This Row],[Count]]</f>
        <v>1</v>
      </c>
      <c r="R79" s="1">
        <f>COUNTIFS(Table2[Sub-Sector],Table4[[#This Row],[Sub-Sector]],Table2[% Price above 20 EMA],"&gt;=0")/Table4[[#This Row],[Count]]</f>
        <v>0.375</v>
      </c>
      <c r="S79" s="1">
        <f>COUNTIFS(Table2[Sub-Sector],Table4[[#This Row],[Sub-Sector]],Table2[% Price above 50 EMA],"&gt;=0")/Table4[[#This Row],[Count]]</f>
        <v>0.625</v>
      </c>
      <c r="T79" s="1">
        <f>COUNTIFS(Table2[Sub-Sector],Table4[[#This Row],[Sub-Sector]],Table2[% Price above 200 EMA],"&gt;=0")/Table4[[#This Row],[Count]]</f>
        <v>0.75</v>
      </c>
      <c r="U79" s="1">
        <f>COUNTIFS(Table2[Sub-Sector],Table4[[#This Row],[Sub-Sector]],Table2[Rate of Change - Zone],"Positive")/Table4[[#This Row],[Count]]</f>
        <v>0.25</v>
      </c>
      <c r="V79" s="1">
        <f>COUNTIFS(Table2[Sub-Sector],Table4[[#This Row],[Sub-Sector]],Table2[Sharpe Ratio],"&gt;=0.10")/Table4[[#This Row],[Count]]</f>
        <v>0</v>
      </c>
      <c r="W7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440</v>
      </c>
      <c r="X79">
        <f>_xlfn.RANK.AVG(Table4[[#This Row],[Score]],Table4[Score],1)</f>
        <v>63</v>
      </c>
      <c r="Y7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289.5</v>
      </c>
      <c r="Z79">
        <f>_xlfn.RANK.AVG(Table4[[#This Row],[Score 2 ]],Table4[[Score 2 ]],1)</f>
        <v>78</v>
      </c>
    </row>
    <row r="80" spans="1:26" x14ac:dyDescent="0.3">
      <c r="A80" t="s">
        <v>86</v>
      </c>
      <c r="B80">
        <f>COUNTIFS(Table2[Sub-Sector],Table4[[#This Row],[Sub-Sector]])</f>
        <v>3</v>
      </c>
      <c r="C80" s="1">
        <f>COUNTIFS(Table2[Sub-Sector],Table4[[#This Row],[Sub-Sector]],Table2[Uptrend],"Uptrend")/Table4[[#This Row],[Count]]</f>
        <v>0.33333333333333331</v>
      </c>
      <c r="D80" s="1">
        <f>COUNTIFS(Table2[Sub-Sector],Table4[[#This Row],[Sub-Sector]],Table2[1W Return vs Nifty],"&gt;=5")/Table4[[#This Row],[Count]]</f>
        <v>0</v>
      </c>
      <c r="E80" s="1">
        <f>COUNTIFS(Table2[Sub-Sector],Table4[[#This Row],[Sub-Sector]],Table2[1M Return vs Nifty],"&gt;=5")/Table4[[#This Row],[Count]]</f>
        <v>0</v>
      </c>
      <c r="F80" s="1">
        <f>COUNTIFS(Table2[Sub-Sector],Table4[[#This Row],[Sub-Sector]],Table2[6M Return vs Nifty],"&gt;=10")/Table4[[#This Row],[Count]]</f>
        <v>0.33333333333333331</v>
      </c>
      <c r="G80" s="1">
        <f>COUNTIFS(Table2[Sub-Sector],Table4[[#This Row],[Sub-Sector]],Table2[1Y Return vs Nifty],"&gt;=10")/Table4[[#This Row],[Count]]</f>
        <v>1</v>
      </c>
      <c r="H80" s="1">
        <f>COUNTIFS(Table2[Sub-Sector],Table4[[#This Row],[Sub-Sector]],Table2[RSI Exponential â€“ 14D],"&gt;=50")/Table4[[#This Row],[Count]]</f>
        <v>0</v>
      </c>
      <c r="I80" s="1">
        <f>COUNTIFS(Table2[Sub-Sector],Table4[[#This Row],[Sub-Sector]],Table2[Relative Volume],"&gt;=1")/Table4[[#This Row],[Count]]</f>
        <v>0</v>
      </c>
      <c r="J80" s="1">
        <f>COUNTIFS(Table2[Sub-Sector],Table4[[#This Row],[Sub-Sector]],Table2[% Away From Day Low],"&gt;=0.05")/Table4[[#This Row],[Count]]</f>
        <v>0</v>
      </c>
      <c r="K80" s="1">
        <f>COUNTIFS(Table2[Sub-Sector],Table4[[#This Row],[Sub-Sector]],Table2[% Away From Day High],"&lt;=0.05")/Table4[[#This Row],[Count]]</f>
        <v>1</v>
      </c>
      <c r="L80" s="1">
        <f>COUNTIFS(Table2[Sub-Sector],Table4[[#This Row],[Sub-Sector]],Table2[% Away From Current Week Low],"&gt;=0.05")/Table4[[#This Row],[Count]]</f>
        <v>0</v>
      </c>
      <c r="M80" s="1">
        <f>COUNTIFS(Table2[Sub-Sector],Table4[[#This Row],[Sub-Sector]],Table2[% Away From Current Week High],"&lt;=0.05")/Table4[[#This Row],[Count]]</f>
        <v>1</v>
      </c>
      <c r="N80" s="1">
        <f>COUNTIFS(Table2[Sub-Sector],Table4[[#This Row],[Sub-Sector]],Table2[% Away From Current Month Low],"&gt;=0.05")/Table4[[#This Row],[Count]]</f>
        <v>0.66666666666666663</v>
      </c>
      <c r="O80" s="1">
        <f>COUNTIFS(Table2[Sub-Sector],Table4[[#This Row],[Sub-Sector]],Table2[% Away From Current Month High],"&lt;=0.05")/Table4[[#This Row],[Count]]</f>
        <v>0.66666666666666663</v>
      </c>
      <c r="P80" s="1">
        <f>COUNTIFS(Table2[Sub-Sector],Table4[[#This Row],[Sub-Sector]],Table2[% Away From 52W High],"&lt;=10")/Table4[[#This Row],[Count]]</f>
        <v>0</v>
      </c>
      <c r="Q80" s="1">
        <f>COUNTIFS(Table2[Sub-Sector],Table4[[#This Row],[Sub-Sector]],Table2[% Away From 52W Low],"&gt;=10")/Table4[[#This Row],[Count]]</f>
        <v>1</v>
      </c>
      <c r="R80" s="1">
        <f>COUNTIFS(Table2[Sub-Sector],Table4[[#This Row],[Sub-Sector]],Table2[% Price above 20 EMA],"&gt;=0")/Table4[[#This Row],[Count]]</f>
        <v>0</v>
      </c>
      <c r="S80" s="1">
        <f>COUNTIFS(Table2[Sub-Sector],Table4[[#This Row],[Sub-Sector]],Table2[% Price above 50 EMA],"&gt;=0")/Table4[[#This Row],[Count]]</f>
        <v>0</v>
      </c>
      <c r="T80" s="1">
        <f>COUNTIFS(Table2[Sub-Sector],Table4[[#This Row],[Sub-Sector]],Table2[% Price above 200 EMA],"&gt;=0")/Table4[[#This Row],[Count]]</f>
        <v>1</v>
      </c>
      <c r="U80" s="1">
        <f>COUNTIFS(Table2[Sub-Sector],Table4[[#This Row],[Sub-Sector]],Table2[Rate of Change - Zone],"Positive")/Table4[[#This Row],[Count]]</f>
        <v>0</v>
      </c>
      <c r="V80" s="1">
        <f>COUNTIFS(Table2[Sub-Sector],Table4[[#This Row],[Sub-Sector]],Table2[Sharpe Ratio],"&gt;=0.10")/Table4[[#This Row],[Count]]</f>
        <v>0</v>
      </c>
      <c r="W8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564.5</v>
      </c>
      <c r="X80">
        <f>_xlfn.RANK.AVG(Table4[[#This Row],[Score]],Table4[Score],1)</f>
        <v>96</v>
      </c>
      <c r="Y8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291.5</v>
      </c>
      <c r="Z80">
        <f>_xlfn.RANK.AVG(Table4[[#This Row],[Score 2 ]],Table4[[Score 2 ]],1)</f>
        <v>79</v>
      </c>
    </row>
    <row r="81" spans="1:26" x14ac:dyDescent="0.3">
      <c r="A81" t="s">
        <v>734</v>
      </c>
      <c r="B81">
        <f>COUNTIFS(Table2[Sub-Sector],Table4[[#This Row],[Sub-Sector]])</f>
        <v>4</v>
      </c>
      <c r="C81" s="1">
        <f>COUNTIFS(Table2[Sub-Sector],Table4[[#This Row],[Sub-Sector]],Table2[Uptrend],"Uptrend")/Table4[[#This Row],[Count]]</f>
        <v>0.25</v>
      </c>
      <c r="D81" s="1">
        <f>COUNTIFS(Table2[Sub-Sector],Table4[[#This Row],[Sub-Sector]],Table2[1W Return vs Nifty],"&gt;=5")/Table4[[#This Row],[Count]]</f>
        <v>0.5</v>
      </c>
      <c r="E81" s="1">
        <f>COUNTIFS(Table2[Sub-Sector],Table4[[#This Row],[Sub-Sector]],Table2[1M Return vs Nifty],"&gt;=5")/Table4[[#This Row],[Count]]</f>
        <v>0</v>
      </c>
      <c r="F81" s="1">
        <f>COUNTIFS(Table2[Sub-Sector],Table4[[#This Row],[Sub-Sector]],Table2[6M Return vs Nifty],"&gt;=10")/Table4[[#This Row],[Count]]</f>
        <v>0.5</v>
      </c>
      <c r="G81" s="1">
        <f>COUNTIFS(Table2[Sub-Sector],Table4[[#This Row],[Sub-Sector]],Table2[1Y Return vs Nifty],"&gt;=10")/Table4[[#This Row],[Count]]</f>
        <v>0.25</v>
      </c>
      <c r="H81" s="1">
        <f>COUNTIFS(Table2[Sub-Sector],Table4[[#This Row],[Sub-Sector]],Table2[RSI Exponential â€“ 14D],"&gt;=50")/Table4[[#This Row],[Count]]</f>
        <v>0</v>
      </c>
      <c r="I81" s="1">
        <f>COUNTIFS(Table2[Sub-Sector],Table4[[#This Row],[Sub-Sector]],Table2[Relative Volume],"&gt;=1")/Table4[[#This Row],[Count]]</f>
        <v>0.25</v>
      </c>
      <c r="J81" s="1">
        <f>COUNTIFS(Table2[Sub-Sector],Table4[[#This Row],[Sub-Sector]],Table2[% Away From Day Low],"&gt;=0.05")/Table4[[#This Row],[Count]]</f>
        <v>0</v>
      </c>
      <c r="K81" s="1">
        <f>COUNTIFS(Table2[Sub-Sector],Table4[[#This Row],[Sub-Sector]],Table2[% Away From Day High],"&lt;=0.05")/Table4[[#This Row],[Count]]</f>
        <v>1</v>
      </c>
      <c r="L81" s="1">
        <f>COUNTIFS(Table2[Sub-Sector],Table4[[#This Row],[Sub-Sector]],Table2[% Away From Current Week Low],"&gt;=0.05")/Table4[[#This Row],[Count]]</f>
        <v>0</v>
      </c>
      <c r="M81" s="1">
        <f>COUNTIFS(Table2[Sub-Sector],Table4[[#This Row],[Sub-Sector]],Table2[% Away From Current Week High],"&lt;=0.05")/Table4[[#This Row],[Count]]</f>
        <v>1</v>
      </c>
      <c r="N81" s="1">
        <f>COUNTIFS(Table2[Sub-Sector],Table4[[#This Row],[Sub-Sector]],Table2[% Away From Current Month Low],"&gt;=0.05")/Table4[[#This Row],[Count]]</f>
        <v>0.5</v>
      </c>
      <c r="O81" s="1">
        <f>COUNTIFS(Table2[Sub-Sector],Table4[[#This Row],[Sub-Sector]],Table2[% Away From Current Month High],"&lt;=0.05")/Table4[[#This Row],[Count]]</f>
        <v>0.5</v>
      </c>
      <c r="P81" s="1">
        <f>COUNTIFS(Table2[Sub-Sector],Table4[[#This Row],[Sub-Sector]],Table2[% Away From 52W High],"&lt;=10")/Table4[[#This Row],[Count]]</f>
        <v>0</v>
      </c>
      <c r="Q81" s="1">
        <f>COUNTIFS(Table2[Sub-Sector],Table4[[#This Row],[Sub-Sector]],Table2[% Away From 52W Low],"&gt;=10")/Table4[[#This Row],[Count]]</f>
        <v>0.75</v>
      </c>
      <c r="R81" s="1">
        <f>COUNTIFS(Table2[Sub-Sector],Table4[[#This Row],[Sub-Sector]],Table2[% Price above 20 EMA],"&gt;=0")/Table4[[#This Row],[Count]]</f>
        <v>0</v>
      </c>
      <c r="S81" s="1">
        <f>COUNTIFS(Table2[Sub-Sector],Table4[[#This Row],[Sub-Sector]],Table2[% Price above 50 EMA],"&gt;=0")/Table4[[#This Row],[Count]]</f>
        <v>0</v>
      </c>
      <c r="T81" s="1">
        <f>COUNTIFS(Table2[Sub-Sector],Table4[[#This Row],[Sub-Sector]],Table2[% Price above 200 EMA],"&gt;=0")/Table4[[#This Row],[Count]]</f>
        <v>0.5</v>
      </c>
      <c r="U81" s="1">
        <f>COUNTIFS(Table2[Sub-Sector],Table4[[#This Row],[Sub-Sector]],Table2[Rate of Change - Zone],"Positive")/Table4[[#This Row],[Count]]</f>
        <v>0</v>
      </c>
      <c r="V81" s="1">
        <f>COUNTIFS(Table2[Sub-Sector],Table4[[#This Row],[Sub-Sector]],Table2[Sharpe Ratio],"&gt;=0.10")/Table4[[#This Row],[Count]]</f>
        <v>0.25</v>
      </c>
      <c r="W8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513</v>
      </c>
      <c r="X81">
        <f>_xlfn.RANK.AVG(Table4[[#This Row],[Score]],Table4[Score],1)</f>
        <v>81</v>
      </c>
      <c r="Y8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292.5</v>
      </c>
      <c r="Z81">
        <f>_xlfn.RANK.AVG(Table4[[#This Row],[Score 2 ]],Table4[[Score 2 ]],1)</f>
        <v>80</v>
      </c>
    </row>
    <row r="82" spans="1:26" x14ac:dyDescent="0.3">
      <c r="A82" t="s">
        <v>77</v>
      </c>
      <c r="B82">
        <f>COUNTIFS(Table2[Sub-Sector],Table4[[#This Row],[Sub-Sector]])</f>
        <v>17</v>
      </c>
      <c r="C82" s="1">
        <f>COUNTIFS(Table2[Sub-Sector],Table4[[#This Row],[Sub-Sector]],Table2[Uptrend],"Uptrend")/Table4[[#This Row],[Count]]</f>
        <v>0.23529411764705882</v>
      </c>
      <c r="D82" s="1">
        <f>COUNTIFS(Table2[Sub-Sector],Table4[[#This Row],[Sub-Sector]],Table2[1W Return vs Nifty],"&gt;=5")/Table4[[#This Row],[Count]]</f>
        <v>0</v>
      </c>
      <c r="E82" s="1">
        <f>COUNTIFS(Table2[Sub-Sector],Table4[[#This Row],[Sub-Sector]],Table2[1M Return vs Nifty],"&gt;=5")/Table4[[#This Row],[Count]]</f>
        <v>5.8823529411764705E-2</v>
      </c>
      <c r="F82" s="1">
        <f>COUNTIFS(Table2[Sub-Sector],Table4[[#This Row],[Sub-Sector]],Table2[6M Return vs Nifty],"&gt;=10")/Table4[[#This Row],[Count]]</f>
        <v>0.11764705882352941</v>
      </c>
      <c r="G82" s="1">
        <f>COUNTIFS(Table2[Sub-Sector],Table4[[#This Row],[Sub-Sector]],Table2[1Y Return vs Nifty],"&gt;=10")/Table4[[#This Row],[Count]]</f>
        <v>0.23529411764705882</v>
      </c>
      <c r="H82" s="1">
        <f>COUNTIFS(Table2[Sub-Sector],Table4[[#This Row],[Sub-Sector]],Table2[RSI Exponential â€“ 14D],"&gt;=50")/Table4[[#This Row],[Count]]</f>
        <v>0.47058823529411764</v>
      </c>
      <c r="I82" s="1">
        <f>COUNTIFS(Table2[Sub-Sector],Table4[[#This Row],[Sub-Sector]],Table2[Relative Volume],"&gt;=1")/Table4[[#This Row],[Count]]</f>
        <v>0.17647058823529413</v>
      </c>
      <c r="J82" s="1">
        <f>COUNTIFS(Table2[Sub-Sector],Table4[[#This Row],[Sub-Sector]],Table2[% Away From Day Low],"&gt;=0.05")/Table4[[#This Row],[Count]]</f>
        <v>5.8823529411764705E-2</v>
      </c>
      <c r="K82" s="1">
        <f>COUNTIFS(Table2[Sub-Sector],Table4[[#This Row],[Sub-Sector]],Table2[% Away From Day High],"&lt;=0.05")/Table4[[#This Row],[Count]]</f>
        <v>1</v>
      </c>
      <c r="L82" s="1">
        <f>COUNTIFS(Table2[Sub-Sector],Table4[[#This Row],[Sub-Sector]],Table2[% Away From Current Week Low],"&gt;=0.05")/Table4[[#This Row],[Count]]</f>
        <v>0.11764705882352941</v>
      </c>
      <c r="M82" s="1">
        <f>COUNTIFS(Table2[Sub-Sector],Table4[[#This Row],[Sub-Sector]],Table2[% Away From Current Week High],"&lt;=0.05")/Table4[[#This Row],[Count]]</f>
        <v>1</v>
      </c>
      <c r="N82" s="1">
        <f>COUNTIFS(Table2[Sub-Sector],Table4[[#This Row],[Sub-Sector]],Table2[% Away From Current Month Low],"&gt;=0.05")/Table4[[#This Row],[Count]]</f>
        <v>0.17647058823529413</v>
      </c>
      <c r="O82" s="1">
        <f>COUNTIFS(Table2[Sub-Sector],Table4[[#This Row],[Sub-Sector]],Table2[% Away From Current Month High],"&lt;=0.05")/Table4[[#This Row],[Count]]</f>
        <v>0.70588235294117652</v>
      </c>
      <c r="P82" s="1">
        <f>COUNTIFS(Table2[Sub-Sector],Table4[[#This Row],[Sub-Sector]],Table2[% Away From 52W High],"&lt;=10")/Table4[[#This Row],[Count]]</f>
        <v>0.17647058823529413</v>
      </c>
      <c r="Q82" s="1">
        <f>COUNTIFS(Table2[Sub-Sector],Table4[[#This Row],[Sub-Sector]],Table2[% Away From 52W Low],"&gt;=10")/Table4[[#This Row],[Count]]</f>
        <v>0.88235294117647056</v>
      </c>
      <c r="R82" s="1">
        <f>COUNTIFS(Table2[Sub-Sector],Table4[[#This Row],[Sub-Sector]],Table2[% Price above 20 EMA],"&gt;=0")/Table4[[#This Row],[Count]]</f>
        <v>0.47058823529411764</v>
      </c>
      <c r="S82" s="1">
        <f>COUNTIFS(Table2[Sub-Sector],Table4[[#This Row],[Sub-Sector]],Table2[% Price above 50 EMA],"&gt;=0")/Table4[[#This Row],[Count]]</f>
        <v>0.41176470588235292</v>
      </c>
      <c r="T82" s="1">
        <f>COUNTIFS(Table2[Sub-Sector],Table4[[#This Row],[Sub-Sector]],Table2[% Price above 200 EMA],"&gt;=0")/Table4[[#This Row],[Count]]</f>
        <v>0.52941176470588236</v>
      </c>
      <c r="U82" s="1">
        <f>COUNTIFS(Table2[Sub-Sector],Table4[[#This Row],[Sub-Sector]],Table2[Rate of Change - Zone],"Positive")/Table4[[#This Row],[Count]]</f>
        <v>0.41176470588235292</v>
      </c>
      <c r="V82" s="1">
        <f>COUNTIFS(Table2[Sub-Sector],Table4[[#This Row],[Sub-Sector]],Table2[Sharpe Ratio],"&gt;=0.10")/Table4[[#This Row],[Count]]</f>
        <v>0</v>
      </c>
      <c r="W8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557.5</v>
      </c>
      <c r="X82">
        <f>_xlfn.RANK.AVG(Table4[[#This Row],[Score]],Table4[Score],1)</f>
        <v>95</v>
      </c>
      <c r="Y8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297.5</v>
      </c>
      <c r="Z82">
        <f>_xlfn.RANK.AVG(Table4[[#This Row],[Score 2 ]],Table4[[Score 2 ]],1)</f>
        <v>81</v>
      </c>
    </row>
    <row r="83" spans="1:26" x14ac:dyDescent="0.3">
      <c r="A83" t="s">
        <v>57</v>
      </c>
      <c r="B83">
        <f>COUNTIFS(Table2[Sub-Sector],Table4[[#This Row],[Sub-Sector]])</f>
        <v>4</v>
      </c>
      <c r="C83" s="1">
        <f>COUNTIFS(Table2[Sub-Sector],Table4[[#This Row],[Sub-Sector]],Table2[Uptrend],"Uptrend")/Table4[[#This Row],[Count]]</f>
        <v>0.75</v>
      </c>
      <c r="D83" s="1">
        <f>COUNTIFS(Table2[Sub-Sector],Table4[[#This Row],[Sub-Sector]],Table2[1W Return vs Nifty],"&gt;=5")/Table4[[#This Row],[Count]]</f>
        <v>0</v>
      </c>
      <c r="E83" s="1">
        <f>COUNTIFS(Table2[Sub-Sector],Table4[[#This Row],[Sub-Sector]],Table2[1M Return vs Nifty],"&gt;=5")/Table4[[#This Row],[Count]]</f>
        <v>0.25</v>
      </c>
      <c r="F83" s="1">
        <f>COUNTIFS(Table2[Sub-Sector],Table4[[#This Row],[Sub-Sector]],Table2[6M Return vs Nifty],"&gt;=10")/Table4[[#This Row],[Count]]</f>
        <v>0.25</v>
      </c>
      <c r="G83" s="1">
        <f>COUNTIFS(Table2[Sub-Sector],Table4[[#This Row],[Sub-Sector]],Table2[1Y Return vs Nifty],"&gt;=10")/Table4[[#This Row],[Count]]</f>
        <v>1</v>
      </c>
      <c r="H83" s="1">
        <f>COUNTIFS(Table2[Sub-Sector],Table4[[#This Row],[Sub-Sector]],Table2[RSI Exponential â€“ 14D],"&gt;=50")/Table4[[#This Row],[Count]]</f>
        <v>0.5</v>
      </c>
      <c r="I83" s="1">
        <f>COUNTIFS(Table2[Sub-Sector],Table4[[#This Row],[Sub-Sector]],Table2[Relative Volume],"&gt;=1")/Table4[[#This Row],[Count]]</f>
        <v>0</v>
      </c>
      <c r="J83" s="1">
        <f>COUNTIFS(Table2[Sub-Sector],Table4[[#This Row],[Sub-Sector]],Table2[% Away From Day Low],"&gt;=0.05")/Table4[[#This Row],[Count]]</f>
        <v>0</v>
      </c>
      <c r="K83" s="1">
        <f>COUNTIFS(Table2[Sub-Sector],Table4[[#This Row],[Sub-Sector]],Table2[% Away From Day High],"&lt;=0.05")/Table4[[#This Row],[Count]]</f>
        <v>1</v>
      </c>
      <c r="L83" s="1">
        <f>COUNTIFS(Table2[Sub-Sector],Table4[[#This Row],[Sub-Sector]],Table2[% Away From Current Week Low],"&gt;=0.05")/Table4[[#This Row],[Count]]</f>
        <v>0.25</v>
      </c>
      <c r="M83" s="1">
        <f>COUNTIFS(Table2[Sub-Sector],Table4[[#This Row],[Sub-Sector]],Table2[% Away From Current Week High],"&lt;=0.05")/Table4[[#This Row],[Count]]</f>
        <v>1</v>
      </c>
      <c r="N83" s="1">
        <f>COUNTIFS(Table2[Sub-Sector],Table4[[#This Row],[Sub-Sector]],Table2[% Away From Current Month Low],"&gt;=0.05")/Table4[[#This Row],[Count]]</f>
        <v>0.25</v>
      </c>
      <c r="O83" s="1">
        <f>COUNTIFS(Table2[Sub-Sector],Table4[[#This Row],[Sub-Sector]],Table2[% Away From Current Month High],"&lt;=0.05")/Table4[[#This Row],[Count]]</f>
        <v>0.5</v>
      </c>
      <c r="P83" s="1">
        <f>COUNTIFS(Table2[Sub-Sector],Table4[[#This Row],[Sub-Sector]],Table2[% Away From 52W High],"&lt;=10")/Table4[[#This Row],[Count]]</f>
        <v>0.5</v>
      </c>
      <c r="Q83" s="1">
        <f>COUNTIFS(Table2[Sub-Sector],Table4[[#This Row],[Sub-Sector]],Table2[% Away From 52W Low],"&gt;=10")/Table4[[#This Row],[Count]]</f>
        <v>1</v>
      </c>
      <c r="R83" s="1">
        <f>COUNTIFS(Table2[Sub-Sector],Table4[[#This Row],[Sub-Sector]],Table2[% Price above 20 EMA],"&gt;=0")/Table4[[#This Row],[Count]]</f>
        <v>0.5</v>
      </c>
      <c r="S83" s="1">
        <f>COUNTIFS(Table2[Sub-Sector],Table4[[#This Row],[Sub-Sector]],Table2[% Price above 50 EMA],"&gt;=0")/Table4[[#This Row],[Count]]</f>
        <v>0.5</v>
      </c>
      <c r="T83" s="1">
        <f>COUNTIFS(Table2[Sub-Sector],Table4[[#This Row],[Sub-Sector]],Table2[% Price above 200 EMA],"&gt;=0")/Table4[[#This Row],[Count]]</f>
        <v>1</v>
      </c>
      <c r="U83" s="1">
        <f>COUNTIFS(Table2[Sub-Sector],Table4[[#This Row],[Sub-Sector]],Table2[Rate of Change - Zone],"Positive")/Table4[[#This Row],[Count]]</f>
        <v>0</v>
      </c>
      <c r="V83" s="1">
        <f>COUNTIFS(Table2[Sub-Sector],Table4[[#This Row],[Sub-Sector]],Table2[Sharpe Ratio],"&gt;=0.10")/Table4[[#This Row],[Count]]</f>
        <v>0.5</v>
      </c>
      <c r="W8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467</v>
      </c>
      <c r="X83">
        <f>_xlfn.RANK.AVG(Table4[[#This Row],[Score]],Table4[Score],1)</f>
        <v>71</v>
      </c>
      <c r="Y8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301</v>
      </c>
      <c r="Z83">
        <f>_xlfn.RANK.AVG(Table4[[#This Row],[Score 2 ]],Table4[[Score 2 ]],1)</f>
        <v>82</v>
      </c>
    </row>
    <row r="84" spans="1:26" x14ac:dyDescent="0.3">
      <c r="A84" t="s">
        <v>24</v>
      </c>
      <c r="B84">
        <f>COUNTIFS(Table2[Sub-Sector],Table4[[#This Row],[Sub-Sector]])</f>
        <v>20</v>
      </c>
      <c r="C84" s="1">
        <f>COUNTIFS(Table2[Sub-Sector],Table4[[#This Row],[Sub-Sector]],Table2[Uptrend],"Uptrend")/Table4[[#This Row],[Count]]</f>
        <v>0.25</v>
      </c>
      <c r="D84" s="1">
        <f>COUNTIFS(Table2[Sub-Sector],Table4[[#This Row],[Sub-Sector]],Table2[1W Return vs Nifty],"&gt;=5")/Table4[[#This Row],[Count]]</f>
        <v>0.2</v>
      </c>
      <c r="E84" s="1">
        <f>COUNTIFS(Table2[Sub-Sector],Table4[[#This Row],[Sub-Sector]],Table2[1M Return vs Nifty],"&gt;=5")/Table4[[#This Row],[Count]]</f>
        <v>0.1</v>
      </c>
      <c r="F84" s="1">
        <f>COUNTIFS(Table2[Sub-Sector],Table4[[#This Row],[Sub-Sector]],Table2[6M Return vs Nifty],"&gt;=10")/Table4[[#This Row],[Count]]</f>
        <v>0.05</v>
      </c>
      <c r="G84" s="1">
        <f>COUNTIFS(Table2[Sub-Sector],Table4[[#This Row],[Sub-Sector]],Table2[1Y Return vs Nifty],"&gt;=10")/Table4[[#This Row],[Count]]</f>
        <v>0.05</v>
      </c>
      <c r="H84" s="1">
        <f>COUNTIFS(Table2[Sub-Sector],Table4[[#This Row],[Sub-Sector]],Table2[RSI Exponential â€“ 14D],"&gt;=50")/Table4[[#This Row],[Count]]</f>
        <v>0.3</v>
      </c>
      <c r="I84" s="1">
        <f>COUNTIFS(Table2[Sub-Sector],Table4[[#This Row],[Sub-Sector]],Table2[Relative Volume],"&gt;=1")/Table4[[#This Row],[Count]]</f>
        <v>0.3</v>
      </c>
      <c r="J84" s="1">
        <f>COUNTIFS(Table2[Sub-Sector],Table4[[#This Row],[Sub-Sector]],Table2[% Away From Day Low],"&gt;=0.05")/Table4[[#This Row],[Count]]</f>
        <v>0</v>
      </c>
      <c r="K84" s="1">
        <f>COUNTIFS(Table2[Sub-Sector],Table4[[#This Row],[Sub-Sector]],Table2[% Away From Day High],"&lt;=0.05")/Table4[[#This Row],[Count]]</f>
        <v>1</v>
      </c>
      <c r="L84" s="1">
        <f>COUNTIFS(Table2[Sub-Sector],Table4[[#This Row],[Sub-Sector]],Table2[% Away From Current Week Low],"&gt;=0.05")/Table4[[#This Row],[Count]]</f>
        <v>0.05</v>
      </c>
      <c r="M84" s="1">
        <f>COUNTIFS(Table2[Sub-Sector],Table4[[#This Row],[Sub-Sector]],Table2[% Away From Current Week High],"&lt;=0.05")/Table4[[#This Row],[Count]]</f>
        <v>0.95</v>
      </c>
      <c r="N84" s="1">
        <f>COUNTIFS(Table2[Sub-Sector],Table4[[#This Row],[Sub-Sector]],Table2[% Away From Current Month Low],"&gt;=0.05")/Table4[[#This Row],[Count]]</f>
        <v>0.25</v>
      </c>
      <c r="O84" s="1">
        <f>COUNTIFS(Table2[Sub-Sector],Table4[[#This Row],[Sub-Sector]],Table2[% Away From Current Month High],"&lt;=0.05")/Table4[[#This Row],[Count]]</f>
        <v>0.55000000000000004</v>
      </c>
      <c r="P84" s="1">
        <f>COUNTIFS(Table2[Sub-Sector],Table4[[#This Row],[Sub-Sector]],Table2[% Away From 52W High],"&lt;=10")/Table4[[#This Row],[Count]]</f>
        <v>0.2</v>
      </c>
      <c r="Q84" s="1">
        <f>COUNTIFS(Table2[Sub-Sector],Table4[[#This Row],[Sub-Sector]],Table2[% Away From 52W Low],"&gt;=10")/Table4[[#This Row],[Count]]</f>
        <v>0.6</v>
      </c>
      <c r="R84" s="1">
        <f>COUNTIFS(Table2[Sub-Sector],Table4[[#This Row],[Sub-Sector]],Table2[% Price above 20 EMA],"&gt;=0")/Table4[[#This Row],[Count]]</f>
        <v>0.25</v>
      </c>
      <c r="S84" s="1">
        <f>COUNTIFS(Table2[Sub-Sector],Table4[[#This Row],[Sub-Sector]],Table2[% Price above 50 EMA],"&gt;=0")/Table4[[#This Row],[Count]]</f>
        <v>0.2</v>
      </c>
      <c r="T84" s="1">
        <f>COUNTIFS(Table2[Sub-Sector],Table4[[#This Row],[Sub-Sector]],Table2[% Price above 200 EMA],"&gt;=0")/Table4[[#This Row],[Count]]</f>
        <v>0.35</v>
      </c>
      <c r="U84" s="1">
        <f>COUNTIFS(Table2[Sub-Sector],Table4[[#This Row],[Sub-Sector]],Table2[Rate of Change - Zone],"Positive")/Table4[[#This Row],[Count]]</f>
        <v>0.15</v>
      </c>
      <c r="V84" s="1">
        <f>COUNTIFS(Table2[Sub-Sector],Table4[[#This Row],[Sub-Sector]],Table2[Sharpe Ratio],"&gt;=0.10")/Table4[[#This Row],[Count]]</f>
        <v>0.15</v>
      </c>
      <c r="W8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539</v>
      </c>
      <c r="X84">
        <f>_xlfn.RANK.AVG(Table4[[#This Row],[Score]],Table4[Score],1)</f>
        <v>88</v>
      </c>
      <c r="Y8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308.5</v>
      </c>
      <c r="Z84">
        <f>_xlfn.RANK.AVG(Table4[[#This Row],[Score 2 ]],Table4[[Score 2 ]],1)</f>
        <v>83</v>
      </c>
    </row>
    <row r="85" spans="1:26" x14ac:dyDescent="0.3">
      <c r="A85" t="s">
        <v>1954</v>
      </c>
      <c r="B85">
        <f>COUNTIFS(Table2[Sub-Sector],Table4[[#This Row],[Sub-Sector]])</f>
        <v>3</v>
      </c>
      <c r="C85" s="1">
        <f>COUNTIFS(Table2[Sub-Sector],Table4[[#This Row],[Sub-Sector]],Table2[Uptrend],"Uptrend")/Table4[[#This Row],[Count]]</f>
        <v>0.33333333333333331</v>
      </c>
      <c r="D85" s="1">
        <f>COUNTIFS(Table2[Sub-Sector],Table4[[#This Row],[Sub-Sector]],Table2[1W Return vs Nifty],"&gt;=5")/Table4[[#This Row],[Count]]</f>
        <v>0.33333333333333331</v>
      </c>
      <c r="E85" s="1">
        <f>COUNTIFS(Table2[Sub-Sector],Table4[[#This Row],[Sub-Sector]],Table2[1M Return vs Nifty],"&gt;=5")/Table4[[#This Row],[Count]]</f>
        <v>0</v>
      </c>
      <c r="F85" s="1">
        <f>COUNTIFS(Table2[Sub-Sector],Table4[[#This Row],[Sub-Sector]],Table2[6M Return vs Nifty],"&gt;=10")/Table4[[#This Row],[Count]]</f>
        <v>0</v>
      </c>
      <c r="G85" s="1">
        <f>COUNTIFS(Table2[Sub-Sector],Table4[[#This Row],[Sub-Sector]],Table2[1Y Return vs Nifty],"&gt;=10")/Table4[[#This Row],[Count]]</f>
        <v>0</v>
      </c>
      <c r="H85" s="1">
        <f>COUNTIFS(Table2[Sub-Sector],Table4[[#This Row],[Sub-Sector]],Table2[RSI Exponential â€“ 14D],"&gt;=50")/Table4[[#This Row],[Count]]</f>
        <v>0.33333333333333331</v>
      </c>
      <c r="I85" s="1">
        <f>COUNTIFS(Table2[Sub-Sector],Table4[[#This Row],[Sub-Sector]],Table2[Relative Volume],"&gt;=1")/Table4[[#This Row],[Count]]</f>
        <v>0.33333333333333331</v>
      </c>
      <c r="J85" s="1">
        <f>COUNTIFS(Table2[Sub-Sector],Table4[[#This Row],[Sub-Sector]],Table2[% Away From Day Low],"&gt;=0.05")/Table4[[#This Row],[Count]]</f>
        <v>0</v>
      </c>
      <c r="K85" s="1">
        <f>COUNTIFS(Table2[Sub-Sector],Table4[[#This Row],[Sub-Sector]],Table2[% Away From Day High],"&lt;=0.05")/Table4[[#This Row],[Count]]</f>
        <v>1</v>
      </c>
      <c r="L85" s="1">
        <f>COUNTIFS(Table2[Sub-Sector],Table4[[#This Row],[Sub-Sector]],Table2[% Away From Current Week Low],"&gt;=0.05")/Table4[[#This Row],[Count]]</f>
        <v>0</v>
      </c>
      <c r="M85" s="1">
        <f>COUNTIFS(Table2[Sub-Sector],Table4[[#This Row],[Sub-Sector]],Table2[% Away From Current Week High],"&lt;=0.05")/Table4[[#This Row],[Count]]</f>
        <v>1</v>
      </c>
      <c r="N85" s="1">
        <f>COUNTIFS(Table2[Sub-Sector],Table4[[#This Row],[Sub-Sector]],Table2[% Away From Current Month Low],"&gt;=0.05")/Table4[[#This Row],[Count]]</f>
        <v>0</v>
      </c>
      <c r="O85" s="1">
        <f>COUNTIFS(Table2[Sub-Sector],Table4[[#This Row],[Sub-Sector]],Table2[% Away From Current Month High],"&lt;=0.05")/Table4[[#This Row],[Count]]</f>
        <v>1</v>
      </c>
      <c r="P85" s="1">
        <f>COUNTIFS(Table2[Sub-Sector],Table4[[#This Row],[Sub-Sector]],Table2[% Away From 52W High],"&lt;=10")/Table4[[#This Row],[Count]]</f>
        <v>0</v>
      </c>
      <c r="Q85" s="1">
        <f>COUNTIFS(Table2[Sub-Sector],Table4[[#This Row],[Sub-Sector]],Table2[% Away From 52W Low],"&gt;=10")/Table4[[#This Row],[Count]]</f>
        <v>0.66666666666666663</v>
      </c>
      <c r="R85" s="1">
        <f>COUNTIFS(Table2[Sub-Sector],Table4[[#This Row],[Sub-Sector]],Table2[% Price above 20 EMA],"&gt;=0")/Table4[[#This Row],[Count]]</f>
        <v>0</v>
      </c>
      <c r="S85" s="1">
        <f>COUNTIFS(Table2[Sub-Sector],Table4[[#This Row],[Sub-Sector]],Table2[% Price above 50 EMA],"&gt;=0")/Table4[[#This Row],[Count]]</f>
        <v>0</v>
      </c>
      <c r="T85" s="1">
        <f>COUNTIFS(Table2[Sub-Sector],Table4[[#This Row],[Sub-Sector]],Table2[% Price above 200 EMA],"&gt;=0")/Table4[[#This Row],[Count]]</f>
        <v>0</v>
      </c>
      <c r="U85" s="1">
        <f>COUNTIFS(Table2[Sub-Sector],Table4[[#This Row],[Sub-Sector]],Table2[Rate of Change - Zone],"Positive")/Table4[[#This Row],[Count]]</f>
        <v>0.33333333333333331</v>
      </c>
      <c r="V85" s="1">
        <f>COUNTIFS(Table2[Sub-Sector],Table4[[#This Row],[Sub-Sector]],Table2[Sharpe Ratio],"&gt;=0.10")/Table4[[#This Row],[Count]]</f>
        <v>0</v>
      </c>
      <c r="W8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539.5</v>
      </c>
      <c r="X85">
        <f>_xlfn.RANK.AVG(Table4[[#This Row],[Score]],Table4[Score],1)</f>
        <v>89</v>
      </c>
      <c r="Y8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309.5</v>
      </c>
      <c r="Z85">
        <f>_xlfn.RANK.AVG(Table4[[#This Row],[Score 2 ]],Table4[[Score 2 ]],1)</f>
        <v>84</v>
      </c>
    </row>
    <row r="86" spans="1:26" x14ac:dyDescent="0.3">
      <c r="A86" t="s">
        <v>600</v>
      </c>
      <c r="B86">
        <f>COUNTIFS(Table2[Sub-Sector],Table4[[#This Row],[Sub-Sector]])</f>
        <v>13</v>
      </c>
      <c r="C86" s="1">
        <f>COUNTIFS(Table2[Sub-Sector],Table4[[#This Row],[Sub-Sector]],Table2[Uptrend],"Uptrend")/Table4[[#This Row],[Count]]</f>
        <v>0.23076923076923078</v>
      </c>
      <c r="D86" s="1">
        <f>COUNTIFS(Table2[Sub-Sector],Table4[[#This Row],[Sub-Sector]],Table2[1W Return vs Nifty],"&gt;=5")/Table4[[#This Row],[Count]]</f>
        <v>0.30769230769230771</v>
      </c>
      <c r="E86" s="1">
        <f>COUNTIFS(Table2[Sub-Sector],Table4[[#This Row],[Sub-Sector]],Table2[1M Return vs Nifty],"&gt;=5")/Table4[[#This Row],[Count]]</f>
        <v>0.30769230769230771</v>
      </c>
      <c r="F86" s="1">
        <f>COUNTIFS(Table2[Sub-Sector],Table4[[#This Row],[Sub-Sector]],Table2[6M Return vs Nifty],"&gt;=10")/Table4[[#This Row],[Count]]</f>
        <v>0.30769230769230771</v>
      </c>
      <c r="G86" s="1">
        <f>COUNTIFS(Table2[Sub-Sector],Table4[[#This Row],[Sub-Sector]],Table2[1Y Return vs Nifty],"&gt;=10")/Table4[[#This Row],[Count]]</f>
        <v>0.30769230769230771</v>
      </c>
      <c r="H86" s="1">
        <f>COUNTIFS(Table2[Sub-Sector],Table4[[#This Row],[Sub-Sector]],Table2[RSI Exponential â€“ 14D],"&gt;=50")/Table4[[#This Row],[Count]]</f>
        <v>0.38461538461538464</v>
      </c>
      <c r="I86" s="1">
        <f>COUNTIFS(Table2[Sub-Sector],Table4[[#This Row],[Sub-Sector]],Table2[Relative Volume],"&gt;=1")/Table4[[#This Row],[Count]]</f>
        <v>0.15384615384615385</v>
      </c>
      <c r="J86" s="1">
        <f>COUNTIFS(Table2[Sub-Sector],Table4[[#This Row],[Sub-Sector]],Table2[% Away From Day Low],"&gt;=0.05")/Table4[[#This Row],[Count]]</f>
        <v>0</v>
      </c>
      <c r="K86" s="1">
        <f>COUNTIFS(Table2[Sub-Sector],Table4[[#This Row],[Sub-Sector]],Table2[% Away From Day High],"&lt;=0.05")/Table4[[#This Row],[Count]]</f>
        <v>0.92307692307692313</v>
      </c>
      <c r="L86" s="1">
        <f>COUNTIFS(Table2[Sub-Sector],Table4[[#This Row],[Sub-Sector]],Table2[% Away From Current Week Low],"&gt;=0.05")/Table4[[#This Row],[Count]]</f>
        <v>0</v>
      </c>
      <c r="M86" s="1">
        <f>COUNTIFS(Table2[Sub-Sector],Table4[[#This Row],[Sub-Sector]],Table2[% Away From Current Week High],"&lt;=0.05")/Table4[[#This Row],[Count]]</f>
        <v>0.84615384615384615</v>
      </c>
      <c r="N86" s="1">
        <f>COUNTIFS(Table2[Sub-Sector],Table4[[#This Row],[Sub-Sector]],Table2[% Away From Current Month Low],"&gt;=0.05")/Table4[[#This Row],[Count]]</f>
        <v>0.30769230769230771</v>
      </c>
      <c r="O86" s="1">
        <f>COUNTIFS(Table2[Sub-Sector],Table4[[#This Row],[Sub-Sector]],Table2[% Away From Current Month High],"&lt;=0.05")/Table4[[#This Row],[Count]]</f>
        <v>0.69230769230769229</v>
      </c>
      <c r="P86" s="1">
        <f>COUNTIFS(Table2[Sub-Sector],Table4[[#This Row],[Sub-Sector]],Table2[% Away From 52W High],"&lt;=10")/Table4[[#This Row],[Count]]</f>
        <v>0.23076923076923078</v>
      </c>
      <c r="Q86" s="1">
        <f>COUNTIFS(Table2[Sub-Sector],Table4[[#This Row],[Sub-Sector]],Table2[% Away From 52W Low],"&gt;=10")/Table4[[#This Row],[Count]]</f>
        <v>0.92307692307692313</v>
      </c>
      <c r="R86" s="1">
        <f>COUNTIFS(Table2[Sub-Sector],Table4[[#This Row],[Sub-Sector]],Table2[% Price above 20 EMA],"&gt;=0")/Table4[[#This Row],[Count]]</f>
        <v>0.46153846153846156</v>
      </c>
      <c r="S86" s="1">
        <f>COUNTIFS(Table2[Sub-Sector],Table4[[#This Row],[Sub-Sector]],Table2[% Price above 50 EMA],"&gt;=0")/Table4[[#This Row],[Count]]</f>
        <v>0.38461538461538464</v>
      </c>
      <c r="T86" s="1">
        <f>COUNTIFS(Table2[Sub-Sector],Table4[[#This Row],[Sub-Sector]],Table2[% Price above 200 EMA],"&gt;=0")/Table4[[#This Row],[Count]]</f>
        <v>0.61538461538461542</v>
      </c>
      <c r="U86" s="1">
        <f>COUNTIFS(Table2[Sub-Sector],Table4[[#This Row],[Sub-Sector]],Table2[Rate of Change - Zone],"Positive")/Table4[[#This Row],[Count]]</f>
        <v>0.15384615384615385</v>
      </c>
      <c r="V86" s="1">
        <f>COUNTIFS(Table2[Sub-Sector],Table4[[#This Row],[Sub-Sector]],Table2[Sharpe Ratio],"&gt;=0.10")/Table4[[#This Row],[Count]]</f>
        <v>0.15384615384615385</v>
      </c>
      <c r="W8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501.5</v>
      </c>
      <c r="X86">
        <f>_xlfn.RANK.AVG(Table4[[#This Row],[Score]],Table4[Score],1)</f>
        <v>77.5</v>
      </c>
      <c r="Y8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311</v>
      </c>
      <c r="Z86">
        <f>_xlfn.RANK.AVG(Table4[[#This Row],[Score 2 ]],Table4[[Score 2 ]],1)</f>
        <v>85</v>
      </c>
    </row>
    <row r="87" spans="1:26" x14ac:dyDescent="0.3">
      <c r="A87" t="s">
        <v>54</v>
      </c>
      <c r="B87">
        <f>COUNTIFS(Table2[Sub-Sector],Table4[[#This Row],[Sub-Sector]])</f>
        <v>17</v>
      </c>
      <c r="C87" s="1">
        <f>COUNTIFS(Table2[Sub-Sector],Table4[[#This Row],[Sub-Sector]],Table2[Uptrend],"Uptrend")/Table4[[#This Row],[Count]]</f>
        <v>0.47058823529411764</v>
      </c>
      <c r="D87" s="1">
        <f>COUNTIFS(Table2[Sub-Sector],Table4[[#This Row],[Sub-Sector]],Table2[1W Return vs Nifty],"&gt;=5")/Table4[[#This Row],[Count]]</f>
        <v>5.8823529411764705E-2</v>
      </c>
      <c r="E87" s="1">
        <f>COUNTIFS(Table2[Sub-Sector],Table4[[#This Row],[Sub-Sector]],Table2[1M Return vs Nifty],"&gt;=5")/Table4[[#This Row],[Count]]</f>
        <v>0.11764705882352941</v>
      </c>
      <c r="F87" s="1">
        <f>COUNTIFS(Table2[Sub-Sector],Table4[[#This Row],[Sub-Sector]],Table2[6M Return vs Nifty],"&gt;=10")/Table4[[#This Row],[Count]]</f>
        <v>0.17647058823529413</v>
      </c>
      <c r="G87" s="1">
        <f>COUNTIFS(Table2[Sub-Sector],Table4[[#This Row],[Sub-Sector]],Table2[1Y Return vs Nifty],"&gt;=10")/Table4[[#This Row],[Count]]</f>
        <v>0.29411764705882354</v>
      </c>
      <c r="H87" s="1">
        <f>COUNTIFS(Table2[Sub-Sector],Table4[[#This Row],[Sub-Sector]],Table2[RSI Exponential â€“ 14D],"&gt;=50")/Table4[[#This Row],[Count]]</f>
        <v>0.11764705882352941</v>
      </c>
      <c r="I87" s="1">
        <f>COUNTIFS(Table2[Sub-Sector],Table4[[#This Row],[Sub-Sector]],Table2[Relative Volume],"&gt;=1")/Table4[[#This Row],[Count]]</f>
        <v>0.23529411764705882</v>
      </c>
      <c r="J87" s="1">
        <f>COUNTIFS(Table2[Sub-Sector],Table4[[#This Row],[Sub-Sector]],Table2[% Away From Day Low],"&gt;=0.05")/Table4[[#This Row],[Count]]</f>
        <v>5.8823529411764705E-2</v>
      </c>
      <c r="K87" s="1">
        <f>COUNTIFS(Table2[Sub-Sector],Table4[[#This Row],[Sub-Sector]],Table2[% Away From Day High],"&lt;=0.05")/Table4[[#This Row],[Count]]</f>
        <v>1</v>
      </c>
      <c r="L87" s="1">
        <f>COUNTIFS(Table2[Sub-Sector],Table4[[#This Row],[Sub-Sector]],Table2[% Away From Current Week Low],"&gt;=0.05")/Table4[[#This Row],[Count]]</f>
        <v>5.8823529411764705E-2</v>
      </c>
      <c r="M87" s="1">
        <f>COUNTIFS(Table2[Sub-Sector],Table4[[#This Row],[Sub-Sector]],Table2[% Away From Current Week High],"&lt;=0.05")/Table4[[#This Row],[Count]]</f>
        <v>1</v>
      </c>
      <c r="N87" s="1">
        <f>COUNTIFS(Table2[Sub-Sector],Table4[[#This Row],[Sub-Sector]],Table2[% Away From Current Month Low],"&gt;=0.05")/Table4[[#This Row],[Count]]</f>
        <v>5.8823529411764705E-2</v>
      </c>
      <c r="O87" s="1">
        <f>COUNTIFS(Table2[Sub-Sector],Table4[[#This Row],[Sub-Sector]],Table2[% Away From Current Month High],"&lt;=0.05")/Table4[[#This Row],[Count]]</f>
        <v>0.29411764705882354</v>
      </c>
      <c r="P87" s="1">
        <f>COUNTIFS(Table2[Sub-Sector],Table4[[#This Row],[Sub-Sector]],Table2[% Away From 52W High],"&lt;=10")/Table4[[#This Row],[Count]]</f>
        <v>0.29411764705882354</v>
      </c>
      <c r="Q87" s="1">
        <f>COUNTIFS(Table2[Sub-Sector],Table4[[#This Row],[Sub-Sector]],Table2[% Away From 52W Low],"&gt;=10")/Table4[[#This Row],[Count]]</f>
        <v>0.76470588235294112</v>
      </c>
      <c r="R87" s="1">
        <f>COUNTIFS(Table2[Sub-Sector],Table4[[#This Row],[Sub-Sector]],Table2[% Price above 20 EMA],"&gt;=0")/Table4[[#This Row],[Count]]</f>
        <v>0.11764705882352941</v>
      </c>
      <c r="S87" s="1">
        <f>COUNTIFS(Table2[Sub-Sector],Table4[[#This Row],[Sub-Sector]],Table2[% Price above 50 EMA],"&gt;=0")/Table4[[#This Row],[Count]]</f>
        <v>0.35294117647058826</v>
      </c>
      <c r="T87" s="1">
        <f>COUNTIFS(Table2[Sub-Sector],Table4[[#This Row],[Sub-Sector]],Table2[% Price above 200 EMA],"&gt;=0")/Table4[[#This Row],[Count]]</f>
        <v>0.47058823529411764</v>
      </c>
      <c r="U87" s="1">
        <f>COUNTIFS(Table2[Sub-Sector],Table4[[#This Row],[Sub-Sector]],Table2[Rate of Change - Zone],"Positive")/Table4[[#This Row],[Count]]</f>
        <v>5.8823529411764705E-2</v>
      </c>
      <c r="V87" s="1">
        <f>COUNTIFS(Table2[Sub-Sector],Table4[[#This Row],[Sub-Sector]],Table2[Sharpe Ratio],"&gt;=0.10")/Table4[[#This Row],[Count]]</f>
        <v>0.17647058823529413</v>
      </c>
      <c r="W8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522.5</v>
      </c>
      <c r="X87">
        <f>_xlfn.RANK.AVG(Table4[[#This Row],[Score]],Table4[Score],1)</f>
        <v>83</v>
      </c>
      <c r="Y8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312</v>
      </c>
      <c r="Z87">
        <f>_xlfn.RANK.AVG(Table4[[#This Row],[Score 2 ]],Table4[[Score 2 ]],1)</f>
        <v>86</v>
      </c>
    </row>
    <row r="88" spans="1:26" x14ac:dyDescent="0.3">
      <c r="A88" t="s">
        <v>1162</v>
      </c>
      <c r="B88">
        <f>COUNTIFS(Table2[Sub-Sector],Table4[[#This Row],[Sub-Sector]])</f>
        <v>2</v>
      </c>
      <c r="C88" s="1">
        <f>COUNTIFS(Table2[Sub-Sector],Table4[[#This Row],[Sub-Sector]],Table2[Uptrend],"Uptrend")/Table4[[#This Row],[Count]]</f>
        <v>0.5</v>
      </c>
      <c r="D88" s="1">
        <f>COUNTIFS(Table2[Sub-Sector],Table4[[#This Row],[Sub-Sector]],Table2[1W Return vs Nifty],"&gt;=5")/Table4[[#This Row],[Count]]</f>
        <v>0</v>
      </c>
      <c r="E88" s="1">
        <f>COUNTIFS(Table2[Sub-Sector],Table4[[#This Row],[Sub-Sector]],Table2[1M Return vs Nifty],"&gt;=5")/Table4[[#This Row],[Count]]</f>
        <v>0</v>
      </c>
      <c r="F88" s="1">
        <f>COUNTIFS(Table2[Sub-Sector],Table4[[#This Row],[Sub-Sector]],Table2[6M Return vs Nifty],"&gt;=10")/Table4[[#This Row],[Count]]</f>
        <v>0.5</v>
      </c>
      <c r="G88" s="1">
        <f>COUNTIFS(Table2[Sub-Sector],Table4[[#This Row],[Sub-Sector]],Table2[1Y Return vs Nifty],"&gt;=10")/Table4[[#This Row],[Count]]</f>
        <v>0.5</v>
      </c>
      <c r="H88" s="1">
        <f>COUNTIFS(Table2[Sub-Sector],Table4[[#This Row],[Sub-Sector]],Table2[RSI Exponential â€“ 14D],"&gt;=50")/Table4[[#This Row],[Count]]</f>
        <v>0</v>
      </c>
      <c r="I88" s="1">
        <f>COUNTIFS(Table2[Sub-Sector],Table4[[#This Row],[Sub-Sector]],Table2[Relative Volume],"&gt;=1")/Table4[[#This Row],[Count]]</f>
        <v>0</v>
      </c>
      <c r="J88" s="1">
        <f>COUNTIFS(Table2[Sub-Sector],Table4[[#This Row],[Sub-Sector]],Table2[% Away From Day Low],"&gt;=0.05")/Table4[[#This Row],[Count]]</f>
        <v>0</v>
      </c>
      <c r="K88" s="1">
        <f>COUNTIFS(Table2[Sub-Sector],Table4[[#This Row],[Sub-Sector]],Table2[% Away From Day High],"&lt;=0.05")/Table4[[#This Row],[Count]]</f>
        <v>1</v>
      </c>
      <c r="L88" s="1">
        <f>COUNTIFS(Table2[Sub-Sector],Table4[[#This Row],[Sub-Sector]],Table2[% Away From Current Week Low],"&gt;=0.05")/Table4[[#This Row],[Count]]</f>
        <v>0</v>
      </c>
      <c r="M88" s="1">
        <f>COUNTIFS(Table2[Sub-Sector],Table4[[#This Row],[Sub-Sector]],Table2[% Away From Current Week High],"&lt;=0.05")/Table4[[#This Row],[Count]]</f>
        <v>1</v>
      </c>
      <c r="N88" s="1">
        <f>COUNTIFS(Table2[Sub-Sector],Table4[[#This Row],[Sub-Sector]],Table2[% Away From Current Month Low],"&gt;=0.05")/Table4[[#This Row],[Count]]</f>
        <v>0</v>
      </c>
      <c r="O88" s="1">
        <f>COUNTIFS(Table2[Sub-Sector],Table4[[#This Row],[Sub-Sector]],Table2[% Away From Current Month High],"&lt;=0.05")/Table4[[#This Row],[Count]]</f>
        <v>0.5</v>
      </c>
      <c r="P88" s="1">
        <f>COUNTIFS(Table2[Sub-Sector],Table4[[#This Row],[Sub-Sector]],Table2[% Away From 52W High],"&lt;=10")/Table4[[#This Row],[Count]]</f>
        <v>0</v>
      </c>
      <c r="Q88" s="1">
        <f>COUNTIFS(Table2[Sub-Sector],Table4[[#This Row],[Sub-Sector]],Table2[% Away From 52W Low],"&gt;=10")/Table4[[#This Row],[Count]]</f>
        <v>1</v>
      </c>
      <c r="R88" s="1">
        <f>COUNTIFS(Table2[Sub-Sector],Table4[[#This Row],[Sub-Sector]],Table2[% Price above 20 EMA],"&gt;=0")/Table4[[#This Row],[Count]]</f>
        <v>0.5</v>
      </c>
      <c r="S88" s="1">
        <f>COUNTIFS(Table2[Sub-Sector],Table4[[#This Row],[Sub-Sector]],Table2[% Price above 50 EMA],"&gt;=0")/Table4[[#This Row],[Count]]</f>
        <v>0</v>
      </c>
      <c r="T88" s="1">
        <f>COUNTIFS(Table2[Sub-Sector],Table4[[#This Row],[Sub-Sector]],Table2[% Price above 200 EMA],"&gt;=0")/Table4[[#This Row],[Count]]</f>
        <v>1</v>
      </c>
      <c r="U88" s="1">
        <f>COUNTIFS(Table2[Sub-Sector],Table4[[#This Row],[Sub-Sector]],Table2[Rate of Change - Zone],"Positive")/Table4[[#This Row],[Count]]</f>
        <v>0</v>
      </c>
      <c r="V88" s="1">
        <f>COUNTIFS(Table2[Sub-Sector],Table4[[#This Row],[Sub-Sector]],Table2[Sharpe Ratio],"&gt;=0.10")/Table4[[#This Row],[Count]]</f>
        <v>0</v>
      </c>
      <c r="W8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571</v>
      </c>
      <c r="X88">
        <f>_xlfn.RANK.AVG(Table4[[#This Row],[Score]],Table4[Score],1)</f>
        <v>97</v>
      </c>
      <c r="Y8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317.5</v>
      </c>
      <c r="Z88">
        <f>_xlfn.RANK.AVG(Table4[[#This Row],[Score 2 ]],Table4[[Score 2 ]],1)</f>
        <v>87</v>
      </c>
    </row>
    <row r="89" spans="1:26" x14ac:dyDescent="0.3">
      <c r="A89" t="s">
        <v>34</v>
      </c>
      <c r="B89">
        <f>COUNTIFS(Table2[Sub-Sector],Table4[[#This Row],[Sub-Sector]])</f>
        <v>11</v>
      </c>
      <c r="C89" s="1">
        <f>COUNTIFS(Table2[Sub-Sector],Table4[[#This Row],[Sub-Sector]],Table2[Uptrend],"Uptrend")/Table4[[#This Row],[Count]]</f>
        <v>0</v>
      </c>
      <c r="D89" s="1">
        <f>COUNTIFS(Table2[Sub-Sector],Table4[[#This Row],[Sub-Sector]],Table2[1W Return vs Nifty],"&gt;=5")/Table4[[#This Row],[Count]]</f>
        <v>0</v>
      </c>
      <c r="E89" s="1">
        <f>COUNTIFS(Table2[Sub-Sector],Table4[[#This Row],[Sub-Sector]],Table2[1M Return vs Nifty],"&gt;=5")/Table4[[#This Row],[Count]]</f>
        <v>0</v>
      </c>
      <c r="F89" s="1">
        <f>COUNTIFS(Table2[Sub-Sector],Table4[[#This Row],[Sub-Sector]],Table2[6M Return vs Nifty],"&gt;=10")/Table4[[#This Row],[Count]]</f>
        <v>0</v>
      </c>
      <c r="G89" s="1">
        <f>COUNTIFS(Table2[Sub-Sector],Table4[[#This Row],[Sub-Sector]],Table2[1Y Return vs Nifty],"&gt;=10")/Table4[[#This Row],[Count]]</f>
        <v>0.27272727272727271</v>
      </c>
      <c r="H89" s="1">
        <f>COUNTIFS(Table2[Sub-Sector],Table4[[#This Row],[Sub-Sector]],Table2[RSI Exponential â€“ 14D],"&gt;=50")/Table4[[#This Row],[Count]]</f>
        <v>9.0909090909090912E-2</v>
      </c>
      <c r="I89" s="1">
        <f>COUNTIFS(Table2[Sub-Sector],Table4[[#This Row],[Sub-Sector]],Table2[Relative Volume],"&gt;=1")/Table4[[#This Row],[Count]]</f>
        <v>0.27272727272727271</v>
      </c>
      <c r="J89" s="1">
        <f>COUNTIFS(Table2[Sub-Sector],Table4[[#This Row],[Sub-Sector]],Table2[% Away From Day Low],"&gt;=0.05")/Table4[[#This Row],[Count]]</f>
        <v>0</v>
      </c>
      <c r="K89" s="1">
        <f>COUNTIFS(Table2[Sub-Sector],Table4[[#This Row],[Sub-Sector]],Table2[% Away From Day High],"&lt;=0.05")/Table4[[#This Row],[Count]]</f>
        <v>1</v>
      </c>
      <c r="L89" s="1">
        <f>COUNTIFS(Table2[Sub-Sector],Table4[[#This Row],[Sub-Sector]],Table2[% Away From Current Week Low],"&gt;=0.05")/Table4[[#This Row],[Count]]</f>
        <v>0</v>
      </c>
      <c r="M89" s="1">
        <f>COUNTIFS(Table2[Sub-Sector],Table4[[#This Row],[Sub-Sector]],Table2[% Away From Current Week High],"&lt;=0.05")/Table4[[#This Row],[Count]]</f>
        <v>1</v>
      </c>
      <c r="N89" s="1">
        <f>COUNTIFS(Table2[Sub-Sector],Table4[[#This Row],[Sub-Sector]],Table2[% Away From Current Month Low],"&gt;=0.05")/Table4[[#This Row],[Count]]</f>
        <v>9.0909090909090912E-2</v>
      </c>
      <c r="O89" s="1">
        <f>COUNTIFS(Table2[Sub-Sector],Table4[[#This Row],[Sub-Sector]],Table2[% Away From Current Month High],"&lt;=0.05")/Table4[[#This Row],[Count]]</f>
        <v>0.45454545454545453</v>
      </c>
      <c r="P89" s="1">
        <f>COUNTIFS(Table2[Sub-Sector],Table4[[#This Row],[Sub-Sector]],Table2[% Away From 52W High],"&lt;=10")/Table4[[#This Row],[Count]]</f>
        <v>0</v>
      </c>
      <c r="Q89" s="1">
        <f>COUNTIFS(Table2[Sub-Sector],Table4[[#This Row],[Sub-Sector]],Table2[% Away From 52W Low],"&gt;=10")/Table4[[#This Row],[Count]]</f>
        <v>1</v>
      </c>
      <c r="R89" s="1">
        <f>COUNTIFS(Table2[Sub-Sector],Table4[[#This Row],[Sub-Sector]],Table2[% Price above 20 EMA],"&gt;=0")/Table4[[#This Row],[Count]]</f>
        <v>9.0909090909090912E-2</v>
      </c>
      <c r="S89" s="1">
        <f>COUNTIFS(Table2[Sub-Sector],Table4[[#This Row],[Sub-Sector]],Table2[% Price above 50 EMA],"&gt;=0")/Table4[[#This Row],[Count]]</f>
        <v>9.0909090909090912E-2</v>
      </c>
      <c r="T89" s="1">
        <f>COUNTIFS(Table2[Sub-Sector],Table4[[#This Row],[Sub-Sector]],Table2[% Price above 200 EMA],"&gt;=0")/Table4[[#This Row],[Count]]</f>
        <v>0.18181818181818182</v>
      </c>
      <c r="U89" s="1">
        <f>COUNTIFS(Table2[Sub-Sector],Table4[[#This Row],[Sub-Sector]],Table2[Rate of Change - Zone],"Positive")/Table4[[#This Row],[Count]]</f>
        <v>9.0909090909090912E-2</v>
      </c>
      <c r="V89" s="1">
        <f>COUNTIFS(Table2[Sub-Sector],Table4[[#This Row],[Sub-Sector]],Table2[Sharpe Ratio],"&gt;=0.10")/Table4[[#This Row],[Count]]</f>
        <v>0.54545454545454541</v>
      </c>
      <c r="W8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631</v>
      </c>
      <c r="X89">
        <f>_xlfn.RANK.AVG(Table4[[#This Row],[Score]],Table4[Score],1)</f>
        <v>106</v>
      </c>
      <c r="Y8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320.5</v>
      </c>
      <c r="Z89">
        <f>_xlfn.RANK.AVG(Table4[[#This Row],[Score 2 ]],Table4[[Score 2 ]],1)</f>
        <v>88</v>
      </c>
    </row>
    <row r="90" spans="1:26" x14ac:dyDescent="0.3">
      <c r="A90" t="s">
        <v>69</v>
      </c>
      <c r="B90">
        <f>COUNTIFS(Table2[Sub-Sector],Table4[[#This Row],[Sub-Sector]])</f>
        <v>3</v>
      </c>
      <c r="C90" s="1">
        <f>COUNTIFS(Table2[Sub-Sector],Table4[[#This Row],[Sub-Sector]],Table2[Uptrend],"Uptrend")/Table4[[#This Row],[Count]]</f>
        <v>0</v>
      </c>
      <c r="D90" s="1">
        <f>COUNTIFS(Table2[Sub-Sector],Table4[[#This Row],[Sub-Sector]],Table2[1W Return vs Nifty],"&gt;=5")/Table4[[#This Row],[Count]]</f>
        <v>0.33333333333333331</v>
      </c>
      <c r="E90" s="1">
        <f>COUNTIFS(Table2[Sub-Sector],Table4[[#This Row],[Sub-Sector]],Table2[1M Return vs Nifty],"&gt;=5")/Table4[[#This Row],[Count]]</f>
        <v>0</v>
      </c>
      <c r="F90" s="1">
        <f>COUNTIFS(Table2[Sub-Sector],Table4[[#This Row],[Sub-Sector]],Table2[6M Return vs Nifty],"&gt;=10")/Table4[[#This Row],[Count]]</f>
        <v>0.33333333333333331</v>
      </c>
      <c r="G90" s="1">
        <f>COUNTIFS(Table2[Sub-Sector],Table4[[#This Row],[Sub-Sector]],Table2[1Y Return vs Nifty],"&gt;=10")/Table4[[#This Row],[Count]]</f>
        <v>0.66666666666666663</v>
      </c>
      <c r="H90" s="1">
        <f>COUNTIFS(Table2[Sub-Sector],Table4[[#This Row],[Sub-Sector]],Table2[RSI Exponential â€“ 14D],"&gt;=50")/Table4[[#This Row],[Count]]</f>
        <v>0</v>
      </c>
      <c r="I90" s="1">
        <f>COUNTIFS(Table2[Sub-Sector],Table4[[#This Row],[Sub-Sector]],Table2[Relative Volume],"&gt;=1")/Table4[[#This Row],[Count]]</f>
        <v>0</v>
      </c>
      <c r="J90" s="1">
        <f>COUNTIFS(Table2[Sub-Sector],Table4[[#This Row],[Sub-Sector]],Table2[% Away From Day Low],"&gt;=0.05")/Table4[[#This Row],[Count]]</f>
        <v>0</v>
      </c>
      <c r="K90" s="1">
        <f>COUNTIFS(Table2[Sub-Sector],Table4[[#This Row],[Sub-Sector]],Table2[% Away From Day High],"&lt;=0.05")/Table4[[#This Row],[Count]]</f>
        <v>1</v>
      </c>
      <c r="L90" s="1">
        <f>COUNTIFS(Table2[Sub-Sector],Table4[[#This Row],[Sub-Sector]],Table2[% Away From Current Week Low],"&gt;=0.05")/Table4[[#This Row],[Count]]</f>
        <v>0</v>
      </c>
      <c r="M90" s="1">
        <f>COUNTIFS(Table2[Sub-Sector],Table4[[#This Row],[Sub-Sector]],Table2[% Away From Current Week High],"&lt;=0.05")/Table4[[#This Row],[Count]]</f>
        <v>0.66666666666666663</v>
      </c>
      <c r="N90" s="1">
        <f>COUNTIFS(Table2[Sub-Sector],Table4[[#This Row],[Sub-Sector]],Table2[% Away From Current Month Low],"&gt;=0.05")/Table4[[#This Row],[Count]]</f>
        <v>0</v>
      </c>
      <c r="O90" s="1">
        <f>COUNTIFS(Table2[Sub-Sector],Table4[[#This Row],[Sub-Sector]],Table2[% Away From Current Month High],"&lt;=0.05")/Table4[[#This Row],[Count]]</f>
        <v>0.33333333333333331</v>
      </c>
      <c r="P90" s="1">
        <f>COUNTIFS(Table2[Sub-Sector],Table4[[#This Row],[Sub-Sector]],Table2[% Away From 52W High],"&lt;=10")/Table4[[#This Row],[Count]]</f>
        <v>0</v>
      </c>
      <c r="Q90" s="1">
        <f>COUNTIFS(Table2[Sub-Sector],Table4[[#This Row],[Sub-Sector]],Table2[% Away From 52W Low],"&gt;=10")/Table4[[#This Row],[Count]]</f>
        <v>1</v>
      </c>
      <c r="R90" s="1">
        <f>COUNTIFS(Table2[Sub-Sector],Table4[[#This Row],[Sub-Sector]],Table2[% Price above 20 EMA],"&gt;=0")/Table4[[#This Row],[Count]]</f>
        <v>0.33333333333333331</v>
      </c>
      <c r="S90" s="1">
        <f>COUNTIFS(Table2[Sub-Sector],Table4[[#This Row],[Sub-Sector]],Table2[% Price above 50 EMA],"&gt;=0")/Table4[[#This Row],[Count]]</f>
        <v>0</v>
      </c>
      <c r="T90" s="1">
        <f>COUNTIFS(Table2[Sub-Sector],Table4[[#This Row],[Sub-Sector]],Table2[% Price above 200 EMA],"&gt;=0")/Table4[[#This Row],[Count]]</f>
        <v>1</v>
      </c>
      <c r="U90" s="1">
        <f>COUNTIFS(Table2[Sub-Sector],Table4[[#This Row],[Sub-Sector]],Table2[Rate of Change - Zone],"Positive")/Table4[[#This Row],[Count]]</f>
        <v>0</v>
      </c>
      <c r="V90" s="1">
        <f>COUNTIFS(Table2[Sub-Sector],Table4[[#This Row],[Sub-Sector]],Table2[Sharpe Ratio],"&gt;=0.10")/Table4[[#This Row],[Count]]</f>
        <v>0.33333333333333331</v>
      </c>
      <c r="W9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589</v>
      </c>
      <c r="X90">
        <f>_xlfn.RANK.AVG(Table4[[#This Row],[Score]],Table4[Score],1)</f>
        <v>103</v>
      </c>
      <c r="Y9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321.5</v>
      </c>
      <c r="Z90">
        <f>_xlfn.RANK.AVG(Table4[[#This Row],[Score 2 ]],Table4[[Score 2 ]],1)</f>
        <v>91.5</v>
      </c>
    </row>
    <row r="91" spans="1:26" x14ac:dyDescent="0.3">
      <c r="A91" t="s">
        <v>220</v>
      </c>
      <c r="B91">
        <f>COUNTIFS(Table2[Sub-Sector],Table4[[#This Row],[Sub-Sector]])</f>
        <v>3</v>
      </c>
      <c r="C91" s="1">
        <f>COUNTIFS(Table2[Sub-Sector],Table4[[#This Row],[Sub-Sector]],Table2[Uptrend],"Uptrend")/Table4[[#This Row],[Count]]</f>
        <v>0.66666666666666663</v>
      </c>
      <c r="D91" s="1">
        <f>COUNTIFS(Table2[Sub-Sector],Table4[[#This Row],[Sub-Sector]],Table2[1W Return vs Nifty],"&gt;=5")/Table4[[#This Row],[Count]]</f>
        <v>0.33333333333333331</v>
      </c>
      <c r="E91" s="1">
        <f>COUNTIFS(Table2[Sub-Sector],Table4[[#This Row],[Sub-Sector]],Table2[1M Return vs Nifty],"&gt;=5")/Table4[[#This Row],[Count]]</f>
        <v>0.33333333333333331</v>
      </c>
      <c r="F91" s="1">
        <f>COUNTIFS(Table2[Sub-Sector],Table4[[#This Row],[Sub-Sector]],Table2[6M Return vs Nifty],"&gt;=10")/Table4[[#This Row],[Count]]</f>
        <v>0.33333333333333331</v>
      </c>
      <c r="G91" s="1">
        <f>COUNTIFS(Table2[Sub-Sector],Table4[[#This Row],[Sub-Sector]],Table2[1Y Return vs Nifty],"&gt;=10")/Table4[[#This Row],[Count]]</f>
        <v>0.66666666666666663</v>
      </c>
      <c r="H91" s="1">
        <f>COUNTIFS(Table2[Sub-Sector],Table4[[#This Row],[Sub-Sector]],Table2[RSI Exponential â€“ 14D],"&gt;=50")/Table4[[#This Row],[Count]]</f>
        <v>0.33333333333333331</v>
      </c>
      <c r="I91" s="1">
        <f>COUNTIFS(Table2[Sub-Sector],Table4[[#This Row],[Sub-Sector]],Table2[Relative Volume],"&gt;=1")/Table4[[#This Row],[Count]]</f>
        <v>0</v>
      </c>
      <c r="J91" s="1">
        <f>COUNTIFS(Table2[Sub-Sector],Table4[[#This Row],[Sub-Sector]],Table2[% Away From Day Low],"&gt;=0.05")/Table4[[#This Row],[Count]]</f>
        <v>0</v>
      </c>
      <c r="K91" s="1">
        <f>COUNTIFS(Table2[Sub-Sector],Table4[[#This Row],[Sub-Sector]],Table2[% Away From Day High],"&lt;=0.05")/Table4[[#This Row],[Count]]</f>
        <v>1</v>
      </c>
      <c r="L91" s="1">
        <f>COUNTIFS(Table2[Sub-Sector],Table4[[#This Row],[Sub-Sector]],Table2[% Away From Current Week Low],"&gt;=0.05")/Table4[[#This Row],[Count]]</f>
        <v>0</v>
      </c>
      <c r="M91" s="1">
        <f>COUNTIFS(Table2[Sub-Sector],Table4[[#This Row],[Sub-Sector]],Table2[% Away From Current Week High],"&lt;=0.05")/Table4[[#This Row],[Count]]</f>
        <v>1</v>
      </c>
      <c r="N91" s="1">
        <f>COUNTIFS(Table2[Sub-Sector],Table4[[#This Row],[Sub-Sector]],Table2[% Away From Current Month Low],"&gt;=0.05")/Table4[[#This Row],[Count]]</f>
        <v>0.33333333333333331</v>
      </c>
      <c r="O91" s="1">
        <f>COUNTIFS(Table2[Sub-Sector],Table4[[#This Row],[Sub-Sector]],Table2[% Away From Current Month High],"&lt;=0.05")/Table4[[#This Row],[Count]]</f>
        <v>0.33333333333333331</v>
      </c>
      <c r="P91" s="1">
        <f>COUNTIFS(Table2[Sub-Sector],Table4[[#This Row],[Sub-Sector]],Table2[% Away From 52W High],"&lt;=10")/Table4[[#This Row],[Count]]</f>
        <v>0</v>
      </c>
      <c r="Q91" s="1">
        <f>COUNTIFS(Table2[Sub-Sector],Table4[[#This Row],[Sub-Sector]],Table2[% Away From 52W Low],"&gt;=10")/Table4[[#This Row],[Count]]</f>
        <v>1</v>
      </c>
      <c r="R91" s="1">
        <f>COUNTIFS(Table2[Sub-Sector],Table4[[#This Row],[Sub-Sector]],Table2[% Price above 20 EMA],"&gt;=0")/Table4[[#This Row],[Count]]</f>
        <v>0.33333333333333331</v>
      </c>
      <c r="S91" s="1">
        <f>COUNTIFS(Table2[Sub-Sector],Table4[[#This Row],[Sub-Sector]],Table2[% Price above 50 EMA],"&gt;=0")/Table4[[#This Row],[Count]]</f>
        <v>0.33333333333333331</v>
      </c>
      <c r="T91" s="1">
        <f>COUNTIFS(Table2[Sub-Sector],Table4[[#This Row],[Sub-Sector]],Table2[% Price above 200 EMA],"&gt;=0")/Table4[[#This Row],[Count]]</f>
        <v>0.66666666666666663</v>
      </c>
      <c r="U91" s="1">
        <f>COUNTIFS(Table2[Sub-Sector],Table4[[#This Row],[Sub-Sector]],Table2[Rate of Change - Zone],"Positive")/Table4[[#This Row],[Count]]</f>
        <v>0</v>
      </c>
      <c r="V91" s="1">
        <f>COUNTIFS(Table2[Sub-Sector],Table4[[#This Row],[Sub-Sector]],Table2[Sharpe Ratio],"&gt;=0.10")/Table4[[#This Row],[Count]]</f>
        <v>0.66666666666666663</v>
      </c>
      <c r="W9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442</v>
      </c>
      <c r="X91">
        <f>_xlfn.RANK.AVG(Table4[[#This Row],[Score]],Table4[Score],1)</f>
        <v>65</v>
      </c>
      <c r="Y9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321.5</v>
      </c>
      <c r="Z91">
        <f>_xlfn.RANK.AVG(Table4[[#This Row],[Score 2 ]],Table4[[Score 2 ]],1)</f>
        <v>91.5</v>
      </c>
    </row>
    <row r="92" spans="1:26" x14ac:dyDescent="0.3">
      <c r="A92" t="s">
        <v>151</v>
      </c>
      <c r="B92">
        <f>COUNTIFS(Table2[Sub-Sector],Table4[[#This Row],[Sub-Sector]])</f>
        <v>3</v>
      </c>
      <c r="C92" s="1">
        <f>COUNTIFS(Table2[Sub-Sector],Table4[[#This Row],[Sub-Sector]],Table2[Uptrend],"Uptrend")/Table4[[#This Row],[Count]]</f>
        <v>0.66666666666666663</v>
      </c>
      <c r="D92" s="1">
        <f>COUNTIFS(Table2[Sub-Sector],Table4[[#This Row],[Sub-Sector]],Table2[1W Return vs Nifty],"&gt;=5")/Table4[[#This Row],[Count]]</f>
        <v>0</v>
      </c>
      <c r="E92" s="1">
        <f>COUNTIFS(Table2[Sub-Sector],Table4[[#This Row],[Sub-Sector]],Table2[1M Return vs Nifty],"&gt;=5")/Table4[[#This Row],[Count]]</f>
        <v>0.33333333333333331</v>
      </c>
      <c r="F92" s="1">
        <f>COUNTIFS(Table2[Sub-Sector],Table4[[#This Row],[Sub-Sector]],Table2[6M Return vs Nifty],"&gt;=10")/Table4[[#This Row],[Count]]</f>
        <v>0.33333333333333331</v>
      </c>
      <c r="G92" s="1">
        <f>COUNTIFS(Table2[Sub-Sector],Table4[[#This Row],[Sub-Sector]],Table2[1Y Return vs Nifty],"&gt;=10")/Table4[[#This Row],[Count]]</f>
        <v>0.66666666666666663</v>
      </c>
      <c r="H92" s="1">
        <f>COUNTIFS(Table2[Sub-Sector],Table4[[#This Row],[Sub-Sector]],Table2[RSI Exponential â€“ 14D],"&gt;=50")/Table4[[#This Row],[Count]]</f>
        <v>0</v>
      </c>
      <c r="I92" s="1">
        <f>COUNTIFS(Table2[Sub-Sector],Table4[[#This Row],[Sub-Sector]],Table2[Relative Volume],"&gt;=1")/Table4[[#This Row],[Count]]</f>
        <v>0</v>
      </c>
      <c r="J92" s="1">
        <f>COUNTIFS(Table2[Sub-Sector],Table4[[#This Row],[Sub-Sector]],Table2[% Away From Day Low],"&gt;=0.05")/Table4[[#This Row],[Count]]</f>
        <v>0</v>
      </c>
      <c r="K92" s="1">
        <f>COUNTIFS(Table2[Sub-Sector],Table4[[#This Row],[Sub-Sector]],Table2[% Away From Day High],"&lt;=0.05")/Table4[[#This Row],[Count]]</f>
        <v>1</v>
      </c>
      <c r="L92" s="1">
        <f>COUNTIFS(Table2[Sub-Sector],Table4[[#This Row],[Sub-Sector]],Table2[% Away From Current Week Low],"&gt;=0.05")/Table4[[#This Row],[Count]]</f>
        <v>0</v>
      </c>
      <c r="M92" s="1">
        <f>COUNTIFS(Table2[Sub-Sector],Table4[[#This Row],[Sub-Sector]],Table2[% Away From Current Week High],"&lt;=0.05")/Table4[[#This Row],[Count]]</f>
        <v>1</v>
      </c>
      <c r="N92" s="1">
        <f>COUNTIFS(Table2[Sub-Sector],Table4[[#This Row],[Sub-Sector]],Table2[% Away From Current Month Low],"&gt;=0.05")/Table4[[#This Row],[Count]]</f>
        <v>0</v>
      </c>
      <c r="O92" s="1">
        <f>COUNTIFS(Table2[Sub-Sector],Table4[[#This Row],[Sub-Sector]],Table2[% Away From Current Month High],"&lt;=0.05")/Table4[[#This Row],[Count]]</f>
        <v>0.33333333333333331</v>
      </c>
      <c r="P92" s="1">
        <f>COUNTIFS(Table2[Sub-Sector],Table4[[#This Row],[Sub-Sector]],Table2[% Away From 52W High],"&lt;=10")/Table4[[#This Row],[Count]]</f>
        <v>0.33333333333333331</v>
      </c>
      <c r="Q92" s="1">
        <f>COUNTIFS(Table2[Sub-Sector],Table4[[#This Row],[Sub-Sector]],Table2[% Away From 52W Low],"&gt;=10")/Table4[[#This Row],[Count]]</f>
        <v>0.66666666666666663</v>
      </c>
      <c r="R92" s="1">
        <f>COUNTIFS(Table2[Sub-Sector],Table4[[#This Row],[Sub-Sector]],Table2[% Price above 20 EMA],"&gt;=0")/Table4[[#This Row],[Count]]</f>
        <v>0.33333333333333331</v>
      </c>
      <c r="S92" s="1">
        <f>COUNTIFS(Table2[Sub-Sector],Table4[[#This Row],[Sub-Sector]],Table2[% Price above 50 EMA],"&gt;=0")/Table4[[#This Row],[Count]]</f>
        <v>0.33333333333333331</v>
      </c>
      <c r="T92" s="1">
        <f>COUNTIFS(Table2[Sub-Sector],Table4[[#This Row],[Sub-Sector]],Table2[% Price above 200 EMA],"&gt;=0")/Table4[[#This Row],[Count]]</f>
        <v>0.66666666666666663</v>
      </c>
      <c r="U92" s="1">
        <f>COUNTIFS(Table2[Sub-Sector],Table4[[#This Row],[Sub-Sector]],Table2[Rate of Change - Zone],"Positive")/Table4[[#This Row],[Count]]</f>
        <v>0</v>
      </c>
      <c r="V92" s="1">
        <f>COUNTIFS(Table2[Sub-Sector],Table4[[#This Row],[Sub-Sector]],Table2[Sharpe Ratio],"&gt;=0.10")/Table4[[#This Row],[Count]]</f>
        <v>0.33333333333333331</v>
      </c>
      <c r="W9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485</v>
      </c>
      <c r="X92">
        <f>_xlfn.RANK.AVG(Table4[[#This Row],[Score]],Table4[Score],1)</f>
        <v>74.5</v>
      </c>
      <c r="Y9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321.5</v>
      </c>
      <c r="Z92">
        <f>_xlfn.RANK.AVG(Table4[[#This Row],[Score 2 ]],Table4[[Score 2 ]],1)</f>
        <v>91.5</v>
      </c>
    </row>
    <row r="93" spans="1:26" x14ac:dyDescent="0.3">
      <c r="A93" t="s">
        <v>505</v>
      </c>
      <c r="B93">
        <f>COUNTIFS(Table2[Sub-Sector],Table4[[#This Row],[Sub-Sector]])</f>
        <v>1</v>
      </c>
      <c r="C93" s="1">
        <f>COUNTIFS(Table2[Sub-Sector],Table4[[#This Row],[Sub-Sector]],Table2[Uptrend],"Uptrend")/Table4[[#This Row],[Count]]</f>
        <v>1</v>
      </c>
      <c r="D93" s="1">
        <f>COUNTIFS(Table2[Sub-Sector],Table4[[#This Row],[Sub-Sector]],Table2[1W Return vs Nifty],"&gt;=5")/Table4[[#This Row],[Count]]</f>
        <v>0</v>
      </c>
      <c r="E93" s="1">
        <f>COUNTIFS(Table2[Sub-Sector],Table4[[#This Row],[Sub-Sector]],Table2[1M Return vs Nifty],"&gt;=5")/Table4[[#This Row],[Count]]</f>
        <v>1</v>
      </c>
      <c r="F93" s="1">
        <f>COUNTIFS(Table2[Sub-Sector],Table4[[#This Row],[Sub-Sector]],Table2[6M Return vs Nifty],"&gt;=10")/Table4[[#This Row],[Count]]</f>
        <v>1</v>
      </c>
      <c r="G93" s="1">
        <f>COUNTIFS(Table2[Sub-Sector],Table4[[#This Row],[Sub-Sector]],Table2[1Y Return vs Nifty],"&gt;=10")/Table4[[#This Row],[Count]]</f>
        <v>0</v>
      </c>
      <c r="H93" s="1">
        <f>COUNTIFS(Table2[Sub-Sector],Table4[[#This Row],[Sub-Sector]],Table2[RSI Exponential â€“ 14D],"&gt;=50")/Table4[[#This Row],[Count]]</f>
        <v>0</v>
      </c>
      <c r="I93" s="1">
        <f>COUNTIFS(Table2[Sub-Sector],Table4[[#This Row],[Sub-Sector]],Table2[Relative Volume],"&gt;=1")/Table4[[#This Row],[Count]]</f>
        <v>0</v>
      </c>
      <c r="J93" s="1">
        <f>COUNTIFS(Table2[Sub-Sector],Table4[[#This Row],[Sub-Sector]],Table2[% Away From Day Low],"&gt;=0.05")/Table4[[#This Row],[Count]]</f>
        <v>0</v>
      </c>
      <c r="K93" s="1">
        <f>COUNTIFS(Table2[Sub-Sector],Table4[[#This Row],[Sub-Sector]],Table2[% Away From Day High],"&lt;=0.05")/Table4[[#This Row],[Count]]</f>
        <v>1</v>
      </c>
      <c r="L93" s="1">
        <f>COUNTIFS(Table2[Sub-Sector],Table4[[#This Row],[Sub-Sector]],Table2[% Away From Current Week Low],"&gt;=0.05")/Table4[[#This Row],[Count]]</f>
        <v>0</v>
      </c>
      <c r="M93" s="1">
        <f>COUNTIFS(Table2[Sub-Sector],Table4[[#This Row],[Sub-Sector]],Table2[% Away From Current Week High],"&lt;=0.05")/Table4[[#This Row],[Count]]</f>
        <v>1</v>
      </c>
      <c r="N93" s="1">
        <f>COUNTIFS(Table2[Sub-Sector],Table4[[#This Row],[Sub-Sector]],Table2[% Away From Current Month Low],"&gt;=0.05")/Table4[[#This Row],[Count]]</f>
        <v>0</v>
      </c>
      <c r="O93" s="1">
        <f>COUNTIFS(Table2[Sub-Sector],Table4[[#This Row],[Sub-Sector]],Table2[% Away From Current Month High],"&lt;=0.05")/Table4[[#This Row],[Count]]</f>
        <v>0</v>
      </c>
      <c r="P93" s="1">
        <f>COUNTIFS(Table2[Sub-Sector],Table4[[#This Row],[Sub-Sector]],Table2[% Away From 52W High],"&lt;=10")/Table4[[#This Row],[Count]]</f>
        <v>0</v>
      </c>
      <c r="Q93" s="1">
        <f>COUNTIFS(Table2[Sub-Sector],Table4[[#This Row],[Sub-Sector]],Table2[% Away From 52W Low],"&gt;=10")/Table4[[#This Row],[Count]]</f>
        <v>1</v>
      </c>
      <c r="R93" s="1">
        <f>COUNTIFS(Table2[Sub-Sector],Table4[[#This Row],[Sub-Sector]],Table2[% Price above 20 EMA],"&gt;=0")/Table4[[#This Row],[Count]]</f>
        <v>0</v>
      </c>
      <c r="S93" s="1">
        <f>COUNTIFS(Table2[Sub-Sector],Table4[[#This Row],[Sub-Sector]],Table2[% Price above 50 EMA],"&gt;=0")/Table4[[#This Row],[Count]]</f>
        <v>0</v>
      </c>
      <c r="T93" s="1">
        <f>COUNTIFS(Table2[Sub-Sector],Table4[[#This Row],[Sub-Sector]],Table2[% Price above 200 EMA],"&gt;=0")/Table4[[#This Row],[Count]]</f>
        <v>1</v>
      </c>
      <c r="U93" s="1">
        <f>COUNTIFS(Table2[Sub-Sector],Table4[[#This Row],[Sub-Sector]],Table2[Rate of Change - Zone],"Positive")/Table4[[#This Row],[Count]]</f>
        <v>0</v>
      </c>
      <c r="V93" s="1">
        <f>COUNTIFS(Table2[Sub-Sector],Table4[[#This Row],[Sub-Sector]],Table2[Sharpe Ratio],"&gt;=0.10")/Table4[[#This Row],[Count]]</f>
        <v>1</v>
      </c>
      <c r="W9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439</v>
      </c>
      <c r="X93">
        <f>_xlfn.RANK.AVG(Table4[[#This Row],[Score]],Table4[Score],1)</f>
        <v>62</v>
      </c>
      <c r="Y9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321.5</v>
      </c>
      <c r="Z93">
        <f>_xlfn.RANK.AVG(Table4[[#This Row],[Score 2 ]],Table4[[Score 2 ]],1)</f>
        <v>91.5</v>
      </c>
    </row>
    <row r="94" spans="1:26" x14ac:dyDescent="0.3">
      <c r="A94" t="s">
        <v>910</v>
      </c>
      <c r="B94">
        <f>COUNTIFS(Table2[Sub-Sector],Table4[[#This Row],[Sub-Sector]])</f>
        <v>3</v>
      </c>
      <c r="C94" s="1">
        <f>COUNTIFS(Table2[Sub-Sector],Table4[[#This Row],[Sub-Sector]],Table2[Uptrend],"Uptrend")/Table4[[#This Row],[Count]]</f>
        <v>0.33333333333333331</v>
      </c>
      <c r="D94" s="1">
        <f>COUNTIFS(Table2[Sub-Sector],Table4[[#This Row],[Sub-Sector]],Table2[1W Return vs Nifty],"&gt;=5")/Table4[[#This Row],[Count]]</f>
        <v>0.33333333333333331</v>
      </c>
      <c r="E94" s="1">
        <f>COUNTIFS(Table2[Sub-Sector],Table4[[#This Row],[Sub-Sector]],Table2[1M Return vs Nifty],"&gt;=5")/Table4[[#This Row],[Count]]</f>
        <v>0</v>
      </c>
      <c r="F94" s="1">
        <f>COUNTIFS(Table2[Sub-Sector],Table4[[#This Row],[Sub-Sector]],Table2[6M Return vs Nifty],"&gt;=10")/Table4[[#This Row],[Count]]</f>
        <v>0.33333333333333331</v>
      </c>
      <c r="G94" s="1">
        <f>COUNTIFS(Table2[Sub-Sector],Table4[[#This Row],[Sub-Sector]],Table2[1Y Return vs Nifty],"&gt;=10")/Table4[[#This Row],[Count]]</f>
        <v>0.66666666666666663</v>
      </c>
      <c r="H94" s="1">
        <f>COUNTIFS(Table2[Sub-Sector],Table4[[#This Row],[Sub-Sector]],Table2[RSI Exponential â€“ 14D],"&gt;=50")/Table4[[#This Row],[Count]]</f>
        <v>0</v>
      </c>
      <c r="I94" s="1">
        <f>COUNTIFS(Table2[Sub-Sector],Table4[[#This Row],[Sub-Sector]],Table2[Relative Volume],"&gt;=1")/Table4[[#This Row],[Count]]</f>
        <v>0</v>
      </c>
      <c r="J94" s="1">
        <f>COUNTIFS(Table2[Sub-Sector],Table4[[#This Row],[Sub-Sector]],Table2[% Away From Day Low],"&gt;=0.05")/Table4[[#This Row],[Count]]</f>
        <v>0</v>
      </c>
      <c r="K94" s="1">
        <f>COUNTIFS(Table2[Sub-Sector],Table4[[#This Row],[Sub-Sector]],Table2[% Away From Day High],"&lt;=0.05")/Table4[[#This Row],[Count]]</f>
        <v>1</v>
      </c>
      <c r="L94" s="1">
        <f>COUNTIFS(Table2[Sub-Sector],Table4[[#This Row],[Sub-Sector]],Table2[% Away From Current Week Low],"&gt;=0.05")/Table4[[#This Row],[Count]]</f>
        <v>0</v>
      </c>
      <c r="M94" s="1">
        <f>COUNTIFS(Table2[Sub-Sector],Table4[[#This Row],[Sub-Sector]],Table2[% Away From Current Week High],"&lt;=0.05")/Table4[[#This Row],[Count]]</f>
        <v>0.66666666666666663</v>
      </c>
      <c r="N94" s="1">
        <f>COUNTIFS(Table2[Sub-Sector],Table4[[#This Row],[Sub-Sector]],Table2[% Away From Current Month Low],"&gt;=0.05")/Table4[[#This Row],[Count]]</f>
        <v>0.33333333333333331</v>
      </c>
      <c r="O94" s="1">
        <f>COUNTIFS(Table2[Sub-Sector],Table4[[#This Row],[Sub-Sector]],Table2[% Away From Current Month High],"&lt;=0.05")/Table4[[#This Row],[Count]]</f>
        <v>0.33333333333333331</v>
      </c>
      <c r="P94" s="1">
        <f>COUNTIFS(Table2[Sub-Sector],Table4[[#This Row],[Sub-Sector]],Table2[% Away From 52W High],"&lt;=10")/Table4[[#This Row],[Count]]</f>
        <v>0</v>
      </c>
      <c r="Q94" s="1">
        <f>COUNTIFS(Table2[Sub-Sector],Table4[[#This Row],[Sub-Sector]],Table2[% Away From 52W Low],"&gt;=10")/Table4[[#This Row],[Count]]</f>
        <v>1</v>
      </c>
      <c r="R94" s="1">
        <f>COUNTIFS(Table2[Sub-Sector],Table4[[#This Row],[Sub-Sector]],Table2[% Price above 20 EMA],"&gt;=0")/Table4[[#This Row],[Count]]</f>
        <v>0</v>
      </c>
      <c r="S94" s="1">
        <f>COUNTIFS(Table2[Sub-Sector],Table4[[#This Row],[Sub-Sector]],Table2[% Price above 50 EMA],"&gt;=0")/Table4[[#This Row],[Count]]</f>
        <v>0</v>
      </c>
      <c r="T94" s="1">
        <f>COUNTIFS(Table2[Sub-Sector],Table4[[#This Row],[Sub-Sector]],Table2[% Price above 200 EMA],"&gt;=0")/Table4[[#This Row],[Count]]</f>
        <v>0.33333333333333331</v>
      </c>
      <c r="U94" s="1">
        <f>COUNTIFS(Table2[Sub-Sector],Table4[[#This Row],[Sub-Sector]],Table2[Rate of Change - Zone],"Positive")/Table4[[#This Row],[Count]]</f>
        <v>0</v>
      </c>
      <c r="V94" s="1">
        <f>COUNTIFS(Table2[Sub-Sector],Table4[[#This Row],[Sub-Sector]],Table2[Sharpe Ratio],"&gt;=0.10")/Table4[[#This Row],[Count]]</f>
        <v>0</v>
      </c>
      <c r="W9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551.5</v>
      </c>
      <c r="X94">
        <f>_xlfn.RANK.AVG(Table4[[#This Row],[Score]],Table4[Score],1)</f>
        <v>93</v>
      </c>
      <c r="Y9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321.5</v>
      </c>
      <c r="Z94">
        <f>_xlfn.RANK.AVG(Table4[[#This Row],[Score 2 ]],Table4[[Score 2 ]],1)</f>
        <v>91.5</v>
      </c>
    </row>
    <row r="95" spans="1:26" x14ac:dyDescent="0.3">
      <c r="A95" t="s">
        <v>1176</v>
      </c>
      <c r="B95">
        <f>COUNTIFS(Table2[Sub-Sector],Table4[[#This Row],[Sub-Sector]])</f>
        <v>1</v>
      </c>
      <c r="C95" s="1">
        <f>COUNTIFS(Table2[Sub-Sector],Table4[[#This Row],[Sub-Sector]],Table2[Uptrend],"Uptrend")/Table4[[#This Row],[Count]]</f>
        <v>0</v>
      </c>
      <c r="D95" s="1">
        <f>COUNTIFS(Table2[Sub-Sector],Table4[[#This Row],[Sub-Sector]],Table2[1W Return vs Nifty],"&gt;=5")/Table4[[#This Row],[Count]]</f>
        <v>0</v>
      </c>
      <c r="E95" s="1">
        <f>COUNTIFS(Table2[Sub-Sector],Table4[[#This Row],[Sub-Sector]],Table2[1M Return vs Nifty],"&gt;=5")/Table4[[#This Row],[Count]]</f>
        <v>0</v>
      </c>
      <c r="F95" s="1">
        <f>COUNTIFS(Table2[Sub-Sector],Table4[[#This Row],[Sub-Sector]],Table2[6M Return vs Nifty],"&gt;=10")/Table4[[#This Row],[Count]]</f>
        <v>1</v>
      </c>
      <c r="G95" s="1">
        <f>COUNTIFS(Table2[Sub-Sector],Table4[[#This Row],[Sub-Sector]],Table2[1Y Return vs Nifty],"&gt;=10")/Table4[[#This Row],[Count]]</f>
        <v>0</v>
      </c>
      <c r="H95" s="1">
        <f>COUNTIFS(Table2[Sub-Sector],Table4[[#This Row],[Sub-Sector]],Table2[RSI Exponential â€“ 14D],"&gt;=50")/Table4[[#This Row],[Count]]</f>
        <v>0</v>
      </c>
      <c r="I95" s="1">
        <f>COUNTIFS(Table2[Sub-Sector],Table4[[#This Row],[Sub-Sector]],Table2[Relative Volume],"&gt;=1")/Table4[[#This Row],[Count]]</f>
        <v>0</v>
      </c>
      <c r="J95" s="1">
        <f>COUNTIFS(Table2[Sub-Sector],Table4[[#This Row],[Sub-Sector]],Table2[% Away From Day Low],"&gt;=0.05")/Table4[[#This Row],[Count]]</f>
        <v>0</v>
      </c>
      <c r="K95" s="1">
        <f>COUNTIFS(Table2[Sub-Sector],Table4[[#This Row],[Sub-Sector]],Table2[% Away From Day High],"&lt;=0.05")/Table4[[#This Row],[Count]]</f>
        <v>1</v>
      </c>
      <c r="L95" s="1">
        <f>COUNTIFS(Table2[Sub-Sector],Table4[[#This Row],[Sub-Sector]],Table2[% Away From Current Week Low],"&gt;=0.05")/Table4[[#This Row],[Count]]</f>
        <v>0</v>
      </c>
      <c r="M95" s="1">
        <f>COUNTIFS(Table2[Sub-Sector],Table4[[#This Row],[Sub-Sector]],Table2[% Away From Current Week High],"&lt;=0.05")/Table4[[#This Row],[Count]]</f>
        <v>1</v>
      </c>
      <c r="N95" s="1">
        <f>COUNTIFS(Table2[Sub-Sector],Table4[[#This Row],[Sub-Sector]],Table2[% Away From Current Month Low],"&gt;=0.05")/Table4[[#This Row],[Count]]</f>
        <v>0</v>
      </c>
      <c r="O95" s="1">
        <f>COUNTIFS(Table2[Sub-Sector],Table4[[#This Row],[Sub-Sector]],Table2[% Away From Current Month High],"&lt;=0.05")/Table4[[#This Row],[Count]]</f>
        <v>0</v>
      </c>
      <c r="P95" s="1">
        <f>COUNTIFS(Table2[Sub-Sector],Table4[[#This Row],[Sub-Sector]],Table2[% Away From 52W High],"&lt;=10")/Table4[[#This Row],[Count]]</f>
        <v>0</v>
      </c>
      <c r="Q95" s="1">
        <f>COUNTIFS(Table2[Sub-Sector],Table4[[#This Row],[Sub-Sector]],Table2[% Away From 52W Low],"&gt;=10")/Table4[[#This Row],[Count]]</f>
        <v>1</v>
      </c>
      <c r="R95" s="1">
        <f>COUNTIFS(Table2[Sub-Sector],Table4[[#This Row],[Sub-Sector]],Table2[% Price above 20 EMA],"&gt;=0")/Table4[[#This Row],[Count]]</f>
        <v>0</v>
      </c>
      <c r="S95" s="1">
        <f>COUNTIFS(Table2[Sub-Sector],Table4[[#This Row],[Sub-Sector]],Table2[% Price above 50 EMA],"&gt;=0")/Table4[[#This Row],[Count]]</f>
        <v>0</v>
      </c>
      <c r="T95" s="1">
        <f>COUNTIFS(Table2[Sub-Sector],Table4[[#This Row],[Sub-Sector]],Table2[% Price above 200 EMA],"&gt;=0")/Table4[[#This Row],[Count]]</f>
        <v>1</v>
      </c>
      <c r="U95" s="1">
        <f>COUNTIFS(Table2[Sub-Sector],Table4[[#This Row],[Sub-Sector]],Table2[Rate of Change - Zone],"Positive")/Table4[[#This Row],[Count]]</f>
        <v>0</v>
      </c>
      <c r="V95" s="1">
        <f>COUNTIFS(Table2[Sub-Sector],Table4[[#This Row],[Sub-Sector]],Table2[Sharpe Ratio],"&gt;=0.10")/Table4[[#This Row],[Count]]</f>
        <v>0</v>
      </c>
      <c r="W9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632</v>
      </c>
      <c r="X95">
        <f>_xlfn.RANK.AVG(Table4[[#This Row],[Score]],Table4[Score],1)</f>
        <v>107.5</v>
      </c>
      <c r="Y9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321.5</v>
      </c>
      <c r="Z95">
        <f>_xlfn.RANK.AVG(Table4[[#This Row],[Score 2 ]],Table4[[Score 2 ]],1)</f>
        <v>91.5</v>
      </c>
    </row>
    <row r="96" spans="1:26" x14ac:dyDescent="0.3">
      <c r="A96" t="s">
        <v>429</v>
      </c>
      <c r="B96">
        <f>COUNTIFS(Table2[Sub-Sector],Table4[[#This Row],[Sub-Sector]])</f>
        <v>11</v>
      </c>
      <c r="C96" s="1">
        <f>COUNTIFS(Table2[Sub-Sector],Table4[[#This Row],[Sub-Sector]],Table2[Uptrend],"Uptrend")/Table4[[#This Row],[Count]]</f>
        <v>0.18181818181818182</v>
      </c>
      <c r="D96" s="1">
        <f>COUNTIFS(Table2[Sub-Sector],Table4[[#This Row],[Sub-Sector]],Table2[1W Return vs Nifty],"&gt;=5")/Table4[[#This Row],[Count]]</f>
        <v>0.18181818181818182</v>
      </c>
      <c r="E96" s="1">
        <f>COUNTIFS(Table2[Sub-Sector],Table4[[#This Row],[Sub-Sector]],Table2[1M Return vs Nifty],"&gt;=5")/Table4[[#This Row],[Count]]</f>
        <v>0.18181818181818182</v>
      </c>
      <c r="F96" s="1">
        <f>COUNTIFS(Table2[Sub-Sector],Table4[[#This Row],[Sub-Sector]],Table2[6M Return vs Nifty],"&gt;=10")/Table4[[#This Row],[Count]]</f>
        <v>9.0909090909090912E-2</v>
      </c>
      <c r="G96" s="1">
        <f>COUNTIFS(Table2[Sub-Sector],Table4[[#This Row],[Sub-Sector]],Table2[1Y Return vs Nifty],"&gt;=10")/Table4[[#This Row],[Count]]</f>
        <v>9.0909090909090912E-2</v>
      </c>
      <c r="H96" s="1">
        <f>COUNTIFS(Table2[Sub-Sector],Table4[[#This Row],[Sub-Sector]],Table2[RSI Exponential â€“ 14D],"&gt;=50")/Table4[[#This Row],[Count]]</f>
        <v>0.27272727272727271</v>
      </c>
      <c r="I96" s="1">
        <f>COUNTIFS(Table2[Sub-Sector],Table4[[#This Row],[Sub-Sector]],Table2[Relative Volume],"&gt;=1")/Table4[[#This Row],[Count]]</f>
        <v>0.18181818181818182</v>
      </c>
      <c r="J96" s="1">
        <f>COUNTIFS(Table2[Sub-Sector],Table4[[#This Row],[Sub-Sector]],Table2[% Away From Day Low],"&gt;=0.05")/Table4[[#This Row],[Count]]</f>
        <v>0</v>
      </c>
      <c r="K96" s="1">
        <f>COUNTIFS(Table2[Sub-Sector],Table4[[#This Row],[Sub-Sector]],Table2[% Away From Day High],"&lt;=0.05")/Table4[[#This Row],[Count]]</f>
        <v>0.90909090909090906</v>
      </c>
      <c r="L96" s="1">
        <f>COUNTIFS(Table2[Sub-Sector],Table4[[#This Row],[Sub-Sector]],Table2[% Away From Current Week Low],"&gt;=0.05")/Table4[[#This Row],[Count]]</f>
        <v>0</v>
      </c>
      <c r="M96" s="1">
        <f>COUNTIFS(Table2[Sub-Sector],Table4[[#This Row],[Sub-Sector]],Table2[% Away From Current Week High],"&lt;=0.05")/Table4[[#This Row],[Count]]</f>
        <v>0.90909090909090906</v>
      </c>
      <c r="N96" s="1">
        <f>COUNTIFS(Table2[Sub-Sector],Table4[[#This Row],[Sub-Sector]],Table2[% Away From Current Month Low],"&gt;=0.05")/Table4[[#This Row],[Count]]</f>
        <v>0</v>
      </c>
      <c r="O96" s="1">
        <f>COUNTIFS(Table2[Sub-Sector],Table4[[#This Row],[Sub-Sector]],Table2[% Away From Current Month High],"&lt;=0.05")/Table4[[#This Row],[Count]]</f>
        <v>0.72727272727272729</v>
      </c>
      <c r="P96" s="1">
        <f>COUNTIFS(Table2[Sub-Sector],Table4[[#This Row],[Sub-Sector]],Table2[% Away From 52W High],"&lt;=10")/Table4[[#This Row],[Count]]</f>
        <v>0</v>
      </c>
      <c r="Q96" s="1">
        <f>COUNTIFS(Table2[Sub-Sector],Table4[[#This Row],[Sub-Sector]],Table2[% Away From 52W Low],"&gt;=10")/Table4[[#This Row],[Count]]</f>
        <v>0.63636363636363635</v>
      </c>
      <c r="R96" s="1">
        <f>COUNTIFS(Table2[Sub-Sector],Table4[[#This Row],[Sub-Sector]],Table2[% Price above 20 EMA],"&gt;=0")/Table4[[#This Row],[Count]]</f>
        <v>0.18181818181818182</v>
      </c>
      <c r="S96" s="1">
        <f>COUNTIFS(Table2[Sub-Sector],Table4[[#This Row],[Sub-Sector]],Table2[% Price above 50 EMA],"&gt;=0")/Table4[[#This Row],[Count]]</f>
        <v>0.27272727272727271</v>
      </c>
      <c r="T96" s="1">
        <f>COUNTIFS(Table2[Sub-Sector],Table4[[#This Row],[Sub-Sector]],Table2[% Price above 200 EMA],"&gt;=0")/Table4[[#This Row],[Count]]</f>
        <v>0.36363636363636365</v>
      </c>
      <c r="U96" s="1">
        <f>COUNTIFS(Table2[Sub-Sector],Table4[[#This Row],[Sub-Sector]],Table2[Rate of Change - Zone],"Positive")/Table4[[#This Row],[Count]]</f>
        <v>0.18181818181818182</v>
      </c>
      <c r="V96" s="1">
        <f>COUNTIFS(Table2[Sub-Sector],Table4[[#This Row],[Sub-Sector]],Table2[Sharpe Ratio],"&gt;=0.10")/Table4[[#This Row],[Count]]</f>
        <v>0</v>
      </c>
      <c r="W9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553.5</v>
      </c>
      <c r="X96">
        <f>_xlfn.RANK.AVG(Table4[[#This Row],[Score]],Table4[Score],1)</f>
        <v>94</v>
      </c>
      <c r="Y9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325.5</v>
      </c>
      <c r="Z96">
        <f>_xlfn.RANK.AVG(Table4[[#This Row],[Score 2 ]],Table4[[Score 2 ]],1)</f>
        <v>95</v>
      </c>
    </row>
    <row r="97" spans="1:26" x14ac:dyDescent="0.3">
      <c r="A97" t="s">
        <v>95</v>
      </c>
      <c r="B97">
        <f>COUNTIFS(Table2[Sub-Sector],Table4[[#This Row],[Sub-Sector]])</f>
        <v>1</v>
      </c>
      <c r="C97" s="1">
        <f>COUNTIFS(Table2[Sub-Sector],Table4[[#This Row],[Sub-Sector]],Table2[Uptrend],"Uptrend")/Table4[[#This Row],[Count]]</f>
        <v>0</v>
      </c>
      <c r="D97" s="1">
        <f>COUNTIFS(Table2[Sub-Sector],Table4[[#This Row],[Sub-Sector]],Table2[1W Return vs Nifty],"&gt;=5")/Table4[[#This Row],[Count]]</f>
        <v>0</v>
      </c>
      <c r="E97" s="1">
        <f>COUNTIFS(Table2[Sub-Sector],Table4[[#This Row],[Sub-Sector]],Table2[1M Return vs Nifty],"&gt;=5")/Table4[[#This Row],[Count]]</f>
        <v>0</v>
      </c>
      <c r="F97" s="1">
        <f>COUNTIFS(Table2[Sub-Sector],Table4[[#This Row],[Sub-Sector]],Table2[6M Return vs Nifty],"&gt;=10")/Table4[[#This Row],[Count]]</f>
        <v>0</v>
      </c>
      <c r="G97" s="1">
        <f>COUNTIFS(Table2[Sub-Sector],Table4[[#This Row],[Sub-Sector]],Table2[1Y Return vs Nifty],"&gt;=10")/Table4[[#This Row],[Count]]</f>
        <v>1</v>
      </c>
      <c r="H97" s="1">
        <f>COUNTIFS(Table2[Sub-Sector],Table4[[#This Row],[Sub-Sector]],Table2[RSI Exponential â€“ 14D],"&gt;=50")/Table4[[#This Row],[Count]]</f>
        <v>0</v>
      </c>
      <c r="I97" s="1">
        <f>COUNTIFS(Table2[Sub-Sector],Table4[[#This Row],[Sub-Sector]],Table2[Relative Volume],"&gt;=1")/Table4[[#This Row],[Count]]</f>
        <v>0</v>
      </c>
      <c r="J97" s="1">
        <f>COUNTIFS(Table2[Sub-Sector],Table4[[#This Row],[Sub-Sector]],Table2[% Away From Day Low],"&gt;=0.05")/Table4[[#This Row],[Count]]</f>
        <v>0</v>
      </c>
      <c r="K97" s="1">
        <f>COUNTIFS(Table2[Sub-Sector],Table4[[#This Row],[Sub-Sector]],Table2[% Away From Day High],"&lt;=0.05")/Table4[[#This Row],[Count]]</f>
        <v>1</v>
      </c>
      <c r="L97" s="1">
        <f>COUNTIFS(Table2[Sub-Sector],Table4[[#This Row],[Sub-Sector]],Table2[% Away From Current Week Low],"&gt;=0.05")/Table4[[#This Row],[Count]]</f>
        <v>0</v>
      </c>
      <c r="M97" s="1">
        <f>COUNTIFS(Table2[Sub-Sector],Table4[[#This Row],[Sub-Sector]],Table2[% Away From Current Week High],"&lt;=0.05")/Table4[[#This Row],[Count]]</f>
        <v>1</v>
      </c>
      <c r="N97" s="1">
        <f>COUNTIFS(Table2[Sub-Sector],Table4[[#This Row],[Sub-Sector]],Table2[% Away From Current Month Low],"&gt;=0.05")/Table4[[#This Row],[Count]]</f>
        <v>0</v>
      </c>
      <c r="O97" s="1">
        <f>COUNTIFS(Table2[Sub-Sector],Table4[[#This Row],[Sub-Sector]],Table2[% Away From Current Month High],"&lt;=0.05")/Table4[[#This Row],[Count]]</f>
        <v>1</v>
      </c>
      <c r="P97" s="1">
        <f>COUNTIFS(Table2[Sub-Sector],Table4[[#This Row],[Sub-Sector]],Table2[% Away From 52W High],"&lt;=10")/Table4[[#This Row],[Count]]</f>
        <v>1</v>
      </c>
      <c r="Q97" s="1">
        <f>COUNTIFS(Table2[Sub-Sector],Table4[[#This Row],[Sub-Sector]],Table2[% Away From 52W Low],"&gt;=10")/Table4[[#This Row],[Count]]</f>
        <v>1</v>
      </c>
      <c r="R97" s="1">
        <f>COUNTIFS(Table2[Sub-Sector],Table4[[#This Row],[Sub-Sector]],Table2[% Price above 20 EMA],"&gt;=0")/Table4[[#This Row],[Count]]</f>
        <v>0</v>
      </c>
      <c r="S97" s="1">
        <f>COUNTIFS(Table2[Sub-Sector],Table4[[#This Row],[Sub-Sector]],Table2[% Price above 50 EMA],"&gt;=0")/Table4[[#This Row],[Count]]</f>
        <v>0</v>
      </c>
      <c r="T97" s="1">
        <f>COUNTIFS(Table2[Sub-Sector],Table4[[#This Row],[Sub-Sector]],Table2[% Price above 200 EMA],"&gt;=0")/Table4[[#This Row],[Count]]</f>
        <v>1</v>
      </c>
      <c r="U97" s="1">
        <f>COUNTIFS(Table2[Sub-Sector],Table4[[#This Row],[Sub-Sector]],Table2[Rate of Change - Zone],"Positive")/Table4[[#This Row],[Count]]</f>
        <v>0</v>
      </c>
      <c r="V97" s="1">
        <f>COUNTIFS(Table2[Sub-Sector],Table4[[#This Row],[Sub-Sector]],Table2[Sharpe Ratio],"&gt;=0.10")/Table4[[#This Row],[Count]]</f>
        <v>1</v>
      </c>
      <c r="W9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637</v>
      </c>
      <c r="X97">
        <f>_xlfn.RANK.AVG(Table4[[#This Row],[Score]],Table4[Score],1)</f>
        <v>111.5</v>
      </c>
      <c r="Y9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326.5</v>
      </c>
      <c r="Z97">
        <f>_xlfn.RANK.AVG(Table4[[#This Row],[Score 2 ]],Table4[[Score 2 ]],1)</f>
        <v>98.5</v>
      </c>
    </row>
    <row r="98" spans="1:26" x14ac:dyDescent="0.3">
      <c r="A98" t="s">
        <v>271</v>
      </c>
      <c r="B98">
        <f>COUNTIFS(Table2[Sub-Sector],Table4[[#This Row],[Sub-Sector]])</f>
        <v>1</v>
      </c>
      <c r="C98" s="1">
        <f>COUNTIFS(Table2[Sub-Sector],Table4[[#This Row],[Sub-Sector]],Table2[Uptrend],"Uptrend")/Table4[[#This Row],[Count]]</f>
        <v>0</v>
      </c>
      <c r="D98" s="1">
        <f>COUNTIFS(Table2[Sub-Sector],Table4[[#This Row],[Sub-Sector]],Table2[1W Return vs Nifty],"&gt;=5")/Table4[[#This Row],[Count]]</f>
        <v>1</v>
      </c>
      <c r="E98" s="1">
        <f>COUNTIFS(Table2[Sub-Sector],Table4[[#This Row],[Sub-Sector]],Table2[1M Return vs Nifty],"&gt;=5")/Table4[[#This Row],[Count]]</f>
        <v>0</v>
      </c>
      <c r="F98" s="1">
        <f>COUNTIFS(Table2[Sub-Sector],Table4[[#This Row],[Sub-Sector]],Table2[6M Return vs Nifty],"&gt;=10")/Table4[[#This Row],[Count]]</f>
        <v>0</v>
      </c>
      <c r="G98" s="1">
        <f>COUNTIFS(Table2[Sub-Sector],Table4[[#This Row],[Sub-Sector]],Table2[1Y Return vs Nifty],"&gt;=10")/Table4[[#This Row],[Count]]</f>
        <v>1</v>
      </c>
      <c r="H98" s="1">
        <f>COUNTIFS(Table2[Sub-Sector],Table4[[#This Row],[Sub-Sector]],Table2[RSI Exponential â€“ 14D],"&gt;=50")/Table4[[#This Row],[Count]]</f>
        <v>1</v>
      </c>
      <c r="I98" s="1">
        <f>COUNTIFS(Table2[Sub-Sector],Table4[[#This Row],[Sub-Sector]],Table2[Relative Volume],"&gt;=1")/Table4[[#This Row],[Count]]</f>
        <v>0</v>
      </c>
      <c r="J98" s="1">
        <f>COUNTIFS(Table2[Sub-Sector],Table4[[#This Row],[Sub-Sector]],Table2[% Away From Day Low],"&gt;=0.05")/Table4[[#This Row],[Count]]</f>
        <v>0</v>
      </c>
      <c r="K98" s="1">
        <f>COUNTIFS(Table2[Sub-Sector],Table4[[#This Row],[Sub-Sector]],Table2[% Away From Day High],"&lt;=0.05")/Table4[[#This Row],[Count]]</f>
        <v>1</v>
      </c>
      <c r="L98" s="1">
        <f>COUNTIFS(Table2[Sub-Sector],Table4[[#This Row],[Sub-Sector]],Table2[% Away From Current Week Low],"&gt;=0.05")/Table4[[#This Row],[Count]]</f>
        <v>0</v>
      </c>
      <c r="M98" s="1">
        <f>COUNTIFS(Table2[Sub-Sector],Table4[[#This Row],[Sub-Sector]],Table2[% Away From Current Week High],"&lt;=0.05")/Table4[[#This Row],[Count]]</f>
        <v>1</v>
      </c>
      <c r="N98" s="1">
        <f>COUNTIFS(Table2[Sub-Sector],Table4[[#This Row],[Sub-Sector]],Table2[% Away From Current Month Low],"&gt;=0.05")/Table4[[#This Row],[Count]]</f>
        <v>1</v>
      </c>
      <c r="O98" s="1">
        <f>COUNTIFS(Table2[Sub-Sector],Table4[[#This Row],[Sub-Sector]],Table2[% Away From Current Month High],"&lt;=0.05")/Table4[[#This Row],[Count]]</f>
        <v>1</v>
      </c>
      <c r="P98" s="1">
        <f>COUNTIFS(Table2[Sub-Sector],Table4[[#This Row],[Sub-Sector]],Table2[% Away From 52W High],"&lt;=10")/Table4[[#This Row],[Count]]</f>
        <v>0</v>
      </c>
      <c r="Q98" s="1">
        <f>COUNTIFS(Table2[Sub-Sector],Table4[[#This Row],[Sub-Sector]],Table2[% Away From 52W Low],"&gt;=10")/Table4[[#This Row],[Count]]</f>
        <v>1</v>
      </c>
      <c r="R98" s="1">
        <f>COUNTIFS(Table2[Sub-Sector],Table4[[#This Row],[Sub-Sector]],Table2[% Price above 20 EMA],"&gt;=0")/Table4[[#This Row],[Count]]</f>
        <v>0</v>
      </c>
      <c r="S98" s="1">
        <f>COUNTIFS(Table2[Sub-Sector],Table4[[#This Row],[Sub-Sector]],Table2[% Price above 50 EMA],"&gt;=0")/Table4[[#This Row],[Count]]</f>
        <v>0</v>
      </c>
      <c r="T98" s="1">
        <f>COUNTIFS(Table2[Sub-Sector],Table4[[#This Row],[Sub-Sector]],Table2[% Price above 200 EMA],"&gt;=0")/Table4[[#This Row],[Count]]</f>
        <v>1</v>
      </c>
      <c r="U98" s="1">
        <f>COUNTIFS(Table2[Sub-Sector],Table4[[#This Row],[Sub-Sector]],Table2[Rate of Change - Zone],"Positive")/Table4[[#This Row],[Count]]</f>
        <v>0</v>
      </c>
      <c r="V98" s="1">
        <f>COUNTIFS(Table2[Sub-Sector],Table4[[#This Row],[Sub-Sector]],Table2[Sharpe Ratio],"&gt;=0.10")/Table4[[#This Row],[Count]]</f>
        <v>0</v>
      </c>
      <c r="W9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541.5</v>
      </c>
      <c r="X98">
        <f>_xlfn.RANK.AVG(Table4[[#This Row],[Score]],Table4[Score],1)</f>
        <v>90.5</v>
      </c>
      <c r="Y9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326.5</v>
      </c>
      <c r="Z98">
        <f>_xlfn.RANK.AVG(Table4[[#This Row],[Score 2 ]],Table4[[Score 2 ]],1)</f>
        <v>98.5</v>
      </c>
    </row>
    <row r="99" spans="1:26" x14ac:dyDescent="0.3">
      <c r="A99" t="s">
        <v>1421</v>
      </c>
      <c r="B99">
        <f>COUNTIFS(Table2[Sub-Sector],Table4[[#This Row],[Sub-Sector]])</f>
        <v>2</v>
      </c>
      <c r="C99" s="1">
        <f>COUNTIFS(Table2[Sub-Sector],Table4[[#This Row],[Sub-Sector]],Table2[Uptrend],"Uptrend")/Table4[[#This Row],[Count]]</f>
        <v>0</v>
      </c>
      <c r="D99" s="1">
        <f>COUNTIFS(Table2[Sub-Sector],Table4[[#This Row],[Sub-Sector]],Table2[1W Return vs Nifty],"&gt;=5")/Table4[[#This Row],[Count]]</f>
        <v>0.5</v>
      </c>
      <c r="E99" s="1">
        <f>COUNTIFS(Table2[Sub-Sector],Table4[[#This Row],[Sub-Sector]],Table2[1M Return vs Nifty],"&gt;=5")/Table4[[#This Row],[Count]]</f>
        <v>0</v>
      </c>
      <c r="F99" s="1">
        <f>COUNTIFS(Table2[Sub-Sector],Table4[[#This Row],[Sub-Sector]],Table2[6M Return vs Nifty],"&gt;=10")/Table4[[#This Row],[Count]]</f>
        <v>0</v>
      </c>
      <c r="G99" s="1">
        <f>COUNTIFS(Table2[Sub-Sector],Table4[[#This Row],[Sub-Sector]],Table2[1Y Return vs Nifty],"&gt;=10")/Table4[[#This Row],[Count]]</f>
        <v>1</v>
      </c>
      <c r="H99" s="1">
        <f>COUNTIFS(Table2[Sub-Sector],Table4[[#This Row],[Sub-Sector]],Table2[RSI Exponential â€“ 14D],"&gt;=50")/Table4[[#This Row],[Count]]</f>
        <v>0.5</v>
      </c>
      <c r="I99" s="1">
        <f>COUNTIFS(Table2[Sub-Sector],Table4[[#This Row],[Sub-Sector]],Table2[Relative Volume],"&gt;=1")/Table4[[#This Row],[Count]]</f>
        <v>0</v>
      </c>
      <c r="J99" s="1">
        <f>COUNTIFS(Table2[Sub-Sector],Table4[[#This Row],[Sub-Sector]],Table2[% Away From Day Low],"&gt;=0.05")/Table4[[#This Row],[Count]]</f>
        <v>0</v>
      </c>
      <c r="K99" s="1">
        <f>COUNTIFS(Table2[Sub-Sector],Table4[[#This Row],[Sub-Sector]],Table2[% Away From Day High],"&lt;=0.05")/Table4[[#This Row],[Count]]</f>
        <v>1</v>
      </c>
      <c r="L99" s="1">
        <f>COUNTIFS(Table2[Sub-Sector],Table4[[#This Row],[Sub-Sector]],Table2[% Away From Current Week Low],"&gt;=0.05")/Table4[[#This Row],[Count]]</f>
        <v>0</v>
      </c>
      <c r="M99" s="1">
        <f>COUNTIFS(Table2[Sub-Sector],Table4[[#This Row],[Sub-Sector]],Table2[% Away From Current Week High],"&lt;=0.05")/Table4[[#This Row],[Count]]</f>
        <v>1</v>
      </c>
      <c r="N99" s="1">
        <f>COUNTIFS(Table2[Sub-Sector],Table4[[#This Row],[Sub-Sector]],Table2[% Away From Current Month Low],"&gt;=0.05")/Table4[[#This Row],[Count]]</f>
        <v>0.5</v>
      </c>
      <c r="O99" s="1">
        <f>COUNTIFS(Table2[Sub-Sector],Table4[[#This Row],[Sub-Sector]],Table2[% Away From Current Month High],"&lt;=0.05")/Table4[[#This Row],[Count]]</f>
        <v>1</v>
      </c>
      <c r="P99" s="1">
        <f>COUNTIFS(Table2[Sub-Sector],Table4[[#This Row],[Sub-Sector]],Table2[% Away From 52W High],"&lt;=10")/Table4[[#This Row],[Count]]</f>
        <v>0</v>
      </c>
      <c r="Q99" s="1">
        <f>COUNTIFS(Table2[Sub-Sector],Table4[[#This Row],[Sub-Sector]],Table2[% Away From 52W Low],"&gt;=10")/Table4[[#This Row],[Count]]</f>
        <v>1</v>
      </c>
      <c r="R99" s="1">
        <f>COUNTIFS(Table2[Sub-Sector],Table4[[#This Row],[Sub-Sector]],Table2[% Price above 20 EMA],"&gt;=0")/Table4[[#This Row],[Count]]</f>
        <v>0</v>
      </c>
      <c r="S99" s="1">
        <f>COUNTIFS(Table2[Sub-Sector],Table4[[#This Row],[Sub-Sector]],Table2[% Price above 50 EMA],"&gt;=0")/Table4[[#This Row],[Count]]</f>
        <v>0</v>
      </c>
      <c r="T99" s="1">
        <f>COUNTIFS(Table2[Sub-Sector],Table4[[#This Row],[Sub-Sector]],Table2[% Price above 200 EMA],"&gt;=0")/Table4[[#This Row],[Count]]</f>
        <v>0.5</v>
      </c>
      <c r="U99" s="1">
        <f>COUNTIFS(Table2[Sub-Sector],Table4[[#This Row],[Sub-Sector]],Table2[Rate of Change - Zone],"Positive")/Table4[[#This Row],[Count]]</f>
        <v>0</v>
      </c>
      <c r="V99" s="1">
        <f>COUNTIFS(Table2[Sub-Sector],Table4[[#This Row],[Sub-Sector]],Table2[Sharpe Ratio],"&gt;=0.10")/Table4[[#This Row],[Count]]</f>
        <v>0</v>
      </c>
      <c r="W9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572.5</v>
      </c>
      <c r="X99">
        <f>_xlfn.RANK.AVG(Table4[[#This Row],[Score]],Table4[Score],1)</f>
        <v>98</v>
      </c>
      <c r="Y9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326.5</v>
      </c>
      <c r="Z99">
        <f>_xlfn.RANK.AVG(Table4[[#This Row],[Score 2 ]],Table4[[Score 2 ]],1)</f>
        <v>98.5</v>
      </c>
    </row>
    <row r="100" spans="1:26" x14ac:dyDescent="0.3">
      <c r="A100" t="s">
        <v>628</v>
      </c>
      <c r="B100">
        <f>COUNTIFS(Table2[Sub-Sector],Table4[[#This Row],[Sub-Sector]])</f>
        <v>1</v>
      </c>
      <c r="C100" s="1">
        <f>COUNTIFS(Table2[Sub-Sector],Table4[[#This Row],[Sub-Sector]],Table2[Uptrend],"Uptrend")/Table4[[#This Row],[Count]]</f>
        <v>1</v>
      </c>
      <c r="D100" s="1">
        <f>COUNTIFS(Table2[Sub-Sector],Table4[[#This Row],[Sub-Sector]],Table2[1W Return vs Nifty],"&gt;=5")/Table4[[#This Row],[Count]]</f>
        <v>1</v>
      </c>
      <c r="E100" s="1">
        <f>COUNTIFS(Table2[Sub-Sector],Table4[[#This Row],[Sub-Sector]],Table2[1M Return vs Nifty],"&gt;=5")/Table4[[#This Row],[Count]]</f>
        <v>0</v>
      </c>
      <c r="F100" s="1">
        <f>COUNTIFS(Table2[Sub-Sector],Table4[[#This Row],[Sub-Sector]],Table2[6M Return vs Nifty],"&gt;=10")/Table4[[#This Row],[Count]]</f>
        <v>0</v>
      </c>
      <c r="G100" s="1">
        <f>COUNTIFS(Table2[Sub-Sector],Table4[[#This Row],[Sub-Sector]],Table2[1Y Return vs Nifty],"&gt;=10")/Table4[[#This Row],[Count]]</f>
        <v>1</v>
      </c>
      <c r="H100" s="1">
        <f>COUNTIFS(Table2[Sub-Sector],Table4[[#This Row],[Sub-Sector]],Table2[RSI Exponential â€“ 14D],"&gt;=50")/Table4[[#This Row],[Count]]</f>
        <v>0</v>
      </c>
      <c r="I100" s="1">
        <f>COUNTIFS(Table2[Sub-Sector],Table4[[#This Row],[Sub-Sector]],Table2[Relative Volume],"&gt;=1")/Table4[[#This Row],[Count]]</f>
        <v>0</v>
      </c>
      <c r="J100" s="1">
        <f>COUNTIFS(Table2[Sub-Sector],Table4[[#This Row],[Sub-Sector]],Table2[% Away From Day Low],"&gt;=0.05")/Table4[[#This Row],[Count]]</f>
        <v>0</v>
      </c>
      <c r="K100" s="1">
        <f>COUNTIFS(Table2[Sub-Sector],Table4[[#This Row],[Sub-Sector]],Table2[% Away From Day High],"&lt;=0.05")/Table4[[#This Row],[Count]]</f>
        <v>1</v>
      </c>
      <c r="L100" s="1">
        <f>COUNTIFS(Table2[Sub-Sector],Table4[[#This Row],[Sub-Sector]],Table2[% Away From Current Week Low],"&gt;=0.05")/Table4[[#This Row],[Count]]</f>
        <v>0</v>
      </c>
      <c r="M100" s="1">
        <f>COUNTIFS(Table2[Sub-Sector],Table4[[#This Row],[Sub-Sector]],Table2[% Away From Current Week High],"&lt;=0.05")/Table4[[#This Row],[Count]]</f>
        <v>1</v>
      </c>
      <c r="N100" s="1">
        <f>COUNTIFS(Table2[Sub-Sector],Table4[[#This Row],[Sub-Sector]],Table2[% Away From Current Month Low],"&gt;=0.05")/Table4[[#This Row],[Count]]</f>
        <v>1</v>
      </c>
      <c r="O100" s="1">
        <f>COUNTIFS(Table2[Sub-Sector],Table4[[#This Row],[Sub-Sector]],Table2[% Away From Current Month High],"&lt;=0.05")/Table4[[#This Row],[Count]]</f>
        <v>0</v>
      </c>
      <c r="P100" s="1">
        <f>COUNTIFS(Table2[Sub-Sector],Table4[[#This Row],[Sub-Sector]],Table2[% Away From 52W High],"&lt;=10")/Table4[[#This Row],[Count]]</f>
        <v>0</v>
      </c>
      <c r="Q100" s="1">
        <f>COUNTIFS(Table2[Sub-Sector],Table4[[#This Row],[Sub-Sector]],Table2[% Away From 52W Low],"&gt;=10")/Table4[[#This Row],[Count]]</f>
        <v>1</v>
      </c>
      <c r="R100" s="1">
        <f>COUNTIFS(Table2[Sub-Sector],Table4[[#This Row],[Sub-Sector]],Table2[% Price above 20 EMA],"&gt;=0")/Table4[[#This Row],[Count]]</f>
        <v>0</v>
      </c>
      <c r="S100" s="1">
        <f>COUNTIFS(Table2[Sub-Sector],Table4[[#This Row],[Sub-Sector]],Table2[% Price above 50 EMA],"&gt;=0")/Table4[[#This Row],[Count]]</f>
        <v>0</v>
      </c>
      <c r="T100" s="1">
        <f>COUNTIFS(Table2[Sub-Sector],Table4[[#This Row],[Sub-Sector]],Table2[% Price above 200 EMA],"&gt;=0")/Table4[[#This Row],[Count]]</f>
        <v>1</v>
      </c>
      <c r="U100" s="1">
        <f>COUNTIFS(Table2[Sub-Sector],Table4[[#This Row],[Sub-Sector]],Table2[Rate of Change - Zone],"Positive")/Table4[[#This Row],[Count]]</f>
        <v>0</v>
      </c>
      <c r="V100" s="1">
        <f>COUNTIFS(Table2[Sub-Sector],Table4[[#This Row],[Sub-Sector]],Table2[Sharpe Ratio],"&gt;=0.10")/Table4[[#This Row],[Count]]</f>
        <v>0</v>
      </c>
      <c r="W10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441.5</v>
      </c>
      <c r="X100">
        <f>_xlfn.RANK.AVG(Table4[[#This Row],[Score]],Table4[Score],1)</f>
        <v>64</v>
      </c>
      <c r="Y10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326.5</v>
      </c>
      <c r="Z100">
        <f>_xlfn.RANK.AVG(Table4[[#This Row],[Score 2 ]],Table4[[Score 2 ]],1)</f>
        <v>98.5</v>
      </c>
    </row>
    <row r="101" spans="1:26" x14ac:dyDescent="0.3">
      <c r="A101" t="s">
        <v>1171</v>
      </c>
      <c r="B101">
        <f>COUNTIFS(Table2[Sub-Sector],Table4[[#This Row],[Sub-Sector]])</f>
        <v>1</v>
      </c>
      <c r="C101" s="1">
        <f>COUNTIFS(Table2[Sub-Sector],Table4[[#This Row],[Sub-Sector]],Table2[Uptrend],"Uptrend")/Table4[[#This Row],[Count]]</f>
        <v>0</v>
      </c>
      <c r="D101" s="1">
        <f>COUNTIFS(Table2[Sub-Sector],Table4[[#This Row],[Sub-Sector]],Table2[1W Return vs Nifty],"&gt;=5")/Table4[[#This Row],[Count]]</f>
        <v>1</v>
      </c>
      <c r="E101" s="1">
        <f>COUNTIFS(Table2[Sub-Sector],Table4[[#This Row],[Sub-Sector]],Table2[1M Return vs Nifty],"&gt;=5")/Table4[[#This Row],[Count]]</f>
        <v>0</v>
      </c>
      <c r="F101" s="1">
        <f>COUNTIFS(Table2[Sub-Sector],Table4[[#This Row],[Sub-Sector]],Table2[6M Return vs Nifty],"&gt;=10")/Table4[[#This Row],[Count]]</f>
        <v>0</v>
      </c>
      <c r="G101" s="1">
        <f>COUNTIFS(Table2[Sub-Sector],Table4[[#This Row],[Sub-Sector]],Table2[1Y Return vs Nifty],"&gt;=10")/Table4[[#This Row],[Count]]</f>
        <v>0</v>
      </c>
      <c r="H101" s="1">
        <f>COUNTIFS(Table2[Sub-Sector],Table4[[#This Row],[Sub-Sector]],Table2[RSI Exponential â€“ 14D],"&gt;=50")/Table4[[#This Row],[Count]]</f>
        <v>1</v>
      </c>
      <c r="I101" s="1">
        <f>COUNTIFS(Table2[Sub-Sector],Table4[[#This Row],[Sub-Sector]],Table2[Relative Volume],"&gt;=1")/Table4[[#This Row],[Count]]</f>
        <v>0</v>
      </c>
      <c r="J101" s="1">
        <f>COUNTIFS(Table2[Sub-Sector],Table4[[#This Row],[Sub-Sector]],Table2[% Away From Day Low],"&gt;=0.05")/Table4[[#This Row],[Count]]</f>
        <v>0</v>
      </c>
      <c r="K101" s="1">
        <f>COUNTIFS(Table2[Sub-Sector],Table4[[#This Row],[Sub-Sector]],Table2[% Away From Day High],"&lt;=0.05")/Table4[[#This Row],[Count]]</f>
        <v>1</v>
      </c>
      <c r="L101" s="1">
        <f>COUNTIFS(Table2[Sub-Sector],Table4[[#This Row],[Sub-Sector]],Table2[% Away From Current Week Low],"&gt;=0.05")/Table4[[#This Row],[Count]]</f>
        <v>0</v>
      </c>
      <c r="M101" s="1">
        <f>COUNTIFS(Table2[Sub-Sector],Table4[[#This Row],[Sub-Sector]],Table2[% Away From Current Week High],"&lt;=0.05")/Table4[[#This Row],[Count]]</f>
        <v>1</v>
      </c>
      <c r="N101" s="1">
        <f>COUNTIFS(Table2[Sub-Sector],Table4[[#This Row],[Sub-Sector]],Table2[% Away From Current Month Low],"&gt;=0.05")/Table4[[#This Row],[Count]]</f>
        <v>1</v>
      </c>
      <c r="O101" s="1">
        <f>COUNTIFS(Table2[Sub-Sector],Table4[[#This Row],[Sub-Sector]],Table2[% Away From Current Month High],"&lt;=0.05")/Table4[[#This Row],[Count]]</f>
        <v>1</v>
      </c>
      <c r="P101" s="1">
        <f>COUNTIFS(Table2[Sub-Sector],Table4[[#This Row],[Sub-Sector]],Table2[% Away From 52W High],"&lt;=10")/Table4[[#This Row],[Count]]</f>
        <v>0</v>
      </c>
      <c r="Q101" s="1">
        <f>COUNTIFS(Table2[Sub-Sector],Table4[[#This Row],[Sub-Sector]],Table2[% Away From 52W Low],"&gt;=10")/Table4[[#This Row],[Count]]</f>
        <v>1</v>
      </c>
      <c r="R101" s="1">
        <f>COUNTIFS(Table2[Sub-Sector],Table4[[#This Row],[Sub-Sector]],Table2[% Price above 20 EMA],"&gt;=0")/Table4[[#This Row],[Count]]</f>
        <v>1</v>
      </c>
      <c r="S101" s="1">
        <f>COUNTIFS(Table2[Sub-Sector],Table4[[#This Row],[Sub-Sector]],Table2[% Price above 50 EMA],"&gt;=0")/Table4[[#This Row],[Count]]</f>
        <v>0</v>
      </c>
      <c r="T101" s="1">
        <f>COUNTIFS(Table2[Sub-Sector],Table4[[#This Row],[Sub-Sector]],Table2[% Price above 200 EMA],"&gt;=0")/Table4[[#This Row],[Count]]</f>
        <v>0</v>
      </c>
      <c r="U101" s="1">
        <f>COUNTIFS(Table2[Sub-Sector],Table4[[#This Row],[Sub-Sector]],Table2[Rate of Change - Zone],"Positive")/Table4[[#This Row],[Count]]</f>
        <v>1</v>
      </c>
      <c r="V101" s="1">
        <f>COUNTIFS(Table2[Sub-Sector],Table4[[#This Row],[Sub-Sector]],Table2[Sharpe Ratio],"&gt;=0.10")/Table4[[#This Row],[Count]]</f>
        <v>0</v>
      </c>
      <c r="W10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541.5</v>
      </c>
      <c r="X101">
        <f>_xlfn.RANK.AVG(Table4[[#This Row],[Score]],Table4[Score],1)</f>
        <v>90.5</v>
      </c>
      <c r="Y10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326.5</v>
      </c>
      <c r="Z101">
        <f>_xlfn.RANK.AVG(Table4[[#This Row],[Score 2 ]],Table4[[Score 2 ]],1)</f>
        <v>98.5</v>
      </c>
    </row>
    <row r="102" spans="1:26" x14ac:dyDescent="0.3">
      <c r="A102" t="s">
        <v>1565</v>
      </c>
      <c r="B102">
        <f>COUNTIFS(Table2[Sub-Sector],Table4[[#This Row],[Sub-Sector]])</f>
        <v>1</v>
      </c>
      <c r="C102" s="1">
        <f>COUNTIFS(Table2[Sub-Sector],Table4[[#This Row],[Sub-Sector]],Table2[Uptrend],"Uptrend")/Table4[[#This Row],[Count]]</f>
        <v>0</v>
      </c>
      <c r="D102" s="1">
        <f>COUNTIFS(Table2[Sub-Sector],Table4[[#This Row],[Sub-Sector]],Table2[1W Return vs Nifty],"&gt;=5")/Table4[[#This Row],[Count]]</f>
        <v>0</v>
      </c>
      <c r="E102" s="1">
        <f>COUNTIFS(Table2[Sub-Sector],Table4[[#This Row],[Sub-Sector]],Table2[1M Return vs Nifty],"&gt;=5")/Table4[[#This Row],[Count]]</f>
        <v>1</v>
      </c>
      <c r="F102" s="1">
        <f>COUNTIFS(Table2[Sub-Sector],Table4[[#This Row],[Sub-Sector]],Table2[6M Return vs Nifty],"&gt;=10")/Table4[[#This Row],[Count]]</f>
        <v>0</v>
      </c>
      <c r="G102" s="1">
        <f>COUNTIFS(Table2[Sub-Sector],Table4[[#This Row],[Sub-Sector]],Table2[1Y Return vs Nifty],"&gt;=10")/Table4[[#This Row],[Count]]</f>
        <v>0</v>
      </c>
      <c r="H102" s="1">
        <f>COUNTIFS(Table2[Sub-Sector],Table4[[#This Row],[Sub-Sector]],Table2[RSI Exponential â€“ 14D],"&gt;=50")/Table4[[#This Row],[Count]]</f>
        <v>1</v>
      </c>
      <c r="I102" s="1">
        <f>COUNTIFS(Table2[Sub-Sector],Table4[[#This Row],[Sub-Sector]],Table2[Relative Volume],"&gt;=1")/Table4[[#This Row],[Count]]</f>
        <v>0</v>
      </c>
      <c r="J102" s="1">
        <f>COUNTIFS(Table2[Sub-Sector],Table4[[#This Row],[Sub-Sector]],Table2[% Away From Day Low],"&gt;=0.05")/Table4[[#This Row],[Count]]</f>
        <v>0</v>
      </c>
      <c r="K102" s="1">
        <f>COUNTIFS(Table2[Sub-Sector],Table4[[#This Row],[Sub-Sector]],Table2[% Away From Day High],"&lt;=0.05")/Table4[[#This Row],[Count]]</f>
        <v>1</v>
      </c>
      <c r="L102" s="1">
        <f>COUNTIFS(Table2[Sub-Sector],Table4[[#This Row],[Sub-Sector]],Table2[% Away From Current Week Low],"&gt;=0.05")/Table4[[#This Row],[Count]]</f>
        <v>0</v>
      </c>
      <c r="M102" s="1">
        <f>COUNTIFS(Table2[Sub-Sector],Table4[[#This Row],[Sub-Sector]],Table2[% Away From Current Week High],"&lt;=0.05")/Table4[[#This Row],[Count]]</f>
        <v>1</v>
      </c>
      <c r="N102" s="1">
        <f>COUNTIFS(Table2[Sub-Sector],Table4[[#This Row],[Sub-Sector]],Table2[% Away From Current Month Low],"&gt;=0.05")/Table4[[#This Row],[Count]]</f>
        <v>0</v>
      </c>
      <c r="O102" s="1">
        <f>COUNTIFS(Table2[Sub-Sector],Table4[[#This Row],[Sub-Sector]],Table2[% Away From Current Month High],"&lt;=0.05")/Table4[[#This Row],[Count]]</f>
        <v>1</v>
      </c>
      <c r="P102" s="1">
        <f>COUNTIFS(Table2[Sub-Sector],Table4[[#This Row],[Sub-Sector]],Table2[% Away From 52W High],"&lt;=10")/Table4[[#This Row],[Count]]</f>
        <v>0</v>
      </c>
      <c r="Q102" s="1">
        <f>COUNTIFS(Table2[Sub-Sector],Table4[[#This Row],[Sub-Sector]],Table2[% Away From 52W Low],"&gt;=10")/Table4[[#This Row],[Count]]</f>
        <v>1</v>
      </c>
      <c r="R102" s="1">
        <f>COUNTIFS(Table2[Sub-Sector],Table4[[#This Row],[Sub-Sector]],Table2[% Price above 20 EMA],"&gt;=0")/Table4[[#This Row],[Count]]</f>
        <v>0</v>
      </c>
      <c r="S102" s="1">
        <f>COUNTIFS(Table2[Sub-Sector],Table4[[#This Row],[Sub-Sector]],Table2[% Price above 50 EMA],"&gt;=0")/Table4[[#This Row],[Count]]</f>
        <v>1</v>
      </c>
      <c r="T102" s="1">
        <f>COUNTIFS(Table2[Sub-Sector],Table4[[#This Row],[Sub-Sector]],Table2[% Price above 200 EMA],"&gt;=0")/Table4[[#This Row],[Count]]</f>
        <v>0</v>
      </c>
      <c r="U102" s="1">
        <f>COUNTIFS(Table2[Sub-Sector],Table4[[#This Row],[Sub-Sector]],Table2[Rate of Change - Zone],"Positive")/Table4[[#This Row],[Count]]</f>
        <v>1</v>
      </c>
      <c r="V102" s="1">
        <f>COUNTIFS(Table2[Sub-Sector],Table4[[#This Row],[Sub-Sector]],Table2[Sharpe Ratio],"&gt;=0.10")/Table4[[#This Row],[Count]]</f>
        <v>0</v>
      </c>
      <c r="W10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544</v>
      </c>
      <c r="X102">
        <f>_xlfn.RANK.AVG(Table4[[#This Row],[Score]],Table4[Score],1)</f>
        <v>92</v>
      </c>
      <c r="Y10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326.5</v>
      </c>
      <c r="Z102">
        <f>_xlfn.RANK.AVG(Table4[[#This Row],[Score 2 ]],Table4[[Score 2 ]],1)</f>
        <v>98.5</v>
      </c>
    </row>
    <row r="103" spans="1:26" x14ac:dyDescent="0.3">
      <c r="A103" t="s">
        <v>408</v>
      </c>
      <c r="B103">
        <f>COUNTIFS(Table2[Sub-Sector],Table4[[#This Row],[Sub-Sector]])</f>
        <v>6</v>
      </c>
      <c r="C103" s="1">
        <f>COUNTIFS(Table2[Sub-Sector],Table4[[#This Row],[Sub-Sector]],Table2[Uptrend],"Uptrend")/Table4[[#This Row],[Count]]</f>
        <v>0.33333333333333331</v>
      </c>
      <c r="D103" s="1">
        <f>COUNTIFS(Table2[Sub-Sector],Table4[[#This Row],[Sub-Sector]],Table2[1W Return vs Nifty],"&gt;=5")/Table4[[#This Row],[Count]]</f>
        <v>0</v>
      </c>
      <c r="E103" s="1">
        <f>COUNTIFS(Table2[Sub-Sector],Table4[[#This Row],[Sub-Sector]],Table2[1M Return vs Nifty],"&gt;=5")/Table4[[#This Row],[Count]]</f>
        <v>0</v>
      </c>
      <c r="F103" s="1">
        <f>COUNTIFS(Table2[Sub-Sector],Table4[[#This Row],[Sub-Sector]],Table2[6M Return vs Nifty],"&gt;=10")/Table4[[#This Row],[Count]]</f>
        <v>0.33333333333333331</v>
      </c>
      <c r="G103" s="1">
        <f>COUNTIFS(Table2[Sub-Sector],Table4[[#This Row],[Sub-Sector]],Table2[1Y Return vs Nifty],"&gt;=10")/Table4[[#This Row],[Count]]</f>
        <v>0.33333333333333331</v>
      </c>
      <c r="H103" s="1">
        <f>COUNTIFS(Table2[Sub-Sector],Table4[[#This Row],[Sub-Sector]],Table2[RSI Exponential â€“ 14D],"&gt;=50")/Table4[[#This Row],[Count]]</f>
        <v>0.16666666666666666</v>
      </c>
      <c r="I103" s="1">
        <f>COUNTIFS(Table2[Sub-Sector],Table4[[#This Row],[Sub-Sector]],Table2[Relative Volume],"&gt;=1")/Table4[[#This Row],[Count]]</f>
        <v>0</v>
      </c>
      <c r="J103" s="1">
        <f>COUNTIFS(Table2[Sub-Sector],Table4[[#This Row],[Sub-Sector]],Table2[% Away From Day Low],"&gt;=0.05")/Table4[[#This Row],[Count]]</f>
        <v>0</v>
      </c>
      <c r="K103" s="1">
        <f>COUNTIFS(Table2[Sub-Sector],Table4[[#This Row],[Sub-Sector]],Table2[% Away From Day High],"&lt;=0.05")/Table4[[#This Row],[Count]]</f>
        <v>1</v>
      </c>
      <c r="L103" s="1">
        <f>COUNTIFS(Table2[Sub-Sector],Table4[[#This Row],[Sub-Sector]],Table2[% Away From Current Week Low],"&gt;=0.05")/Table4[[#This Row],[Count]]</f>
        <v>0</v>
      </c>
      <c r="M103" s="1">
        <f>COUNTIFS(Table2[Sub-Sector],Table4[[#This Row],[Sub-Sector]],Table2[% Away From Current Week High],"&lt;=0.05")/Table4[[#This Row],[Count]]</f>
        <v>1</v>
      </c>
      <c r="N103" s="1">
        <f>COUNTIFS(Table2[Sub-Sector],Table4[[#This Row],[Sub-Sector]],Table2[% Away From Current Month Low],"&gt;=0.05")/Table4[[#This Row],[Count]]</f>
        <v>0.33333333333333331</v>
      </c>
      <c r="O103" s="1">
        <f>COUNTIFS(Table2[Sub-Sector],Table4[[#This Row],[Sub-Sector]],Table2[% Away From Current Month High],"&lt;=0.05")/Table4[[#This Row],[Count]]</f>
        <v>0.33333333333333331</v>
      </c>
      <c r="P103" s="1">
        <f>COUNTIFS(Table2[Sub-Sector],Table4[[#This Row],[Sub-Sector]],Table2[% Away From 52W High],"&lt;=10")/Table4[[#This Row],[Count]]</f>
        <v>0.16666666666666666</v>
      </c>
      <c r="Q103" s="1">
        <f>COUNTIFS(Table2[Sub-Sector],Table4[[#This Row],[Sub-Sector]],Table2[% Away From 52W Low],"&gt;=10")/Table4[[#This Row],[Count]]</f>
        <v>1</v>
      </c>
      <c r="R103" s="1">
        <f>COUNTIFS(Table2[Sub-Sector],Table4[[#This Row],[Sub-Sector]],Table2[% Price above 20 EMA],"&gt;=0")/Table4[[#This Row],[Count]]</f>
        <v>0.33333333333333331</v>
      </c>
      <c r="S103" s="1">
        <f>COUNTIFS(Table2[Sub-Sector],Table4[[#This Row],[Sub-Sector]],Table2[% Price above 50 EMA],"&gt;=0")/Table4[[#This Row],[Count]]</f>
        <v>0.5</v>
      </c>
      <c r="T103" s="1">
        <f>COUNTIFS(Table2[Sub-Sector],Table4[[#This Row],[Sub-Sector]],Table2[% Price above 200 EMA],"&gt;=0")/Table4[[#This Row],[Count]]</f>
        <v>1</v>
      </c>
      <c r="U103" s="1">
        <f>COUNTIFS(Table2[Sub-Sector],Table4[[#This Row],[Sub-Sector]],Table2[Rate of Change - Zone],"Positive")/Table4[[#This Row],[Count]]</f>
        <v>0.16666666666666666</v>
      </c>
      <c r="V103" s="1">
        <f>COUNTIFS(Table2[Sub-Sector],Table4[[#This Row],[Sub-Sector]],Table2[Sharpe Ratio],"&gt;=0.10")/Table4[[#This Row],[Count]]</f>
        <v>0.5</v>
      </c>
      <c r="W10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602</v>
      </c>
      <c r="X103">
        <f>_xlfn.RANK.AVG(Table4[[#This Row],[Score]],Table4[Score],1)</f>
        <v>105</v>
      </c>
      <c r="Y10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329</v>
      </c>
      <c r="Z103">
        <f>_xlfn.RANK.AVG(Table4[[#This Row],[Score 2 ]],Table4[[Score 2 ]],1)</f>
        <v>102</v>
      </c>
    </row>
    <row r="104" spans="1:26" x14ac:dyDescent="0.3">
      <c r="A104" t="s">
        <v>1227</v>
      </c>
      <c r="B104">
        <f>COUNTIFS(Table2[Sub-Sector],Table4[[#This Row],[Sub-Sector]])</f>
        <v>2</v>
      </c>
      <c r="C104" s="1">
        <f>COUNTIFS(Table2[Sub-Sector],Table4[[#This Row],[Sub-Sector]],Table2[Uptrend],"Uptrend")/Table4[[#This Row],[Count]]</f>
        <v>0</v>
      </c>
      <c r="D104" s="1">
        <f>COUNTIFS(Table2[Sub-Sector],Table4[[#This Row],[Sub-Sector]],Table2[1W Return vs Nifty],"&gt;=5")/Table4[[#This Row],[Count]]</f>
        <v>0.5</v>
      </c>
      <c r="E104" s="1">
        <f>COUNTIFS(Table2[Sub-Sector],Table4[[#This Row],[Sub-Sector]],Table2[1M Return vs Nifty],"&gt;=5")/Table4[[#This Row],[Count]]</f>
        <v>0</v>
      </c>
      <c r="F104" s="1">
        <f>COUNTIFS(Table2[Sub-Sector],Table4[[#This Row],[Sub-Sector]],Table2[6M Return vs Nifty],"&gt;=10")/Table4[[#This Row],[Count]]</f>
        <v>0</v>
      </c>
      <c r="G104" s="1">
        <f>COUNTIFS(Table2[Sub-Sector],Table4[[#This Row],[Sub-Sector]],Table2[1Y Return vs Nifty],"&gt;=10")/Table4[[#This Row],[Count]]</f>
        <v>0</v>
      </c>
      <c r="H104" s="1">
        <f>COUNTIFS(Table2[Sub-Sector],Table4[[#This Row],[Sub-Sector]],Table2[RSI Exponential â€“ 14D],"&gt;=50")/Table4[[#This Row],[Count]]</f>
        <v>0.5</v>
      </c>
      <c r="I104" s="1">
        <f>COUNTIFS(Table2[Sub-Sector],Table4[[#This Row],[Sub-Sector]],Table2[Relative Volume],"&gt;=1")/Table4[[#This Row],[Count]]</f>
        <v>0.5</v>
      </c>
      <c r="J104" s="1">
        <f>COUNTIFS(Table2[Sub-Sector],Table4[[#This Row],[Sub-Sector]],Table2[% Away From Day Low],"&gt;=0.05")/Table4[[#This Row],[Count]]</f>
        <v>0</v>
      </c>
      <c r="K104" s="1">
        <f>COUNTIFS(Table2[Sub-Sector],Table4[[#This Row],[Sub-Sector]],Table2[% Away From Day High],"&lt;=0.05")/Table4[[#This Row],[Count]]</f>
        <v>1</v>
      </c>
      <c r="L104" s="1">
        <f>COUNTIFS(Table2[Sub-Sector],Table4[[#This Row],[Sub-Sector]],Table2[% Away From Current Week Low],"&gt;=0.05")/Table4[[#This Row],[Count]]</f>
        <v>0.5</v>
      </c>
      <c r="M104" s="1">
        <f>COUNTIFS(Table2[Sub-Sector],Table4[[#This Row],[Sub-Sector]],Table2[% Away From Current Week High],"&lt;=0.05")/Table4[[#This Row],[Count]]</f>
        <v>1</v>
      </c>
      <c r="N104" s="1">
        <f>COUNTIFS(Table2[Sub-Sector],Table4[[#This Row],[Sub-Sector]],Table2[% Away From Current Month Low],"&gt;=0.05")/Table4[[#This Row],[Count]]</f>
        <v>0.5</v>
      </c>
      <c r="O104" s="1">
        <f>COUNTIFS(Table2[Sub-Sector],Table4[[#This Row],[Sub-Sector]],Table2[% Away From Current Month High],"&lt;=0.05")/Table4[[#This Row],[Count]]</f>
        <v>1</v>
      </c>
      <c r="P104" s="1">
        <f>COUNTIFS(Table2[Sub-Sector],Table4[[#This Row],[Sub-Sector]],Table2[% Away From 52W High],"&lt;=10")/Table4[[#This Row],[Count]]</f>
        <v>0</v>
      </c>
      <c r="Q104" s="1">
        <f>COUNTIFS(Table2[Sub-Sector],Table4[[#This Row],[Sub-Sector]],Table2[% Away From 52W Low],"&gt;=10")/Table4[[#This Row],[Count]]</f>
        <v>0.5</v>
      </c>
      <c r="R104" s="1">
        <f>COUNTIFS(Table2[Sub-Sector],Table4[[#This Row],[Sub-Sector]],Table2[% Price above 20 EMA],"&gt;=0")/Table4[[#This Row],[Count]]</f>
        <v>0</v>
      </c>
      <c r="S104" s="1">
        <f>COUNTIFS(Table2[Sub-Sector],Table4[[#This Row],[Sub-Sector]],Table2[% Price above 50 EMA],"&gt;=0")/Table4[[#This Row],[Count]]</f>
        <v>0</v>
      </c>
      <c r="T104" s="1">
        <f>COUNTIFS(Table2[Sub-Sector],Table4[[#This Row],[Sub-Sector]],Table2[% Price above 200 EMA],"&gt;=0")/Table4[[#This Row],[Count]]</f>
        <v>0</v>
      </c>
      <c r="U104" s="1">
        <f>COUNTIFS(Table2[Sub-Sector],Table4[[#This Row],[Sub-Sector]],Table2[Rate of Change - Zone],"Positive")/Table4[[#This Row],[Count]]</f>
        <v>0</v>
      </c>
      <c r="V104" s="1">
        <f>COUNTIFS(Table2[Sub-Sector],Table4[[#This Row],[Sub-Sector]],Table2[Sharpe Ratio],"&gt;=0.10")/Table4[[#This Row],[Count]]</f>
        <v>0</v>
      </c>
      <c r="W10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583</v>
      </c>
      <c r="X104">
        <f>_xlfn.RANK.AVG(Table4[[#This Row],[Score]],Table4[Score],1)</f>
        <v>101</v>
      </c>
      <c r="Y10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337</v>
      </c>
      <c r="Z104">
        <f>_xlfn.RANK.AVG(Table4[[#This Row],[Score 2 ]],Table4[[Score 2 ]],1)</f>
        <v>103</v>
      </c>
    </row>
    <row r="105" spans="1:26" x14ac:dyDescent="0.3">
      <c r="A105" t="s">
        <v>1598</v>
      </c>
      <c r="B105">
        <f>COUNTIFS(Table2[Sub-Sector],Table4[[#This Row],[Sub-Sector]])</f>
        <v>2</v>
      </c>
      <c r="C105" s="1">
        <f>COUNTIFS(Table2[Sub-Sector],Table4[[#This Row],[Sub-Sector]],Table2[Uptrend],"Uptrend")/Table4[[#This Row],[Count]]</f>
        <v>0</v>
      </c>
      <c r="D105" s="1">
        <f>COUNTIFS(Table2[Sub-Sector],Table4[[#This Row],[Sub-Sector]],Table2[1W Return vs Nifty],"&gt;=5")/Table4[[#This Row],[Count]]</f>
        <v>0.5</v>
      </c>
      <c r="E105" s="1">
        <f>COUNTIFS(Table2[Sub-Sector],Table4[[#This Row],[Sub-Sector]],Table2[1M Return vs Nifty],"&gt;=5")/Table4[[#This Row],[Count]]</f>
        <v>0</v>
      </c>
      <c r="F105" s="1">
        <f>COUNTIFS(Table2[Sub-Sector],Table4[[#This Row],[Sub-Sector]],Table2[6M Return vs Nifty],"&gt;=10")/Table4[[#This Row],[Count]]</f>
        <v>0</v>
      </c>
      <c r="G105" s="1">
        <f>COUNTIFS(Table2[Sub-Sector],Table4[[#This Row],[Sub-Sector]],Table2[1Y Return vs Nifty],"&gt;=10")/Table4[[#This Row],[Count]]</f>
        <v>0</v>
      </c>
      <c r="H105" s="1">
        <f>COUNTIFS(Table2[Sub-Sector],Table4[[#This Row],[Sub-Sector]],Table2[RSI Exponential â€“ 14D],"&gt;=50")/Table4[[#This Row],[Count]]</f>
        <v>0.5</v>
      </c>
      <c r="I105" s="1">
        <f>COUNTIFS(Table2[Sub-Sector],Table4[[#This Row],[Sub-Sector]],Table2[Relative Volume],"&gt;=1")/Table4[[#This Row],[Count]]</f>
        <v>0</v>
      </c>
      <c r="J105" s="1">
        <f>COUNTIFS(Table2[Sub-Sector],Table4[[#This Row],[Sub-Sector]],Table2[% Away From Day Low],"&gt;=0.05")/Table4[[#This Row],[Count]]</f>
        <v>0</v>
      </c>
      <c r="K105" s="1">
        <f>COUNTIFS(Table2[Sub-Sector],Table4[[#This Row],[Sub-Sector]],Table2[% Away From Day High],"&lt;=0.05")/Table4[[#This Row],[Count]]</f>
        <v>0.5</v>
      </c>
      <c r="L105" s="1">
        <f>COUNTIFS(Table2[Sub-Sector],Table4[[#This Row],[Sub-Sector]],Table2[% Away From Current Week Low],"&gt;=0.05")/Table4[[#This Row],[Count]]</f>
        <v>0</v>
      </c>
      <c r="M105" s="1">
        <f>COUNTIFS(Table2[Sub-Sector],Table4[[#This Row],[Sub-Sector]],Table2[% Away From Current Week High],"&lt;=0.05")/Table4[[#This Row],[Count]]</f>
        <v>1</v>
      </c>
      <c r="N105" s="1">
        <f>COUNTIFS(Table2[Sub-Sector],Table4[[#This Row],[Sub-Sector]],Table2[% Away From Current Month Low],"&gt;=0.05")/Table4[[#This Row],[Count]]</f>
        <v>0</v>
      </c>
      <c r="O105" s="1">
        <f>COUNTIFS(Table2[Sub-Sector],Table4[[#This Row],[Sub-Sector]],Table2[% Away From Current Month High],"&lt;=0.05")/Table4[[#This Row],[Count]]</f>
        <v>1</v>
      </c>
      <c r="P105" s="1">
        <f>COUNTIFS(Table2[Sub-Sector],Table4[[#This Row],[Sub-Sector]],Table2[% Away From 52W High],"&lt;=10")/Table4[[#This Row],[Count]]</f>
        <v>0.5</v>
      </c>
      <c r="Q105" s="1">
        <f>COUNTIFS(Table2[Sub-Sector],Table4[[#This Row],[Sub-Sector]],Table2[% Away From 52W Low],"&gt;=10")/Table4[[#This Row],[Count]]</f>
        <v>1</v>
      </c>
      <c r="R105" s="1">
        <f>COUNTIFS(Table2[Sub-Sector],Table4[[#This Row],[Sub-Sector]],Table2[% Price above 20 EMA],"&gt;=0")/Table4[[#This Row],[Count]]</f>
        <v>0.5</v>
      </c>
      <c r="S105" s="1">
        <f>COUNTIFS(Table2[Sub-Sector],Table4[[#This Row],[Sub-Sector]],Table2[% Price above 50 EMA],"&gt;=0")/Table4[[#This Row],[Count]]</f>
        <v>0.5</v>
      </c>
      <c r="T105" s="1">
        <f>COUNTIFS(Table2[Sub-Sector],Table4[[#This Row],[Sub-Sector]],Table2[% Price above 200 EMA],"&gt;=0")/Table4[[#This Row],[Count]]</f>
        <v>0.5</v>
      </c>
      <c r="U105" s="1">
        <f>COUNTIFS(Table2[Sub-Sector],Table4[[#This Row],[Sub-Sector]],Table2[Rate of Change - Zone],"Positive")/Table4[[#This Row],[Count]]</f>
        <v>0.5</v>
      </c>
      <c r="V105" s="1">
        <f>COUNTIFS(Table2[Sub-Sector],Table4[[#This Row],[Sub-Sector]],Table2[Sharpe Ratio],"&gt;=0.10")/Table4[[#This Row],[Count]]</f>
        <v>0</v>
      </c>
      <c r="W10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601.5</v>
      </c>
      <c r="X105">
        <f>_xlfn.RANK.AVG(Table4[[#This Row],[Score]],Table4[Score],1)</f>
        <v>104</v>
      </c>
      <c r="Y10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355.5</v>
      </c>
      <c r="Z105">
        <f>_xlfn.RANK.AVG(Table4[[#This Row],[Score 2 ]],Table4[[Score 2 ]],1)</f>
        <v>104.5</v>
      </c>
    </row>
    <row r="106" spans="1:26" x14ac:dyDescent="0.3">
      <c r="A106" t="s">
        <v>605</v>
      </c>
      <c r="B106">
        <f>COUNTIFS(Table2[Sub-Sector],Table4[[#This Row],[Sub-Sector]])</f>
        <v>2</v>
      </c>
      <c r="C106" s="1">
        <f>COUNTIFS(Table2[Sub-Sector],Table4[[#This Row],[Sub-Sector]],Table2[Uptrend],"Uptrend")/Table4[[#This Row],[Count]]</f>
        <v>0</v>
      </c>
      <c r="D106" s="1">
        <f>COUNTIFS(Table2[Sub-Sector],Table4[[#This Row],[Sub-Sector]],Table2[1W Return vs Nifty],"&gt;=5")/Table4[[#This Row],[Count]]</f>
        <v>0</v>
      </c>
      <c r="E106" s="1">
        <f>COUNTIFS(Table2[Sub-Sector],Table4[[#This Row],[Sub-Sector]],Table2[1M Return vs Nifty],"&gt;=5")/Table4[[#This Row],[Count]]</f>
        <v>0</v>
      </c>
      <c r="F106" s="1">
        <f>COUNTIFS(Table2[Sub-Sector],Table4[[#This Row],[Sub-Sector]],Table2[6M Return vs Nifty],"&gt;=10")/Table4[[#This Row],[Count]]</f>
        <v>0</v>
      </c>
      <c r="G106" s="1">
        <f>COUNTIFS(Table2[Sub-Sector],Table4[[#This Row],[Sub-Sector]],Table2[1Y Return vs Nifty],"&gt;=10")/Table4[[#This Row],[Count]]</f>
        <v>0</v>
      </c>
      <c r="H106" s="1">
        <f>COUNTIFS(Table2[Sub-Sector],Table4[[#This Row],[Sub-Sector]],Table2[RSI Exponential â€“ 14D],"&gt;=50")/Table4[[#This Row],[Count]]</f>
        <v>0.5</v>
      </c>
      <c r="I106" s="1">
        <f>COUNTIFS(Table2[Sub-Sector],Table4[[#This Row],[Sub-Sector]],Table2[Relative Volume],"&gt;=1")/Table4[[#This Row],[Count]]</f>
        <v>0</v>
      </c>
      <c r="J106" s="1">
        <f>COUNTIFS(Table2[Sub-Sector],Table4[[#This Row],[Sub-Sector]],Table2[% Away From Day Low],"&gt;=0.05")/Table4[[#This Row],[Count]]</f>
        <v>0</v>
      </c>
      <c r="K106" s="1">
        <f>COUNTIFS(Table2[Sub-Sector],Table4[[#This Row],[Sub-Sector]],Table2[% Away From Day High],"&lt;=0.05")/Table4[[#This Row],[Count]]</f>
        <v>1</v>
      </c>
      <c r="L106" s="1">
        <f>COUNTIFS(Table2[Sub-Sector],Table4[[#This Row],[Sub-Sector]],Table2[% Away From Current Week Low],"&gt;=0.05")/Table4[[#This Row],[Count]]</f>
        <v>0</v>
      </c>
      <c r="M106" s="1">
        <f>COUNTIFS(Table2[Sub-Sector],Table4[[#This Row],[Sub-Sector]],Table2[% Away From Current Week High],"&lt;=0.05")/Table4[[#This Row],[Count]]</f>
        <v>1</v>
      </c>
      <c r="N106" s="1">
        <f>COUNTIFS(Table2[Sub-Sector],Table4[[#This Row],[Sub-Sector]],Table2[% Away From Current Month Low],"&gt;=0.05")/Table4[[#This Row],[Count]]</f>
        <v>0.5</v>
      </c>
      <c r="O106" s="1">
        <f>COUNTIFS(Table2[Sub-Sector],Table4[[#This Row],[Sub-Sector]],Table2[% Away From Current Month High],"&lt;=0.05")/Table4[[#This Row],[Count]]</f>
        <v>0.5</v>
      </c>
      <c r="P106" s="1">
        <f>COUNTIFS(Table2[Sub-Sector],Table4[[#This Row],[Sub-Sector]],Table2[% Away From 52W High],"&lt;=10")/Table4[[#This Row],[Count]]</f>
        <v>0</v>
      </c>
      <c r="Q106" s="1">
        <f>COUNTIFS(Table2[Sub-Sector],Table4[[#This Row],[Sub-Sector]],Table2[% Away From 52W Low],"&gt;=10")/Table4[[#This Row],[Count]]</f>
        <v>1</v>
      </c>
      <c r="R106" s="1">
        <f>COUNTIFS(Table2[Sub-Sector],Table4[[#This Row],[Sub-Sector]],Table2[% Price above 20 EMA],"&gt;=0")/Table4[[#This Row],[Count]]</f>
        <v>0.5</v>
      </c>
      <c r="S106" s="1">
        <f>COUNTIFS(Table2[Sub-Sector],Table4[[#This Row],[Sub-Sector]],Table2[% Price above 50 EMA],"&gt;=0")/Table4[[#This Row],[Count]]</f>
        <v>0.5</v>
      </c>
      <c r="T106" s="1">
        <f>COUNTIFS(Table2[Sub-Sector],Table4[[#This Row],[Sub-Sector]],Table2[% Price above 200 EMA],"&gt;=0")/Table4[[#This Row],[Count]]</f>
        <v>0.5</v>
      </c>
      <c r="U106" s="1">
        <f>COUNTIFS(Table2[Sub-Sector],Table4[[#This Row],[Sub-Sector]],Table2[Rate of Change - Zone],"Positive")/Table4[[#This Row],[Count]]</f>
        <v>0.5</v>
      </c>
      <c r="V106" s="1">
        <f>COUNTIFS(Table2[Sub-Sector],Table4[[#This Row],[Sub-Sector]],Table2[Sharpe Ratio],"&gt;=0.10")/Table4[[#This Row],[Count]]</f>
        <v>0.5</v>
      </c>
      <c r="W10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666</v>
      </c>
      <c r="X106">
        <f>_xlfn.RANK.AVG(Table4[[#This Row],[Score]],Table4[Score],1)</f>
        <v>115</v>
      </c>
      <c r="Y10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355.5</v>
      </c>
      <c r="Z106">
        <f>_xlfn.RANK.AVG(Table4[[#This Row],[Score 2 ]],Table4[[Score 2 ]],1)</f>
        <v>104.5</v>
      </c>
    </row>
    <row r="107" spans="1:26" x14ac:dyDescent="0.3">
      <c r="A107" t="s">
        <v>40</v>
      </c>
      <c r="B107">
        <f>COUNTIFS(Table2[Sub-Sector],Table4[[#This Row],[Sub-Sector]])</f>
        <v>3</v>
      </c>
      <c r="C107" s="1">
        <f>COUNTIFS(Table2[Sub-Sector],Table4[[#This Row],[Sub-Sector]],Table2[Uptrend],"Uptrend")/Table4[[#This Row],[Count]]</f>
        <v>0.66666666666666663</v>
      </c>
      <c r="D107" s="1">
        <f>COUNTIFS(Table2[Sub-Sector],Table4[[#This Row],[Sub-Sector]],Table2[1W Return vs Nifty],"&gt;=5")/Table4[[#This Row],[Count]]</f>
        <v>0.66666666666666663</v>
      </c>
      <c r="E107" s="1">
        <f>COUNTIFS(Table2[Sub-Sector],Table4[[#This Row],[Sub-Sector]],Table2[1M Return vs Nifty],"&gt;=5")/Table4[[#This Row],[Count]]</f>
        <v>0</v>
      </c>
      <c r="F107" s="1">
        <f>COUNTIFS(Table2[Sub-Sector],Table4[[#This Row],[Sub-Sector]],Table2[6M Return vs Nifty],"&gt;=10")/Table4[[#This Row],[Count]]</f>
        <v>0.33333333333333331</v>
      </c>
      <c r="G107" s="1">
        <f>COUNTIFS(Table2[Sub-Sector],Table4[[#This Row],[Sub-Sector]],Table2[1Y Return vs Nifty],"&gt;=10")/Table4[[#This Row],[Count]]</f>
        <v>0.33333333333333331</v>
      </c>
      <c r="H107" s="1">
        <f>COUNTIFS(Table2[Sub-Sector],Table4[[#This Row],[Sub-Sector]],Table2[RSI Exponential â€“ 14D],"&gt;=50")/Table4[[#This Row],[Count]]</f>
        <v>0.33333333333333331</v>
      </c>
      <c r="I107" s="1">
        <f>COUNTIFS(Table2[Sub-Sector],Table4[[#This Row],[Sub-Sector]],Table2[Relative Volume],"&gt;=1")/Table4[[#This Row],[Count]]</f>
        <v>0</v>
      </c>
      <c r="J107" s="1">
        <f>COUNTIFS(Table2[Sub-Sector],Table4[[#This Row],[Sub-Sector]],Table2[% Away From Day Low],"&gt;=0.05")/Table4[[#This Row],[Count]]</f>
        <v>0</v>
      </c>
      <c r="K107" s="1">
        <f>COUNTIFS(Table2[Sub-Sector],Table4[[#This Row],[Sub-Sector]],Table2[% Away From Day High],"&lt;=0.05")/Table4[[#This Row],[Count]]</f>
        <v>1</v>
      </c>
      <c r="L107" s="1">
        <f>COUNTIFS(Table2[Sub-Sector],Table4[[#This Row],[Sub-Sector]],Table2[% Away From Current Week Low],"&gt;=0.05")/Table4[[#This Row],[Count]]</f>
        <v>0</v>
      </c>
      <c r="M107" s="1">
        <f>COUNTIFS(Table2[Sub-Sector],Table4[[#This Row],[Sub-Sector]],Table2[% Away From Current Week High],"&lt;=0.05")/Table4[[#This Row],[Count]]</f>
        <v>1</v>
      </c>
      <c r="N107" s="1">
        <f>COUNTIFS(Table2[Sub-Sector],Table4[[#This Row],[Sub-Sector]],Table2[% Away From Current Month Low],"&gt;=0.05")/Table4[[#This Row],[Count]]</f>
        <v>0.33333333333333331</v>
      </c>
      <c r="O107" s="1">
        <f>COUNTIFS(Table2[Sub-Sector],Table4[[#This Row],[Sub-Sector]],Table2[% Away From Current Month High],"&lt;=0.05")/Table4[[#This Row],[Count]]</f>
        <v>1</v>
      </c>
      <c r="P107" s="1">
        <f>COUNTIFS(Table2[Sub-Sector],Table4[[#This Row],[Sub-Sector]],Table2[% Away From 52W High],"&lt;=10")/Table4[[#This Row],[Count]]</f>
        <v>0.33333333333333331</v>
      </c>
      <c r="Q107" s="1">
        <f>COUNTIFS(Table2[Sub-Sector],Table4[[#This Row],[Sub-Sector]],Table2[% Away From 52W Low],"&gt;=10")/Table4[[#This Row],[Count]]</f>
        <v>1</v>
      </c>
      <c r="R107" s="1">
        <f>COUNTIFS(Table2[Sub-Sector],Table4[[#This Row],[Sub-Sector]],Table2[% Price above 20 EMA],"&gt;=0")/Table4[[#This Row],[Count]]</f>
        <v>0.66666666666666663</v>
      </c>
      <c r="S107" s="1">
        <f>COUNTIFS(Table2[Sub-Sector],Table4[[#This Row],[Sub-Sector]],Table2[% Price above 50 EMA],"&gt;=0")/Table4[[#This Row],[Count]]</f>
        <v>0.33333333333333331</v>
      </c>
      <c r="T107" s="1">
        <f>COUNTIFS(Table2[Sub-Sector],Table4[[#This Row],[Sub-Sector]],Table2[% Price above 200 EMA],"&gt;=0")/Table4[[#This Row],[Count]]</f>
        <v>1</v>
      </c>
      <c r="U107" s="1">
        <f>COUNTIFS(Table2[Sub-Sector],Table4[[#This Row],[Sub-Sector]],Table2[Rate of Change - Zone],"Positive")/Table4[[#This Row],[Count]]</f>
        <v>0</v>
      </c>
      <c r="V107" s="1">
        <f>COUNTIFS(Table2[Sub-Sector],Table4[[#This Row],[Sub-Sector]],Table2[Sharpe Ratio],"&gt;=0.10")/Table4[[#This Row],[Count]]</f>
        <v>0.66666666666666663</v>
      </c>
      <c r="W10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511.5</v>
      </c>
      <c r="X107">
        <f>_xlfn.RANK.AVG(Table4[[#This Row],[Score]],Table4[Score],1)</f>
        <v>79</v>
      </c>
      <c r="Y10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358.5</v>
      </c>
      <c r="Z107">
        <f>_xlfn.RANK.AVG(Table4[[#This Row],[Score 2 ]],Table4[[Score 2 ]],1)</f>
        <v>106.5</v>
      </c>
    </row>
    <row r="108" spans="1:26" x14ac:dyDescent="0.3">
      <c r="A108" t="s">
        <v>239</v>
      </c>
      <c r="B108">
        <f>COUNTIFS(Table2[Sub-Sector],Table4[[#This Row],[Sub-Sector]])</f>
        <v>3</v>
      </c>
      <c r="C108" s="1">
        <f>COUNTIFS(Table2[Sub-Sector],Table4[[#This Row],[Sub-Sector]],Table2[Uptrend],"Uptrend")/Table4[[#This Row],[Count]]</f>
        <v>0.33333333333333331</v>
      </c>
      <c r="D108" s="1">
        <f>COUNTIFS(Table2[Sub-Sector],Table4[[#This Row],[Sub-Sector]],Table2[1W Return vs Nifty],"&gt;=5")/Table4[[#This Row],[Count]]</f>
        <v>0.33333333333333331</v>
      </c>
      <c r="E108" s="1">
        <f>COUNTIFS(Table2[Sub-Sector],Table4[[#This Row],[Sub-Sector]],Table2[1M Return vs Nifty],"&gt;=5")/Table4[[#This Row],[Count]]</f>
        <v>0</v>
      </c>
      <c r="F108" s="1">
        <f>COUNTIFS(Table2[Sub-Sector],Table4[[#This Row],[Sub-Sector]],Table2[6M Return vs Nifty],"&gt;=10")/Table4[[#This Row],[Count]]</f>
        <v>0.33333333333333331</v>
      </c>
      <c r="G108" s="1">
        <f>COUNTIFS(Table2[Sub-Sector],Table4[[#This Row],[Sub-Sector]],Table2[1Y Return vs Nifty],"&gt;=10")/Table4[[#This Row],[Count]]</f>
        <v>0.33333333333333331</v>
      </c>
      <c r="H108" s="1">
        <f>COUNTIFS(Table2[Sub-Sector],Table4[[#This Row],[Sub-Sector]],Table2[RSI Exponential â€“ 14D],"&gt;=50")/Table4[[#This Row],[Count]]</f>
        <v>0</v>
      </c>
      <c r="I108" s="1">
        <f>COUNTIFS(Table2[Sub-Sector],Table4[[#This Row],[Sub-Sector]],Table2[Relative Volume],"&gt;=1")/Table4[[#This Row],[Count]]</f>
        <v>0</v>
      </c>
      <c r="J108" s="1">
        <f>COUNTIFS(Table2[Sub-Sector],Table4[[#This Row],[Sub-Sector]],Table2[% Away From Day Low],"&gt;=0.05")/Table4[[#This Row],[Count]]</f>
        <v>0</v>
      </c>
      <c r="K108" s="1">
        <f>COUNTIFS(Table2[Sub-Sector],Table4[[#This Row],[Sub-Sector]],Table2[% Away From Day High],"&lt;=0.05")/Table4[[#This Row],[Count]]</f>
        <v>1</v>
      </c>
      <c r="L108" s="1">
        <f>COUNTIFS(Table2[Sub-Sector],Table4[[#This Row],[Sub-Sector]],Table2[% Away From Current Week Low],"&gt;=0.05")/Table4[[#This Row],[Count]]</f>
        <v>0</v>
      </c>
      <c r="M108" s="1">
        <f>COUNTIFS(Table2[Sub-Sector],Table4[[#This Row],[Sub-Sector]],Table2[% Away From Current Week High],"&lt;=0.05")/Table4[[#This Row],[Count]]</f>
        <v>1</v>
      </c>
      <c r="N108" s="1">
        <f>COUNTIFS(Table2[Sub-Sector],Table4[[#This Row],[Sub-Sector]],Table2[% Away From Current Month Low],"&gt;=0.05")/Table4[[#This Row],[Count]]</f>
        <v>0.33333333333333331</v>
      </c>
      <c r="O108" s="1">
        <f>COUNTIFS(Table2[Sub-Sector],Table4[[#This Row],[Sub-Sector]],Table2[% Away From Current Month High],"&lt;=0.05")/Table4[[#This Row],[Count]]</f>
        <v>0</v>
      </c>
      <c r="P108" s="1">
        <f>COUNTIFS(Table2[Sub-Sector],Table4[[#This Row],[Sub-Sector]],Table2[% Away From 52W High],"&lt;=10")/Table4[[#This Row],[Count]]</f>
        <v>0</v>
      </c>
      <c r="Q108" s="1">
        <f>COUNTIFS(Table2[Sub-Sector],Table4[[#This Row],[Sub-Sector]],Table2[% Away From 52W Low],"&gt;=10")/Table4[[#This Row],[Count]]</f>
        <v>1</v>
      </c>
      <c r="R108" s="1">
        <f>COUNTIFS(Table2[Sub-Sector],Table4[[#This Row],[Sub-Sector]],Table2[% Price above 20 EMA],"&gt;=0")/Table4[[#This Row],[Count]]</f>
        <v>0</v>
      </c>
      <c r="S108" s="1">
        <f>COUNTIFS(Table2[Sub-Sector],Table4[[#This Row],[Sub-Sector]],Table2[% Price above 50 EMA],"&gt;=0")/Table4[[#This Row],[Count]]</f>
        <v>0.33333333333333331</v>
      </c>
      <c r="T108" s="1">
        <f>COUNTIFS(Table2[Sub-Sector],Table4[[#This Row],[Sub-Sector]],Table2[% Price above 200 EMA],"&gt;=0")/Table4[[#This Row],[Count]]</f>
        <v>1</v>
      </c>
      <c r="U108" s="1">
        <f>COUNTIFS(Table2[Sub-Sector],Table4[[#This Row],[Sub-Sector]],Table2[Rate of Change - Zone],"Positive")/Table4[[#This Row],[Count]]</f>
        <v>0</v>
      </c>
      <c r="V108" s="1">
        <f>COUNTIFS(Table2[Sub-Sector],Table4[[#This Row],[Sub-Sector]],Table2[Sharpe Ratio],"&gt;=0.10")/Table4[[#This Row],[Count]]</f>
        <v>0</v>
      </c>
      <c r="W10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588.5</v>
      </c>
      <c r="X108">
        <f>_xlfn.RANK.AVG(Table4[[#This Row],[Score]],Table4[Score],1)</f>
        <v>102</v>
      </c>
      <c r="Y10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358.5</v>
      </c>
      <c r="Z108">
        <f>_xlfn.RANK.AVG(Table4[[#This Row],[Score 2 ]],Table4[[Score 2 ]],1)</f>
        <v>106.5</v>
      </c>
    </row>
    <row r="109" spans="1:26" x14ac:dyDescent="0.3">
      <c r="A109" t="s">
        <v>43</v>
      </c>
      <c r="B109">
        <f>COUNTIFS(Table2[Sub-Sector],Table4[[#This Row],[Sub-Sector]])</f>
        <v>10</v>
      </c>
      <c r="C109" s="1">
        <f>COUNTIFS(Table2[Sub-Sector],Table4[[#This Row],[Sub-Sector]],Table2[Uptrend],"Uptrend")/Table4[[#This Row],[Count]]</f>
        <v>0.6</v>
      </c>
      <c r="D109" s="1">
        <f>COUNTIFS(Table2[Sub-Sector],Table4[[#This Row],[Sub-Sector]],Table2[1W Return vs Nifty],"&gt;=5")/Table4[[#This Row],[Count]]</f>
        <v>0.1</v>
      </c>
      <c r="E109" s="1">
        <f>COUNTIFS(Table2[Sub-Sector],Table4[[#This Row],[Sub-Sector]],Table2[1M Return vs Nifty],"&gt;=5")/Table4[[#This Row],[Count]]</f>
        <v>0.2</v>
      </c>
      <c r="F109" s="1">
        <f>COUNTIFS(Table2[Sub-Sector],Table4[[#This Row],[Sub-Sector]],Table2[6M Return vs Nifty],"&gt;=10")/Table4[[#This Row],[Count]]</f>
        <v>0.1</v>
      </c>
      <c r="G109" s="1">
        <f>COUNTIFS(Table2[Sub-Sector],Table4[[#This Row],[Sub-Sector]],Table2[1Y Return vs Nifty],"&gt;=10")/Table4[[#This Row],[Count]]</f>
        <v>0.5</v>
      </c>
      <c r="H109" s="1">
        <f>COUNTIFS(Table2[Sub-Sector],Table4[[#This Row],[Sub-Sector]],Table2[RSI Exponential â€“ 14D],"&gt;=50")/Table4[[#This Row],[Count]]</f>
        <v>0.2</v>
      </c>
      <c r="I109" s="1">
        <f>COUNTIFS(Table2[Sub-Sector],Table4[[#This Row],[Sub-Sector]],Table2[Relative Volume],"&gt;=1")/Table4[[#This Row],[Count]]</f>
        <v>0</v>
      </c>
      <c r="J109" s="1">
        <f>COUNTIFS(Table2[Sub-Sector],Table4[[#This Row],[Sub-Sector]],Table2[% Away From Day Low],"&gt;=0.05")/Table4[[#This Row],[Count]]</f>
        <v>0</v>
      </c>
      <c r="K109" s="1">
        <f>COUNTIFS(Table2[Sub-Sector],Table4[[#This Row],[Sub-Sector]],Table2[% Away From Day High],"&lt;=0.05")/Table4[[#This Row],[Count]]</f>
        <v>1</v>
      </c>
      <c r="L109" s="1">
        <f>COUNTIFS(Table2[Sub-Sector],Table4[[#This Row],[Sub-Sector]],Table2[% Away From Current Week Low],"&gt;=0.05")/Table4[[#This Row],[Count]]</f>
        <v>0</v>
      </c>
      <c r="M109" s="1">
        <f>COUNTIFS(Table2[Sub-Sector],Table4[[#This Row],[Sub-Sector]],Table2[% Away From Current Week High],"&lt;=0.05")/Table4[[#This Row],[Count]]</f>
        <v>1</v>
      </c>
      <c r="N109" s="1">
        <f>COUNTIFS(Table2[Sub-Sector],Table4[[#This Row],[Sub-Sector]],Table2[% Away From Current Month Low],"&gt;=0.05")/Table4[[#This Row],[Count]]</f>
        <v>0.2</v>
      </c>
      <c r="O109" s="1">
        <f>COUNTIFS(Table2[Sub-Sector],Table4[[#This Row],[Sub-Sector]],Table2[% Away From Current Month High],"&lt;=0.05")/Table4[[#This Row],[Count]]</f>
        <v>0.3</v>
      </c>
      <c r="P109" s="1">
        <f>COUNTIFS(Table2[Sub-Sector],Table4[[#This Row],[Sub-Sector]],Table2[% Away From 52W High],"&lt;=10")/Table4[[#This Row],[Count]]</f>
        <v>0.5</v>
      </c>
      <c r="Q109" s="1">
        <f>COUNTIFS(Table2[Sub-Sector],Table4[[#This Row],[Sub-Sector]],Table2[% Away From 52W Low],"&gt;=10")/Table4[[#This Row],[Count]]</f>
        <v>1</v>
      </c>
      <c r="R109" s="1">
        <f>COUNTIFS(Table2[Sub-Sector],Table4[[#This Row],[Sub-Sector]],Table2[% Price above 20 EMA],"&gt;=0")/Table4[[#This Row],[Count]]</f>
        <v>0.2</v>
      </c>
      <c r="S109" s="1">
        <f>COUNTIFS(Table2[Sub-Sector],Table4[[#This Row],[Sub-Sector]],Table2[% Price above 50 EMA],"&gt;=0")/Table4[[#This Row],[Count]]</f>
        <v>0.5</v>
      </c>
      <c r="T109" s="1">
        <f>COUNTIFS(Table2[Sub-Sector],Table4[[#This Row],[Sub-Sector]],Table2[% Price above 200 EMA],"&gt;=0")/Table4[[#This Row],[Count]]</f>
        <v>0.7</v>
      </c>
      <c r="U109" s="1">
        <f>COUNTIFS(Table2[Sub-Sector],Table4[[#This Row],[Sub-Sector]],Table2[Rate of Change - Zone],"Positive")/Table4[[#This Row],[Count]]</f>
        <v>0</v>
      </c>
      <c r="V109" s="1">
        <f>COUNTIFS(Table2[Sub-Sector],Table4[[#This Row],[Sub-Sector]],Table2[Sharpe Ratio],"&gt;=0.10")/Table4[[#This Row],[Count]]</f>
        <v>0.1</v>
      </c>
      <c r="W10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533</v>
      </c>
      <c r="X109">
        <f>_xlfn.RANK.AVG(Table4[[#This Row],[Score]],Table4[Score],1)</f>
        <v>85</v>
      </c>
      <c r="Y10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361</v>
      </c>
      <c r="Z109">
        <f>_xlfn.RANK.AVG(Table4[[#This Row],[Score 2 ]],Table4[[Score 2 ]],1)</f>
        <v>108</v>
      </c>
    </row>
    <row r="110" spans="1:26" x14ac:dyDescent="0.3">
      <c r="A110" t="s">
        <v>859</v>
      </c>
      <c r="B110">
        <f>COUNTIFS(Table2[Sub-Sector],Table4[[#This Row],[Sub-Sector]])</f>
        <v>2</v>
      </c>
      <c r="C110" s="1">
        <f>COUNTIFS(Table2[Sub-Sector],Table4[[#This Row],[Sub-Sector]],Table2[Uptrend],"Uptrend")/Table4[[#This Row],[Count]]</f>
        <v>0</v>
      </c>
      <c r="D110" s="1">
        <f>COUNTIFS(Table2[Sub-Sector],Table4[[#This Row],[Sub-Sector]],Table2[1W Return vs Nifty],"&gt;=5")/Table4[[#This Row],[Count]]</f>
        <v>0</v>
      </c>
      <c r="E110" s="1">
        <f>COUNTIFS(Table2[Sub-Sector],Table4[[#This Row],[Sub-Sector]],Table2[1M Return vs Nifty],"&gt;=5")/Table4[[#This Row],[Count]]</f>
        <v>0</v>
      </c>
      <c r="F110" s="1">
        <f>COUNTIFS(Table2[Sub-Sector],Table4[[#This Row],[Sub-Sector]],Table2[6M Return vs Nifty],"&gt;=10")/Table4[[#This Row],[Count]]</f>
        <v>0</v>
      </c>
      <c r="G110" s="1">
        <f>COUNTIFS(Table2[Sub-Sector],Table4[[#This Row],[Sub-Sector]],Table2[1Y Return vs Nifty],"&gt;=10")/Table4[[#This Row],[Count]]</f>
        <v>0.5</v>
      </c>
      <c r="H110" s="1">
        <f>COUNTIFS(Table2[Sub-Sector],Table4[[#This Row],[Sub-Sector]],Table2[RSI Exponential â€“ 14D],"&gt;=50")/Table4[[#This Row],[Count]]</f>
        <v>0</v>
      </c>
      <c r="I110" s="1">
        <f>COUNTIFS(Table2[Sub-Sector],Table4[[#This Row],[Sub-Sector]],Table2[Relative Volume],"&gt;=1")/Table4[[#This Row],[Count]]</f>
        <v>0</v>
      </c>
      <c r="J110" s="1">
        <f>COUNTIFS(Table2[Sub-Sector],Table4[[#This Row],[Sub-Sector]],Table2[% Away From Day Low],"&gt;=0.05")/Table4[[#This Row],[Count]]</f>
        <v>0</v>
      </c>
      <c r="K110" s="1">
        <f>COUNTIFS(Table2[Sub-Sector],Table4[[#This Row],[Sub-Sector]],Table2[% Away From Day High],"&lt;=0.05")/Table4[[#This Row],[Count]]</f>
        <v>1</v>
      </c>
      <c r="L110" s="1">
        <f>COUNTIFS(Table2[Sub-Sector],Table4[[#This Row],[Sub-Sector]],Table2[% Away From Current Week Low],"&gt;=0.05")/Table4[[#This Row],[Count]]</f>
        <v>0</v>
      </c>
      <c r="M110" s="1">
        <f>COUNTIFS(Table2[Sub-Sector],Table4[[#This Row],[Sub-Sector]],Table2[% Away From Current Week High],"&lt;=0.05")/Table4[[#This Row],[Count]]</f>
        <v>0.5</v>
      </c>
      <c r="N110" s="1">
        <f>COUNTIFS(Table2[Sub-Sector],Table4[[#This Row],[Sub-Sector]],Table2[% Away From Current Month Low],"&gt;=0.05")/Table4[[#This Row],[Count]]</f>
        <v>0</v>
      </c>
      <c r="O110" s="1">
        <f>COUNTIFS(Table2[Sub-Sector],Table4[[#This Row],[Sub-Sector]],Table2[% Away From Current Month High],"&lt;=0.05")/Table4[[#This Row],[Count]]</f>
        <v>0</v>
      </c>
      <c r="P110" s="1">
        <f>COUNTIFS(Table2[Sub-Sector],Table4[[#This Row],[Sub-Sector]],Table2[% Away From 52W High],"&lt;=10")/Table4[[#This Row],[Count]]</f>
        <v>0</v>
      </c>
      <c r="Q110" s="1">
        <f>COUNTIFS(Table2[Sub-Sector],Table4[[#This Row],[Sub-Sector]],Table2[% Away From 52W Low],"&gt;=10")/Table4[[#This Row],[Count]]</f>
        <v>0.5</v>
      </c>
      <c r="R110" s="1">
        <f>COUNTIFS(Table2[Sub-Sector],Table4[[#This Row],[Sub-Sector]],Table2[% Price above 20 EMA],"&gt;=0")/Table4[[#This Row],[Count]]</f>
        <v>0</v>
      </c>
      <c r="S110" s="1">
        <f>COUNTIFS(Table2[Sub-Sector],Table4[[#This Row],[Sub-Sector]],Table2[% Price above 50 EMA],"&gt;=0")/Table4[[#This Row],[Count]]</f>
        <v>0</v>
      </c>
      <c r="T110" s="1">
        <f>COUNTIFS(Table2[Sub-Sector],Table4[[#This Row],[Sub-Sector]],Table2[% Price above 200 EMA],"&gt;=0")/Table4[[#This Row],[Count]]</f>
        <v>0</v>
      </c>
      <c r="U110" s="1">
        <f>COUNTIFS(Table2[Sub-Sector],Table4[[#This Row],[Sub-Sector]],Table2[Rate of Change - Zone],"Positive")/Table4[[#This Row],[Count]]</f>
        <v>0</v>
      </c>
      <c r="V110" s="1">
        <f>COUNTIFS(Table2[Sub-Sector],Table4[[#This Row],[Sub-Sector]],Table2[Sharpe Ratio],"&gt;=0.10")/Table4[[#This Row],[Count]]</f>
        <v>0</v>
      </c>
      <c r="W11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688</v>
      </c>
      <c r="X110">
        <f>_xlfn.RANK.AVG(Table4[[#This Row],[Score]],Table4[Score],1)</f>
        <v>117</v>
      </c>
      <c r="Y11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377.5</v>
      </c>
      <c r="Z110">
        <f>_xlfn.RANK.AVG(Table4[[#This Row],[Score 2 ]],Table4[[Score 2 ]],1)</f>
        <v>109</v>
      </c>
    </row>
    <row r="111" spans="1:26" x14ac:dyDescent="0.3">
      <c r="A111" t="s">
        <v>27</v>
      </c>
      <c r="B111">
        <f>COUNTIFS(Table2[Sub-Sector],Table4[[#This Row],[Sub-Sector]])</f>
        <v>4</v>
      </c>
      <c r="C111" s="1">
        <f>COUNTIFS(Table2[Sub-Sector],Table4[[#This Row],[Sub-Sector]],Table2[Uptrend],"Uptrend")/Table4[[#This Row],[Count]]</f>
        <v>0.5</v>
      </c>
      <c r="D111" s="1">
        <f>COUNTIFS(Table2[Sub-Sector],Table4[[#This Row],[Sub-Sector]],Table2[1W Return vs Nifty],"&gt;=5")/Table4[[#This Row],[Count]]</f>
        <v>0</v>
      </c>
      <c r="E111" s="1">
        <f>COUNTIFS(Table2[Sub-Sector],Table4[[#This Row],[Sub-Sector]],Table2[1M Return vs Nifty],"&gt;=5")/Table4[[#This Row],[Count]]</f>
        <v>0</v>
      </c>
      <c r="F111" s="1">
        <f>COUNTIFS(Table2[Sub-Sector],Table4[[#This Row],[Sub-Sector]],Table2[6M Return vs Nifty],"&gt;=10")/Table4[[#This Row],[Count]]</f>
        <v>0.25</v>
      </c>
      <c r="G111" s="1">
        <f>COUNTIFS(Table2[Sub-Sector],Table4[[#This Row],[Sub-Sector]],Table2[1Y Return vs Nifty],"&gt;=10")/Table4[[#This Row],[Count]]</f>
        <v>0.25</v>
      </c>
      <c r="H111" s="1">
        <f>COUNTIFS(Table2[Sub-Sector],Table4[[#This Row],[Sub-Sector]],Table2[RSI Exponential â€“ 14D],"&gt;=50")/Table4[[#This Row],[Count]]</f>
        <v>0.25</v>
      </c>
      <c r="I111" s="1">
        <f>COUNTIFS(Table2[Sub-Sector],Table4[[#This Row],[Sub-Sector]],Table2[Relative Volume],"&gt;=1")/Table4[[#This Row],[Count]]</f>
        <v>0</v>
      </c>
      <c r="J111" s="1">
        <f>COUNTIFS(Table2[Sub-Sector],Table4[[#This Row],[Sub-Sector]],Table2[% Away From Day Low],"&gt;=0.05")/Table4[[#This Row],[Count]]</f>
        <v>0</v>
      </c>
      <c r="K111" s="1">
        <f>COUNTIFS(Table2[Sub-Sector],Table4[[#This Row],[Sub-Sector]],Table2[% Away From Day High],"&lt;=0.05")/Table4[[#This Row],[Count]]</f>
        <v>1</v>
      </c>
      <c r="L111" s="1">
        <f>COUNTIFS(Table2[Sub-Sector],Table4[[#This Row],[Sub-Sector]],Table2[% Away From Current Week Low],"&gt;=0.05")/Table4[[#This Row],[Count]]</f>
        <v>0</v>
      </c>
      <c r="M111" s="1">
        <f>COUNTIFS(Table2[Sub-Sector],Table4[[#This Row],[Sub-Sector]],Table2[% Away From Current Week High],"&lt;=0.05")/Table4[[#This Row],[Count]]</f>
        <v>1</v>
      </c>
      <c r="N111" s="1">
        <f>COUNTIFS(Table2[Sub-Sector],Table4[[#This Row],[Sub-Sector]],Table2[% Away From Current Month Low],"&gt;=0.05")/Table4[[#This Row],[Count]]</f>
        <v>0.25</v>
      </c>
      <c r="O111" s="1">
        <f>COUNTIFS(Table2[Sub-Sector],Table4[[#This Row],[Sub-Sector]],Table2[% Away From Current Month High],"&lt;=0.05")/Table4[[#This Row],[Count]]</f>
        <v>0.25</v>
      </c>
      <c r="P111" s="1">
        <f>COUNTIFS(Table2[Sub-Sector],Table4[[#This Row],[Sub-Sector]],Table2[% Away From 52W High],"&lt;=10")/Table4[[#This Row],[Count]]</f>
        <v>0.25</v>
      </c>
      <c r="Q111" s="1">
        <f>COUNTIFS(Table2[Sub-Sector],Table4[[#This Row],[Sub-Sector]],Table2[% Away From 52W Low],"&gt;=10")/Table4[[#This Row],[Count]]</f>
        <v>0.75</v>
      </c>
      <c r="R111" s="1">
        <f>COUNTIFS(Table2[Sub-Sector],Table4[[#This Row],[Sub-Sector]],Table2[% Price above 20 EMA],"&gt;=0")/Table4[[#This Row],[Count]]</f>
        <v>0.25</v>
      </c>
      <c r="S111" s="1">
        <f>COUNTIFS(Table2[Sub-Sector],Table4[[#This Row],[Sub-Sector]],Table2[% Price above 50 EMA],"&gt;=0")/Table4[[#This Row],[Count]]</f>
        <v>0.25</v>
      </c>
      <c r="T111" s="1">
        <f>COUNTIFS(Table2[Sub-Sector],Table4[[#This Row],[Sub-Sector]],Table2[% Price above 200 EMA],"&gt;=0")/Table4[[#This Row],[Count]]</f>
        <v>0.5</v>
      </c>
      <c r="U111" s="1">
        <f>COUNTIFS(Table2[Sub-Sector],Table4[[#This Row],[Sub-Sector]],Table2[Rate of Change - Zone],"Positive")/Table4[[#This Row],[Count]]</f>
        <v>0</v>
      </c>
      <c r="V111" s="1">
        <f>COUNTIFS(Table2[Sub-Sector],Table4[[#This Row],[Sub-Sector]],Table2[Sharpe Ratio],"&gt;=0.10")/Table4[[#This Row],[Count]]</f>
        <v>0.25</v>
      </c>
      <c r="W11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632</v>
      </c>
      <c r="X111">
        <f>_xlfn.RANK.AVG(Table4[[#This Row],[Score]],Table4[Score],1)</f>
        <v>107.5</v>
      </c>
      <c r="Y11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378.5</v>
      </c>
      <c r="Z111">
        <f>_xlfn.RANK.AVG(Table4[[#This Row],[Score 2 ]],Table4[[Score 2 ]],1)</f>
        <v>110</v>
      </c>
    </row>
    <row r="112" spans="1:26" x14ac:dyDescent="0.3">
      <c r="A112" t="s">
        <v>100</v>
      </c>
      <c r="B112">
        <f>COUNTIFS(Table2[Sub-Sector],Table4[[#This Row],[Sub-Sector]])</f>
        <v>4</v>
      </c>
      <c r="C112" s="1">
        <f>COUNTIFS(Table2[Sub-Sector],Table4[[#This Row],[Sub-Sector]],Table2[Uptrend],"Uptrend")/Table4[[#This Row],[Count]]</f>
        <v>0.5</v>
      </c>
      <c r="D112" s="1">
        <f>COUNTIFS(Table2[Sub-Sector],Table4[[#This Row],[Sub-Sector]],Table2[1W Return vs Nifty],"&gt;=5")/Table4[[#This Row],[Count]]</f>
        <v>0</v>
      </c>
      <c r="E112" s="1">
        <f>COUNTIFS(Table2[Sub-Sector],Table4[[#This Row],[Sub-Sector]],Table2[1M Return vs Nifty],"&gt;=5")/Table4[[#This Row],[Count]]</f>
        <v>0</v>
      </c>
      <c r="F112" s="1">
        <f>COUNTIFS(Table2[Sub-Sector],Table4[[#This Row],[Sub-Sector]],Table2[6M Return vs Nifty],"&gt;=10")/Table4[[#This Row],[Count]]</f>
        <v>0</v>
      </c>
      <c r="G112" s="1">
        <f>COUNTIFS(Table2[Sub-Sector],Table4[[#This Row],[Sub-Sector]],Table2[1Y Return vs Nifty],"&gt;=10")/Table4[[#This Row],[Count]]</f>
        <v>0</v>
      </c>
      <c r="H112" s="1">
        <f>COUNTIFS(Table2[Sub-Sector],Table4[[#This Row],[Sub-Sector]],Table2[RSI Exponential â€“ 14D],"&gt;=50")/Table4[[#This Row],[Count]]</f>
        <v>0.25</v>
      </c>
      <c r="I112" s="1">
        <f>COUNTIFS(Table2[Sub-Sector],Table4[[#This Row],[Sub-Sector]],Table2[Relative Volume],"&gt;=1")/Table4[[#This Row],[Count]]</f>
        <v>0</v>
      </c>
      <c r="J112" s="1">
        <f>COUNTIFS(Table2[Sub-Sector],Table4[[#This Row],[Sub-Sector]],Table2[% Away From Day Low],"&gt;=0.05")/Table4[[#This Row],[Count]]</f>
        <v>0</v>
      </c>
      <c r="K112" s="1">
        <f>COUNTIFS(Table2[Sub-Sector],Table4[[#This Row],[Sub-Sector]],Table2[% Away From Day High],"&lt;=0.05")/Table4[[#This Row],[Count]]</f>
        <v>0.75</v>
      </c>
      <c r="L112" s="1">
        <f>COUNTIFS(Table2[Sub-Sector],Table4[[#This Row],[Sub-Sector]],Table2[% Away From Current Week Low],"&gt;=0.05")/Table4[[#This Row],[Count]]</f>
        <v>0</v>
      </c>
      <c r="M112" s="1">
        <f>COUNTIFS(Table2[Sub-Sector],Table4[[#This Row],[Sub-Sector]],Table2[% Away From Current Week High],"&lt;=0.05")/Table4[[#This Row],[Count]]</f>
        <v>1</v>
      </c>
      <c r="N112" s="1">
        <f>COUNTIFS(Table2[Sub-Sector],Table4[[#This Row],[Sub-Sector]],Table2[% Away From Current Month Low],"&gt;=0.05")/Table4[[#This Row],[Count]]</f>
        <v>0</v>
      </c>
      <c r="O112" s="1">
        <f>COUNTIFS(Table2[Sub-Sector],Table4[[#This Row],[Sub-Sector]],Table2[% Away From Current Month High],"&lt;=0.05")/Table4[[#This Row],[Count]]</f>
        <v>0.25</v>
      </c>
      <c r="P112" s="1">
        <f>COUNTIFS(Table2[Sub-Sector],Table4[[#This Row],[Sub-Sector]],Table2[% Away From 52W High],"&lt;=10")/Table4[[#This Row],[Count]]</f>
        <v>0.5</v>
      </c>
      <c r="Q112" s="1">
        <f>COUNTIFS(Table2[Sub-Sector],Table4[[#This Row],[Sub-Sector]],Table2[% Away From 52W Low],"&gt;=10")/Table4[[#This Row],[Count]]</f>
        <v>1</v>
      </c>
      <c r="R112" s="1">
        <f>COUNTIFS(Table2[Sub-Sector],Table4[[#This Row],[Sub-Sector]],Table2[% Price above 20 EMA],"&gt;=0")/Table4[[#This Row],[Count]]</f>
        <v>0.25</v>
      </c>
      <c r="S112" s="1">
        <f>COUNTIFS(Table2[Sub-Sector],Table4[[#This Row],[Sub-Sector]],Table2[% Price above 50 EMA],"&gt;=0")/Table4[[#This Row],[Count]]</f>
        <v>0.5</v>
      </c>
      <c r="T112" s="1">
        <f>COUNTIFS(Table2[Sub-Sector],Table4[[#This Row],[Sub-Sector]],Table2[% Price above 200 EMA],"&gt;=0")/Table4[[#This Row],[Count]]</f>
        <v>0.75</v>
      </c>
      <c r="U112" s="1">
        <f>COUNTIFS(Table2[Sub-Sector],Table4[[#This Row],[Sub-Sector]],Table2[Rate of Change - Zone],"Positive")/Table4[[#This Row],[Count]]</f>
        <v>0.25</v>
      </c>
      <c r="V112" s="1">
        <f>COUNTIFS(Table2[Sub-Sector],Table4[[#This Row],[Sub-Sector]],Table2[Sharpe Ratio],"&gt;=0.10")/Table4[[#This Row],[Count]]</f>
        <v>0</v>
      </c>
      <c r="W11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637</v>
      </c>
      <c r="X112">
        <f>_xlfn.RANK.AVG(Table4[[#This Row],[Score]],Table4[Score],1)</f>
        <v>111.5</v>
      </c>
      <c r="Y11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383.5</v>
      </c>
      <c r="Z112">
        <f>_xlfn.RANK.AVG(Table4[[#This Row],[Score 2 ]],Table4[[Score 2 ]],1)</f>
        <v>111</v>
      </c>
    </row>
    <row r="113" spans="1:26" x14ac:dyDescent="0.3">
      <c r="A113" t="s">
        <v>633</v>
      </c>
      <c r="B113">
        <f>COUNTIFS(Table2[Sub-Sector],Table4[[#This Row],[Sub-Sector]])</f>
        <v>3</v>
      </c>
      <c r="C113" s="1">
        <f>COUNTIFS(Table2[Sub-Sector],Table4[[#This Row],[Sub-Sector]],Table2[Uptrend],"Uptrend")/Table4[[#This Row],[Count]]</f>
        <v>0</v>
      </c>
      <c r="D113" s="1">
        <f>COUNTIFS(Table2[Sub-Sector],Table4[[#This Row],[Sub-Sector]],Table2[1W Return vs Nifty],"&gt;=5")/Table4[[#This Row],[Count]]</f>
        <v>0</v>
      </c>
      <c r="E113" s="1">
        <f>COUNTIFS(Table2[Sub-Sector],Table4[[#This Row],[Sub-Sector]],Table2[1M Return vs Nifty],"&gt;=5")/Table4[[#This Row],[Count]]</f>
        <v>0</v>
      </c>
      <c r="F113" s="1">
        <f>COUNTIFS(Table2[Sub-Sector],Table4[[#This Row],[Sub-Sector]],Table2[6M Return vs Nifty],"&gt;=10")/Table4[[#This Row],[Count]]</f>
        <v>0.33333333333333331</v>
      </c>
      <c r="G113" s="1">
        <f>COUNTIFS(Table2[Sub-Sector],Table4[[#This Row],[Sub-Sector]],Table2[1Y Return vs Nifty],"&gt;=10")/Table4[[#This Row],[Count]]</f>
        <v>0</v>
      </c>
      <c r="H113" s="1">
        <f>COUNTIFS(Table2[Sub-Sector],Table4[[#This Row],[Sub-Sector]],Table2[RSI Exponential â€“ 14D],"&gt;=50")/Table4[[#This Row],[Count]]</f>
        <v>0.33333333333333331</v>
      </c>
      <c r="I113" s="1">
        <f>COUNTIFS(Table2[Sub-Sector],Table4[[#This Row],[Sub-Sector]],Table2[Relative Volume],"&gt;=1")/Table4[[#This Row],[Count]]</f>
        <v>0</v>
      </c>
      <c r="J113" s="1">
        <f>COUNTIFS(Table2[Sub-Sector],Table4[[#This Row],[Sub-Sector]],Table2[% Away From Day Low],"&gt;=0.05")/Table4[[#This Row],[Count]]</f>
        <v>0</v>
      </c>
      <c r="K113" s="1">
        <f>COUNTIFS(Table2[Sub-Sector],Table4[[#This Row],[Sub-Sector]],Table2[% Away From Day High],"&lt;=0.05")/Table4[[#This Row],[Count]]</f>
        <v>1</v>
      </c>
      <c r="L113" s="1">
        <f>COUNTIFS(Table2[Sub-Sector],Table4[[#This Row],[Sub-Sector]],Table2[% Away From Current Week Low],"&gt;=0.05")/Table4[[#This Row],[Count]]</f>
        <v>0.33333333333333331</v>
      </c>
      <c r="M113" s="1">
        <f>COUNTIFS(Table2[Sub-Sector],Table4[[#This Row],[Sub-Sector]],Table2[% Away From Current Week High],"&lt;=0.05")/Table4[[#This Row],[Count]]</f>
        <v>1</v>
      </c>
      <c r="N113" s="1">
        <f>COUNTIFS(Table2[Sub-Sector],Table4[[#This Row],[Sub-Sector]],Table2[% Away From Current Month Low],"&gt;=0.05")/Table4[[#This Row],[Count]]</f>
        <v>0.33333333333333331</v>
      </c>
      <c r="O113" s="1">
        <f>COUNTIFS(Table2[Sub-Sector],Table4[[#This Row],[Sub-Sector]],Table2[% Away From Current Month High],"&lt;=0.05")/Table4[[#This Row],[Count]]</f>
        <v>0.33333333333333331</v>
      </c>
      <c r="P113" s="1">
        <f>COUNTIFS(Table2[Sub-Sector],Table4[[#This Row],[Sub-Sector]],Table2[% Away From 52W High],"&lt;=10")/Table4[[#This Row],[Count]]</f>
        <v>0</v>
      </c>
      <c r="Q113" s="1">
        <f>COUNTIFS(Table2[Sub-Sector],Table4[[#This Row],[Sub-Sector]],Table2[% Away From 52W Low],"&gt;=10")/Table4[[#This Row],[Count]]</f>
        <v>0.66666666666666663</v>
      </c>
      <c r="R113" s="1">
        <f>COUNTIFS(Table2[Sub-Sector],Table4[[#This Row],[Sub-Sector]],Table2[% Price above 20 EMA],"&gt;=0")/Table4[[#This Row],[Count]]</f>
        <v>0</v>
      </c>
      <c r="S113" s="1">
        <f>COUNTIFS(Table2[Sub-Sector],Table4[[#This Row],[Sub-Sector]],Table2[% Price above 50 EMA],"&gt;=0")/Table4[[#This Row],[Count]]</f>
        <v>0</v>
      </c>
      <c r="T113" s="1">
        <f>COUNTIFS(Table2[Sub-Sector],Table4[[#This Row],[Sub-Sector]],Table2[% Price above 200 EMA],"&gt;=0")/Table4[[#This Row],[Count]]</f>
        <v>0.33333333333333331</v>
      </c>
      <c r="U113" s="1">
        <f>COUNTIFS(Table2[Sub-Sector],Table4[[#This Row],[Sub-Sector]],Table2[Rate of Change - Zone],"Positive")/Table4[[#This Row],[Count]]</f>
        <v>0</v>
      </c>
      <c r="V113" s="1">
        <f>COUNTIFS(Table2[Sub-Sector],Table4[[#This Row],[Sub-Sector]],Table2[Sharpe Ratio],"&gt;=0.10")/Table4[[#This Row],[Count]]</f>
        <v>0</v>
      </c>
      <c r="W11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698</v>
      </c>
      <c r="X113">
        <f>_xlfn.RANK.AVG(Table4[[#This Row],[Score]],Table4[Score],1)</f>
        <v>118</v>
      </c>
      <c r="Y11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387.5</v>
      </c>
      <c r="Z113">
        <f>_xlfn.RANK.AVG(Table4[[#This Row],[Score 2 ]],Table4[[Score 2 ]],1)</f>
        <v>112</v>
      </c>
    </row>
    <row r="114" spans="1:26" x14ac:dyDescent="0.3">
      <c r="A114" t="s">
        <v>532</v>
      </c>
      <c r="B114">
        <f>COUNTIFS(Table2[Sub-Sector],Table4[[#This Row],[Sub-Sector]])</f>
        <v>5</v>
      </c>
      <c r="C114" s="1">
        <f>COUNTIFS(Table2[Sub-Sector],Table4[[#This Row],[Sub-Sector]],Table2[Uptrend],"Uptrend")/Table4[[#This Row],[Count]]</f>
        <v>0.8</v>
      </c>
      <c r="D114" s="1">
        <f>COUNTIFS(Table2[Sub-Sector],Table4[[#This Row],[Sub-Sector]],Table2[1W Return vs Nifty],"&gt;=5")/Table4[[#This Row],[Count]]</f>
        <v>0</v>
      </c>
      <c r="E114" s="1">
        <f>COUNTIFS(Table2[Sub-Sector],Table4[[#This Row],[Sub-Sector]],Table2[1M Return vs Nifty],"&gt;=5")/Table4[[#This Row],[Count]]</f>
        <v>0.2</v>
      </c>
      <c r="F114" s="1">
        <f>COUNTIFS(Table2[Sub-Sector],Table4[[#This Row],[Sub-Sector]],Table2[6M Return vs Nifty],"&gt;=10")/Table4[[#This Row],[Count]]</f>
        <v>0.2</v>
      </c>
      <c r="G114" s="1">
        <f>COUNTIFS(Table2[Sub-Sector],Table4[[#This Row],[Sub-Sector]],Table2[1Y Return vs Nifty],"&gt;=10")/Table4[[#This Row],[Count]]</f>
        <v>0</v>
      </c>
      <c r="H114" s="1">
        <f>COUNTIFS(Table2[Sub-Sector],Table4[[#This Row],[Sub-Sector]],Table2[RSI Exponential â€“ 14D],"&gt;=50")/Table4[[#This Row],[Count]]</f>
        <v>0.2</v>
      </c>
      <c r="I114" s="1">
        <f>COUNTIFS(Table2[Sub-Sector],Table4[[#This Row],[Sub-Sector]],Table2[Relative Volume],"&gt;=1")/Table4[[#This Row],[Count]]</f>
        <v>0</v>
      </c>
      <c r="J114" s="1">
        <f>COUNTIFS(Table2[Sub-Sector],Table4[[#This Row],[Sub-Sector]],Table2[% Away From Day Low],"&gt;=0.05")/Table4[[#This Row],[Count]]</f>
        <v>0</v>
      </c>
      <c r="K114" s="1">
        <f>COUNTIFS(Table2[Sub-Sector],Table4[[#This Row],[Sub-Sector]],Table2[% Away From Day High],"&lt;=0.05")/Table4[[#This Row],[Count]]</f>
        <v>1</v>
      </c>
      <c r="L114" s="1">
        <f>COUNTIFS(Table2[Sub-Sector],Table4[[#This Row],[Sub-Sector]],Table2[% Away From Current Week Low],"&gt;=0.05")/Table4[[#This Row],[Count]]</f>
        <v>0</v>
      </c>
      <c r="M114" s="1">
        <f>COUNTIFS(Table2[Sub-Sector],Table4[[#This Row],[Sub-Sector]],Table2[% Away From Current Week High],"&lt;=0.05")/Table4[[#This Row],[Count]]</f>
        <v>1</v>
      </c>
      <c r="N114" s="1">
        <f>COUNTIFS(Table2[Sub-Sector],Table4[[#This Row],[Sub-Sector]],Table2[% Away From Current Month Low],"&gt;=0.05")/Table4[[#This Row],[Count]]</f>
        <v>0.2</v>
      </c>
      <c r="O114" s="1">
        <f>COUNTIFS(Table2[Sub-Sector],Table4[[#This Row],[Sub-Sector]],Table2[% Away From Current Month High],"&lt;=0.05")/Table4[[#This Row],[Count]]</f>
        <v>0.4</v>
      </c>
      <c r="P114" s="1">
        <f>COUNTIFS(Table2[Sub-Sector],Table4[[#This Row],[Sub-Sector]],Table2[% Away From 52W High],"&lt;=10")/Table4[[#This Row],[Count]]</f>
        <v>0</v>
      </c>
      <c r="Q114" s="1">
        <f>COUNTIFS(Table2[Sub-Sector],Table4[[#This Row],[Sub-Sector]],Table2[% Away From 52W Low],"&gt;=10")/Table4[[#This Row],[Count]]</f>
        <v>1</v>
      </c>
      <c r="R114" s="1">
        <f>COUNTIFS(Table2[Sub-Sector],Table4[[#This Row],[Sub-Sector]],Table2[% Price above 20 EMA],"&gt;=0")/Table4[[#This Row],[Count]]</f>
        <v>0.2</v>
      </c>
      <c r="S114" s="1">
        <f>COUNTIFS(Table2[Sub-Sector],Table4[[#This Row],[Sub-Sector]],Table2[% Price above 50 EMA],"&gt;=0")/Table4[[#This Row],[Count]]</f>
        <v>0.4</v>
      </c>
      <c r="T114" s="1">
        <f>COUNTIFS(Table2[Sub-Sector],Table4[[#This Row],[Sub-Sector]],Table2[% Price above 200 EMA],"&gt;=0")/Table4[[#This Row],[Count]]</f>
        <v>0.8</v>
      </c>
      <c r="U114" s="1">
        <f>COUNTIFS(Table2[Sub-Sector],Table4[[#This Row],[Sub-Sector]],Table2[Rate of Change - Zone],"Positive")/Table4[[#This Row],[Count]]</f>
        <v>0</v>
      </c>
      <c r="V114" s="1">
        <f>COUNTIFS(Table2[Sub-Sector],Table4[[#This Row],[Sub-Sector]],Table2[Sharpe Ratio],"&gt;=0.10")/Table4[[#This Row],[Count]]</f>
        <v>0</v>
      </c>
      <c r="W11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575.5</v>
      </c>
      <c r="X114">
        <f>_xlfn.RANK.AVG(Table4[[#This Row],[Score]],Table4[Score],1)</f>
        <v>99</v>
      </c>
      <c r="Y11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400.5</v>
      </c>
      <c r="Z114">
        <f>_xlfn.RANK.AVG(Table4[[#This Row],[Score 2 ]],Table4[[Score 2 ]],1)</f>
        <v>113</v>
      </c>
    </row>
    <row r="115" spans="1:26" x14ac:dyDescent="0.3">
      <c r="A115" t="s">
        <v>1412</v>
      </c>
      <c r="B115">
        <f>COUNTIFS(Table2[Sub-Sector],Table4[[#This Row],[Sub-Sector]])</f>
        <v>1</v>
      </c>
      <c r="C115" s="1">
        <f>COUNTIFS(Table2[Sub-Sector],Table4[[#This Row],[Sub-Sector]],Table2[Uptrend],"Uptrend")/Table4[[#This Row],[Count]]</f>
        <v>0</v>
      </c>
      <c r="D115" s="1">
        <f>COUNTIFS(Table2[Sub-Sector],Table4[[#This Row],[Sub-Sector]],Table2[1W Return vs Nifty],"&gt;=5")/Table4[[#This Row],[Count]]</f>
        <v>0</v>
      </c>
      <c r="E115" s="1">
        <f>COUNTIFS(Table2[Sub-Sector],Table4[[#This Row],[Sub-Sector]],Table2[1M Return vs Nifty],"&gt;=5")/Table4[[#This Row],[Count]]</f>
        <v>0</v>
      </c>
      <c r="F115" s="1">
        <f>COUNTIFS(Table2[Sub-Sector],Table4[[#This Row],[Sub-Sector]],Table2[6M Return vs Nifty],"&gt;=10")/Table4[[#This Row],[Count]]</f>
        <v>0</v>
      </c>
      <c r="G115" s="1">
        <f>COUNTIFS(Table2[Sub-Sector],Table4[[#This Row],[Sub-Sector]],Table2[1Y Return vs Nifty],"&gt;=10")/Table4[[#This Row],[Count]]</f>
        <v>0</v>
      </c>
      <c r="H115" s="1">
        <f>COUNTIFS(Table2[Sub-Sector],Table4[[#This Row],[Sub-Sector]],Table2[RSI Exponential â€“ 14D],"&gt;=50")/Table4[[#This Row],[Count]]</f>
        <v>0</v>
      </c>
      <c r="I115" s="1">
        <f>COUNTIFS(Table2[Sub-Sector],Table4[[#This Row],[Sub-Sector]],Table2[Relative Volume],"&gt;=1")/Table4[[#This Row],[Count]]</f>
        <v>0</v>
      </c>
      <c r="J115" s="1">
        <f>COUNTIFS(Table2[Sub-Sector],Table4[[#This Row],[Sub-Sector]],Table2[% Away From Day Low],"&gt;=0.05")/Table4[[#This Row],[Count]]</f>
        <v>0</v>
      </c>
      <c r="K115" s="1">
        <f>COUNTIFS(Table2[Sub-Sector],Table4[[#This Row],[Sub-Sector]],Table2[% Away From Day High],"&lt;=0.05")/Table4[[#This Row],[Count]]</f>
        <v>1</v>
      </c>
      <c r="L115" s="1">
        <f>COUNTIFS(Table2[Sub-Sector],Table4[[#This Row],[Sub-Sector]],Table2[% Away From Current Week Low],"&gt;=0.05")/Table4[[#This Row],[Count]]</f>
        <v>0</v>
      </c>
      <c r="M115" s="1">
        <f>COUNTIFS(Table2[Sub-Sector],Table4[[#This Row],[Sub-Sector]],Table2[% Away From Current Week High],"&lt;=0.05")/Table4[[#This Row],[Count]]</f>
        <v>1</v>
      </c>
      <c r="N115" s="1">
        <f>COUNTIFS(Table2[Sub-Sector],Table4[[#This Row],[Sub-Sector]],Table2[% Away From Current Month Low],"&gt;=0.05")/Table4[[#This Row],[Count]]</f>
        <v>1</v>
      </c>
      <c r="O115" s="1">
        <f>COUNTIFS(Table2[Sub-Sector],Table4[[#This Row],[Sub-Sector]],Table2[% Away From Current Month High],"&lt;=0.05")/Table4[[#This Row],[Count]]</f>
        <v>1</v>
      </c>
      <c r="P115" s="1">
        <f>COUNTIFS(Table2[Sub-Sector],Table4[[#This Row],[Sub-Sector]],Table2[% Away From 52W High],"&lt;=10")/Table4[[#This Row],[Count]]</f>
        <v>0</v>
      </c>
      <c r="Q115" s="1">
        <f>COUNTIFS(Table2[Sub-Sector],Table4[[#This Row],[Sub-Sector]],Table2[% Away From 52W Low],"&gt;=10")/Table4[[#This Row],[Count]]</f>
        <v>1</v>
      </c>
      <c r="R115" s="1">
        <f>COUNTIFS(Table2[Sub-Sector],Table4[[#This Row],[Sub-Sector]],Table2[% Price above 20 EMA],"&gt;=0")/Table4[[#This Row],[Count]]</f>
        <v>0</v>
      </c>
      <c r="S115" s="1">
        <f>COUNTIFS(Table2[Sub-Sector],Table4[[#This Row],[Sub-Sector]],Table2[% Price above 50 EMA],"&gt;=0")/Table4[[#This Row],[Count]]</f>
        <v>0</v>
      </c>
      <c r="T115" s="1">
        <f>COUNTIFS(Table2[Sub-Sector],Table4[[#This Row],[Sub-Sector]],Table2[% Price above 200 EMA],"&gt;=0")/Table4[[#This Row],[Count]]</f>
        <v>1</v>
      </c>
      <c r="U115" s="1">
        <f>COUNTIFS(Table2[Sub-Sector],Table4[[#This Row],[Sub-Sector]],Table2[Rate of Change - Zone],"Positive")/Table4[[#This Row],[Count]]</f>
        <v>0</v>
      </c>
      <c r="V115" s="1">
        <f>COUNTIFS(Table2[Sub-Sector],Table4[[#This Row],[Sub-Sector]],Table2[Sharpe Ratio],"&gt;=0.10")/Table4[[#This Row],[Count]]</f>
        <v>1</v>
      </c>
      <c r="W11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733</v>
      </c>
      <c r="X115">
        <f>_xlfn.RANK.AVG(Table4[[#This Row],[Score]],Table4[Score],1)</f>
        <v>121.5</v>
      </c>
      <c r="Y11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15">
        <f>_xlfn.RANK.AVG(Table4[[#This Row],[Score 2 ]],Table4[[Score 2 ]],1)</f>
        <v>119</v>
      </c>
    </row>
    <row r="116" spans="1:26" x14ac:dyDescent="0.3">
      <c r="A116" t="s">
        <v>552</v>
      </c>
      <c r="B116">
        <f>COUNTIFS(Table2[Sub-Sector],Table4[[#This Row],[Sub-Sector]])</f>
        <v>1</v>
      </c>
      <c r="C116" s="1">
        <f>COUNTIFS(Table2[Sub-Sector],Table4[[#This Row],[Sub-Sector]],Table2[Uptrend],"Uptrend")/Table4[[#This Row],[Count]]</f>
        <v>0</v>
      </c>
      <c r="D116" s="1">
        <f>COUNTIFS(Table2[Sub-Sector],Table4[[#This Row],[Sub-Sector]],Table2[1W Return vs Nifty],"&gt;=5")/Table4[[#This Row],[Count]]</f>
        <v>0</v>
      </c>
      <c r="E116" s="1">
        <f>COUNTIFS(Table2[Sub-Sector],Table4[[#This Row],[Sub-Sector]],Table2[1M Return vs Nifty],"&gt;=5")/Table4[[#This Row],[Count]]</f>
        <v>0</v>
      </c>
      <c r="F116" s="1">
        <f>COUNTIFS(Table2[Sub-Sector],Table4[[#This Row],[Sub-Sector]],Table2[6M Return vs Nifty],"&gt;=10")/Table4[[#This Row],[Count]]</f>
        <v>0</v>
      </c>
      <c r="G116" s="1">
        <f>COUNTIFS(Table2[Sub-Sector],Table4[[#This Row],[Sub-Sector]],Table2[1Y Return vs Nifty],"&gt;=10")/Table4[[#This Row],[Count]]</f>
        <v>0</v>
      </c>
      <c r="H116" s="1">
        <f>COUNTIFS(Table2[Sub-Sector],Table4[[#This Row],[Sub-Sector]],Table2[RSI Exponential â€“ 14D],"&gt;=50")/Table4[[#This Row],[Count]]</f>
        <v>0</v>
      </c>
      <c r="I116" s="1">
        <f>COUNTIFS(Table2[Sub-Sector],Table4[[#This Row],[Sub-Sector]],Table2[Relative Volume],"&gt;=1")/Table4[[#This Row],[Count]]</f>
        <v>0</v>
      </c>
      <c r="J116" s="1">
        <f>COUNTIFS(Table2[Sub-Sector],Table4[[#This Row],[Sub-Sector]],Table2[% Away From Day Low],"&gt;=0.05")/Table4[[#This Row],[Count]]</f>
        <v>0</v>
      </c>
      <c r="K116" s="1">
        <f>COUNTIFS(Table2[Sub-Sector],Table4[[#This Row],[Sub-Sector]],Table2[% Away From Day High],"&lt;=0.05")/Table4[[#This Row],[Count]]</f>
        <v>1</v>
      </c>
      <c r="L116" s="1">
        <f>COUNTIFS(Table2[Sub-Sector],Table4[[#This Row],[Sub-Sector]],Table2[% Away From Current Week Low],"&gt;=0.05")/Table4[[#This Row],[Count]]</f>
        <v>0</v>
      </c>
      <c r="M116" s="1">
        <f>COUNTIFS(Table2[Sub-Sector],Table4[[#This Row],[Sub-Sector]],Table2[% Away From Current Week High],"&lt;=0.05")/Table4[[#This Row],[Count]]</f>
        <v>1</v>
      </c>
      <c r="N116" s="1">
        <f>COUNTIFS(Table2[Sub-Sector],Table4[[#This Row],[Sub-Sector]],Table2[% Away From Current Month Low],"&gt;=0.05")/Table4[[#This Row],[Count]]</f>
        <v>0</v>
      </c>
      <c r="O116" s="1">
        <f>COUNTIFS(Table2[Sub-Sector],Table4[[#This Row],[Sub-Sector]],Table2[% Away From Current Month High],"&lt;=0.05")/Table4[[#This Row],[Count]]</f>
        <v>1</v>
      </c>
      <c r="P116" s="1">
        <f>COUNTIFS(Table2[Sub-Sector],Table4[[#This Row],[Sub-Sector]],Table2[% Away From 52W High],"&lt;=10")/Table4[[#This Row],[Count]]</f>
        <v>0</v>
      </c>
      <c r="Q116" s="1">
        <f>COUNTIFS(Table2[Sub-Sector],Table4[[#This Row],[Sub-Sector]],Table2[% Away From 52W Low],"&gt;=10")/Table4[[#This Row],[Count]]</f>
        <v>1</v>
      </c>
      <c r="R116" s="1">
        <f>COUNTIFS(Table2[Sub-Sector],Table4[[#This Row],[Sub-Sector]],Table2[% Price above 20 EMA],"&gt;=0")/Table4[[#This Row],[Count]]</f>
        <v>0</v>
      </c>
      <c r="S116" s="1">
        <f>COUNTIFS(Table2[Sub-Sector],Table4[[#This Row],[Sub-Sector]],Table2[% Price above 50 EMA],"&gt;=0")/Table4[[#This Row],[Count]]</f>
        <v>0</v>
      </c>
      <c r="T116" s="1">
        <f>COUNTIFS(Table2[Sub-Sector],Table4[[#This Row],[Sub-Sector]],Table2[% Price above 200 EMA],"&gt;=0")/Table4[[#This Row],[Count]]</f>
        <v>1</v>
      </c>
      <c r="U116" s="1">
        <f>COUNTIFS(Table2[Sub-Sector],Table4[[#This Row],[Sub-Sector]],Table2[Rate of Change - Zone],"Positive")/Table4[[#This Row],[Count]]</f>
        <v>0</v>
      </c>
      <c r="V116" s="1">
        <f>COUNTIFS(Table2[Sub-Sector],Table4[[#This Row],[Sub-Sector]],Table2[Sharpe Ratio],"&gt;=0.10")/Table4[[#This Row],[Count]]</f>
        <v>0</v>
      </c>
      <c r="W116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733</v>
      </c>
      <c r="X116">
        <f>_xlfn.RANK.AVG(Table4[[#This Row],[Score]],Table4[Score],1)</f>
        <v>121.5</v>
      </c>
      <c r="Y116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16">
        <f>_xlfn.RANK.AVG(Table4[[#This Row],[Score 2 ]],Table4[[Score 2 ]],1)</f>
        <v>119</v>
      </c>
    </row>
    <row r="117" spans="1:26" x14ac:dyDescent="0.3">
      <c r="A117" t="s">
        <v>1844</v>
      </c>
      <c r="B117">
        <f>COUNTIFS(Table2[Sub-Sector],Table4[[#This Row],[Sub-Sector]])</f>
        <v>1</v>
      </c>
      <c r="C117" s="1">
        <f>COUNTIFS(Table2[Sub-Sector],Table4[[#This Row],[Sub-Sector]],Table2[Uptrend],"Uptrend")/Table4[[#This Row],[Count]]</f>
        <v>0</v>
      </c>
      <c r="D117" s="1">
        <f>COUNTIFS(Table2[Sub-Sector],Table4[[#This Row],[Sub-Sector]],Table2[1W Return vs Nifty],"&gt;=5")/Table4[[#This Row],[Count]]</f>
        <v>1</v>
      </c>
      <c r="E117" s="1">
        <f>COUNTIFS(Table2[Sub-Sector],Table4[[#This Row],[Sub-Sector]],Table2[1M Return vs Nifty],"&gt;=5")/Table4[[#This Row],[Count]]</f>
        <v>0</v>
      </c>
      <c r="F117" s="1">
        <f>COUNTIFS(Table2[Sub-Sector],Table4[[#This Row],[Sub-Sector]],Table2[6M Return vs Nifty],"&gt;=10")/Table4[[#This Row],[Count]]</f>
        <v>0</v>
      </c>
      <c r="G117" s="1">
        <f>COUNTIFS(Table2[Sub-Sector],Table4[[#This Row],[Sub-Sector]],Table2[1Y Return vs Nifty],"&gt;=10")/Table4[[#This Row],[Count]]</f>
        <v>0</v>
      </c>
      <c r="H117" s="1">
        <f>COUNTIFS(Table2[Sub-Sector],Table4[[#This Row],[Sub-Sector]],Table2[RSI Exponential â€“ 14D],"&gt;=50")/Table4[[#This Row],[Count]]</f>
        <v>0</v>
      </c>
      <c r="I117" s="1">
        <f>COUNTIFS(Table2[Sub-Sector],Table4[[#This Row],[Sub-Sector]],Table2[Relative Volume],"&gt;=1")/Table4[[#This Row],[Count]]</f>
        <v>0</v>
      </c>
      <c r="J117" s="1">
        <f>COUNTIFS(Table2[Sub-Sector],Table4[[#This Row],[Sub-Sector]],Table2[% Away From Day Low],"&gt;=0.05")/Table4[[#This Row],[Count]]</f>
        <v>0</v>
      </c>
      <c r="K117" s="1">
        <f>COUNTIFS(Table2[Sub-Sector],Table4[[#This Row],[Sub-Sector]],Table2[% Away From Day High],"&lt;=0.05")/Table4[[#This Row],[Count]]</f>
        <v>1</v>
      </c>
      <c r="L117" s="1">
        <f>COUNTIFS(Table2[Sub-Sector],Table4[[#This Row],[Sub-Sector]],Table2[% Away From Current Week Low],"&gt;=0.05")/Table4[[#This Row],[Count]]</f>
        <v>0</v>
      </c>
      <c r="M117" s="1">
        <f>COUNTIFS(Table2[Sub-Sector],Table4[[#This Row],[Sub-Sector]],Table2[% Away From Current Week High],"&lt;=0.05")/Table4[[#This Row],[Count]]</f>
        <v>1</v>
      </c>
      <c r="N117" s="1">
        <f>COUNTIFS(Table2[Sub-Sector],Table4[[#This Row],[Sub-Sector]],Table2[% Away From Current Month Low],"&gt;=0.05")/Table4[[#This Row],[Count]]</f>
        <v>0</v>
      </c>
      <c r="O117" s="1">
        <f>COUNTIFS(Table2[Sub-Sector],Table4[[#This Row],[Sub-Sector]],Table2[% Away From Current Month High],"&lt;=0.05")/Table4[[#This Row],[Count]]</f>
        <v>1</v>
      </c>
      <c r="P117" s="1">
        <f>COUNTIFS(Table2[Sub-Sector],Table4[[#This Row],[Sub-Sector]],Table2[% Away From 52W High],"&lt;=10")/Table4[[#This Row],[Count]]</f>
        <v>0</v>
      </c>
      <c r="Q117" s="1">
        <f>COUNTIFS(Table2[Sub-Sector],Table4[[#This Row],[Sub-Sector]],Table2[% Away From 52W Low],"&gt;=10")/Table4[[#This Row],[Count]]</f>
        <v>1</v>
      </c>
      <c r="R117" s="1">
        <f>COUNTIFS(Table2[Sub-Sector],Table4[[#This Row],[Sub-Sector]],Table2[% Price above 20 EMA],"&gt;=0")/Table4[[#This Row],[Count]]</f>
        <v>0</v>
      </c>
      <c r="S117" s="1">
        <f>COUNTIFS(Table2[Sub-Sector],Table4[[#This Row],[Sub-Sector]],Table2[% Price above 50 EMA],"&gt;=0")/Table4[[#This Row],[Count]]</f>
        <v>0</v>
      </c>
      <c r="T117" s="1">
        <f>COUNTIFS(Table2[Sub-Sector],Table4[[#This Row],[Sub-Sector]],Table2[% Price above 200 EMA],"&gt;=0")/Table4[[#This Row],[Count]]</f>
        <v>0</v>
      </c>
      <c r="U117" s="1">
        <f>COUNTIFS(Table2[Sub-Sector],Table4[[#This Row],[Sub-Sector]],Table2[Rate of Change - Zone],"Positive")/Table4[[#This Row],[Count]]</f>
        <v>0</v>
      </c>
      <c r="V117" s="1">
        <f>COUNTIFS(Table2[Sub-Sector],Table4[[#This Row],[Sub-Sector]],Table2[Sharpe Ratio],"&gt;=0.10")/Table4[[#This Row],[Count]]</f>
        <v>0</v>
      </c>
      <c r="W117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637.5</v>
      </c>
      <c r="X117">
        <f>_xlfn.RANK.AVG(Table4[[#This Row],[Score]],Table4[Score],1)</f>
        <v>113.5</v>
      </c>
      <c r="Y117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17">
        <f>_xlfn.RANK.AVG(Table4[[#This Row],[Score 2 ]],Table4[[Score 2 ]],1)</f>
        <v>119</v>
      </c>
    </row>
    <row r="118" spans="1:26" x14ac:dyDescent="0.3">
      <c r="A118" t="s">
        <v>319</v>
      </c>
      <c r="B118">
        <f>COUNTIFS(Table2[Sub-Sector],Table4[[#This Row],[Sub-Sector]])</f>
        <v>1</v>
      </c>
      <c r="C118" s="1">
        <f>COUNTIFS(Table2[Sub-Sector],Table4[[#This Row],[Sub-Sector]],Table2[Uptrend],"Uptrend")/Table4[[#This Row],[Count]]</f>
        <v>0</v>
      </c>
      <c r="D118" s="1">
        <f>COUNTIFS(Table2[Sub-Sector],Table4[[#This Row],[Sub-Sector]],Table2[1W Return vs Nifty],"&gt;=5")/Table4[[#This Row],[Count]]</f>
        <v>0</v>
      </c>
      <c r="E118" s="1">
        <f>COUNTIFS(Table2[Sub-Sector],Table4[[#This Row],[Sub-Sector]],Table2[1M Return vs Nifty],"&gt;=5")/Table4[[#This Row],[Count]]</f>
        <v>0</v>
      </c>
      <c r="F118" s="1">
        <f>COUNTIFS(Table2[Sub-Sector],Table4[[#This Row],[Sub-Sector]],Table2[6M Return vs Nifty],"&gt;=10")/Table4[[#This Row],[Count]]</f>
        <v>0</v>
      </c>
      <c r="G118" s="1">
        <f>COUNTIFS(Table2[Sub-Sector],Table4[[#This Row],[Sub-Sector]],Table2[1Y Return vs Nifty],"&gt;=10")/Table4[[#This Row],[Count]]</f>
        <v>0</v>
      </c>
      <c r="H118" s="1">
        <f>COUNTIFS(Table2[Sub-Sector],Table4[[#This Row],[Sub-Sector]],Table2[RSI Exponential â€“ 14D],"&gt;=50")/Table4[[#This Row],[Count]]</f>
        <v>0</v>
      </c>
      <c r="I118" s="1">
        <f>COUNTIFS(Table2[Sub-Sector],Table4[[#This Row],[Sub-Sector]],Table2[Relative Volume],"&gt;=1")/Table4[[#This Row],[Count]]</f>
        <v>0</v>
      </c>
      <c r="J118" s="1">
        <f>COUNTIFS(Table2[Sub-Sector],Table4[[#This Row],[Sub-Sector]],Table2[% Away From Day Low],"&gt;=0.05")/Table4[[#This Row],[Count]]</f>
        <v>0</v>
      </c>
      <c r="K118" s="1">
        <f>COUNTIFS(Table2[Sub-Sector],Table4[[#This Row],[Sub-Sector]],Table2[% Away From Day High],"&lt;=0.05")/Table4[[#This Row],[Count]]</f>
        <v>1</v>
      </c>
      <c r="L118" s="1">
        <f>COUNTIFS(Table2[Sub-Sector],Table4[[#This Row],[Sub-Sector]],Table2[% Away From Current Week Low],"&gt;=0.05")/Table4[[#This Row],[Count]]</f>
        <v>0</v>
      </c>
      <c r="M118" s="1">
        <f>COUNTIFS(Table2[Sub-Sector],Table4[[#This Row],[Sub-Sector]],Table2[% Away From Current Week High],"&lt;=0.05")/Table4[[#This Row],[Count]]</f>
        <v>1</v>
      </c>
      <c r="N118" s="1">
        <f>COUNTIFS(Table2[Sub-Sector],Table4[[#This Row],[Sub-Sector]],Table2[% Away From Current Month Low],"&gt;=0.05")/Table4[[#This Row],[Count]]</f>
        <v>0</v>
      </c>
      <c r="O118" s="1">
        <f>COUNTIFS(Table2[Sub-Sector],Table4[[#This Row],[Sub-Sector]],Table2[% Away From Current Month High],"&lt;=0.05")/Table4[[#This Row],[Count]]</f>
        <v>0</v>
      </c>
      <c r="P118" s="1">
        <f>COUNTIFS(Table2[Sub-Sector],Table4[[#This Row],[Sub-Sector]],Table2[% Away From 52W High],"&lt;=10")/Table4[[#This Row],[Count]]</f>
        <v>0</v>
      </c>
      <c r="Q118" s="1">
        <f>COUNTIFS(Table2[Sub-Sector],Table4[[#This Row],[Sub-Sector]],Table2[% Away From 52W Low],"&gt;=10")/Table4[[#This Row],[Count]]</f>
        <v>1</v>
      </c>
      <c r="R118" s="1">
        <f>COUNTIFS(Table2[Sub-Sector],Table4[[#This Row],[Sub-Sector]],Table2[% Price above 20 EMA],"&gt;=0")/Table4[[#This Row],[Count]]</f>
        <v>0</v>
      </c>
      <c r="S118" s="1">
        <f>COUNTIFS(Table2[Sub-Sector],Table4[[#This Row],[Sub-Sector]],Table2[% Price above 50 EMA],"&gt;=0")/Table4[[#This Row],[Count]]</f>
        <v>0</v>
      </c>
      <c r="T118" s="1">
        <f>COUNTIFS(Table2[Sub-Sector],Table4[[#This Row],[Sub-Sector]],Table2[% Price above 200 EMA],"&gt;=0")/Table4[[#This Row],[Count]]</f>
        <v>0</v>
      </c>
      <c r="U118" s="1">
        <f>COUNTIFS(Table2[Sub-Sector],Table4[[#This Row],[Sub-Sector]],Table2[Rate of Change - Zone],"Positive")/Table4[[#This Row],[Count]]</f>
        <v>0</v>
      </c>
      <c r="V118" s="1">
        <f>COUNTIFS(Table2[Sub-Sector],Table4[[#This Row],[Sub-Sector]],Table2[Sharpe Ratio],"&gt;=0.10")/Table4[[#This Row],[Count]]</f>
        <v>0</v>
      </c>
      <c r="W118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733</v>
      </c>
      <c r="X118">
        <f>_xlfn.RANK.AVG(Table4[[#This Row],[Score]],Table4[Score],1)</f>
        <v>121.5</v>
      </c>
      <c r="Y118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18">
        <f>_xlfn.RANK.AVG(Table4[[#This Row],[Score 2 ]],Table4[[Score 2 ]],1)</f>
        <v>119</v>
      </c>
    </row>
    <row r="119" spans="1:26" x14ac:dyDescent="0.3">
      <c r="A119" t="s">
        <v>762</v>
      </c>
      <c r="B119">
        <f>COUNTIFS(Table2[Sub-Sector],Table4[[#This Row],[Sub-Sector]])</f>
        <v>2</v>
      </c>
      <c r="C119" s="1">
        <f>COUNTIFS(Table2[Sub-Sector],Table4[[#This Row],[Sub-Sector]],Table2[Uptrend],"Uptrend")/Table4[[#This Row],[Count]]</f>
        <v>0.5</v>
      </c>
      <c r="D119" s="1">
        <f>COUNTIFS(Table2[Sub-Sector],Table4[[#This Row],[Sub-Sector]],Table2[1W Return vs Nifty],"&gt;=5")/Table4[[#This Row],[Count]]</f>
        <v>0</v>
      </c>
      <c r="E119" s="1">
        <f>COUNTIFS(Table2[Sub-Sector],Table4[[#This Row],[Sub-Sector]],Table2[1M Return vs Nifty],"&gt;=5")/Table4[[#This Row],[Count]]</f>
        <v>0</v>
      </c>
      <c r="F119" s="1">
        <f>COUNTIFS(Table2[Sub-Sector],Table4[[#This Row],[Sub-Sector]],Table2[6M Return vs Nifty],"&gt;=10")/Table4[[#This Row],[Count]]</f>
        <v>0</v>
      </c>
      <c r="G119" s="1">
        <f>COUNTIFS(Table2[Sub-Sector],Table4[[#This Row],[Sub-Sector]],Table2[1Y Return vs Nifty],"&gt;=10")/Table4[[#This Row],[Count]]</f>
        <v>0</v>
      </c>
      <c r="H119" s="1">
        <f>COUNTIFS(Table2[Sub-Sector],Table4[[#This Row],[Sub-Sector]],Table2[RSI Exponential â€“ 14D],"&gt;=50")/Table4[[#This Row],[Count]]</f>
        <v>0</v>
      </c>
      <c r="I119" s="1">
        <f>COUNTIFS(Table2[Sub-Sector],Table4[[#This Row],[Sub-Sector]],Table2[Relative Volume],"&gt;=1")/Table4[[#This Row],[Count]]</f>
        <v>0</v>
      </c>
      <c r="J119" s="1">
        <f>COUNTIFS(Table2[Sub-Sector],Table4[[#This Row],[Sub-Sector]],Table2[% Away From Day Low],"&gt;=0.05")/Table4[[#This Row],[Count]]</f>
        <v>0</v>
      </c>
      <c r="K119" s="1">
        <f>COUNTIFS(Table2[Sub-Sector],Table4[[#This Row],[Sub-Sector]],Table2[% Away From Day High],"&lt;=0.05")/Table4[[#This Row],[Count]]</f>
        <v>1</v>
      </c>
      <c r="L119" s="1">
        <f>COUNTIFS(Table2[Sub-Sector],Table4[[#This Row],[Sub-Sector]],Table2[% Away From Current Week Low],"&gt;=0.05")/Table4[[#This Row],[Count]]</f>
        <v>0</v>
      </c>
      <c r="M119" s="1">
        <f>COUNTIFS(Table2[Sub-Sector],Table4[[#This Row],[Sub-Sector]],Table2[% Away From Current Week High],"&lt;=0.05")/Table4[[#This Row],[Count]]</f>
        <v>1</v>
      </c>
      <c r="N119" s="1">
        <f>COUNTIFS(Table2[Sub-Sector],Table4[[#This Row],[Sub-Sector]],Table2[% Away From Current Month Low],"&gt;=0.05")/Table4[[#This Row],[Count]]</f>
        <v>0</v>
      </c>
      <c r="O119" s="1">
        <f>COUNTIFS(Table2[Sub-Sector],Table4[[#This Row],[Sub-Sector]],Table2[% Away From Current Month High],"&lt;=0.05")/Table4[[#This Row],[Count]]</f>
        <v>0.5</v>
      </c>
      <c r="P119" s="1">
        <f>COUNTIFS(Table2[Sub-Sector],Table4[[#This Row],[Sub-Sector]],Table2[% Away From 52W High],"&lt;=10")/Table4[[#This Row],[Count]]</f>
        <v>0</v>
      </c>
      <c r="Q119" s="1">
        <f>COUNTIFS(Table2[Sub-Sector],Table4[[#This Row],[Sub-Sector]],Table2[% Away From 52W Low],"&gt;=10")/Table4[[#This Row],[Count]]</f>
        <v>1</v>
      </c>
      <c r="R119" s="1">
        <f>COUNTIFS(Table2[Sub-Sector],Table4[[#This Row],[Sub-Sector]],Table2[% Price above 20 EMA],"&gt;=0")/Table4[[#This Row],[Count]]</f>
        <v>0</v>
      </c>
      <c r="S119" s="1">
        <f>COUNTIFS(Table2[Sub-Sector],Table4[[#This Row],[Sub-Sector]],Table2[% Price above 50 EMA],"&gt;=0")/Table4[[#This Row],[Count]]</f>
        <v>0</v>
      </c>
      <c r="T119" s="1">
        <f>COUNTIFS(Table2[Sub-Sector],Table4[[#This Row],[Sub-Sector]],Table2[% Price above 200 EMA],"&gt;=0")/Table4[[#This Row],[Count]]</f>
        <v>0.5</v>
      </c>
      <c r="U119" s="1">
        <f>COUNTIFS(Table2[Sub-Sector],Table4[[#This Row],[Sub-Sector]],Table2[Rate of Change - Zone],"Positive")/Table4[[#This Row],[Count]]</f>
        <v>0</v>
      </c>
      <c r="V119" s="1">
        <f>COUNTIFS(Table2[Sub-Sector],Table4[[#This Row],[Sub-Sector]],Table2[Sharpe Ratio],"&gt;=0.10")/Table4[[#This Row],[Count]]</f>
        <v>0</v>
      </c>
      <c r="W119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676</v>
      </c>
      <c r="X119">
        <f>_xlfn.RANK.AVG(Table4[[#This Row],[Score]],Table4[Score],1)</f>
        <v>116</v>
      </c>
      <c r="Y119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19">
        <f>_xlfn.RANK.AVG(Table4[[#This Row],[Score 2 ]],Table4[[Score 2 ]],1)</f>
        <v>119</v>
      </c>
    </row>
    <row r="120" spans="1:26" x14ac:dyDescent="0.3">
      <c r="A120" t="s">
        <v>1462</v>
      </c>
      <c r="B120">
        <f>COUNTIFS(Table2[Sub-Sector],Table4[[#This Row],[Sub-Sector]])</f>
        <v>1</v>
      </c>
      <c r="C120" s="1">
        <f>COUNTIFS(Table2[Sub-Sector],Table4[[#This Row],[Sub-Sector]],Table2[Uptrend],"Uptrend")/Table4[[#This Row],[Count]]</f>
        <v>0</v>
      </c>
      <c r="D120" s="1">
        <f>COUNTIFS(Table2[Sub-Sector],Table4[[#This Row],[Sub-Sector]],Table2[1W Return vs Nifty],"&gt;=5")/Table4[[#This Row],[Count]]</f>
        <v>1</v>
      </c>
      <c r="E120" s="1">
        <f>COUNTIFS(Table2[Sub-Sector],Table4[[#This Row],[Sub-Sector]],Table2[1M Return vs Nifty],"&gt;=5")/Table4[[#This Row],[Count]]</f>
        <v>0</v>
      </c>
      <c r="F120" s="1">
        <f>COUNTIFS(Table2[Sub-Sector],Table4[[#This Row],[Sub-Sector]],Table2[6M Return vs Nifty],"&gt;=10")/Table4[[#This Row],[Count]]</f>
        <v>0</v>
      </c>
      <c r="G120" s="1">
        <f>COUNTIFS(Table2[Sub-Sector],Table4[[#This Row],[Sub-Sector]],Table2[1Y Return vs Nifty],"&gt;=10")/Table4[[#This Row],[Count]]</f>
        <v>0</v>
      </c>
      <c r="H120" s="1">
        <f>COUNTIFS(Table2[Sub-Sector],Table4[[#This Row],[Sub-Sector]],Table2[RSI Exponential â€“ 14D],"&gt;=50")/Table4[[#This Row],[Count]]</f>
        <v>1</v>
      </c>
      <c r="I120" s="1">
        <f>COUNTIFS(Table2[Sub-Sector],Table4[[#This Row],[Sub-Sector]],Table2[Relative Volume],"&gt;=1")/Table4[[#This Row],[Count]]</f>
        <v>0</v>
      </c>
      <c r="J120" s="1">
        <f>COUNTIFS(Table2[Sub-Sector],Table4[[#This Row],[Sub-Sector]],Table2[% Away From Day Low],"&gt;=0.05")/Table4[[#This Row],[Count]]</f>
        <v>0</v>
      </c>
      <c r="K120" s="1">
        <f>COUNTIFS(Table2[Sub-Sector],Table4[[#This Row],[Sub-Sector]],Table2[% Away From Day High],"&lt;=0.05")/Table4[[#This Row],[Count]]</f>
        <v>1</v>
      </c>
      <c r="L120" s="1">
        <f>COUNTIFS(Table2[Sub-Sector],Table4[[#This Row],[Sub-Sector]],Table2[% Away From Current Week Low],"&gt;=0.05")/Table4[[#This Row],[Count]]</f>
        <v>0</v>
      </c>
      <c r="M120" s="1">
        <f>COUNTIFS(Table2[Sub-Sector],Table4[[#This Row],[Sub-Sector]],Table2[% Away From Current Week High],"&lt;=0.05")/Table4[[#This Row],[Count]]</f>
        <v>1</v>
      </c>
      <c r="N120" s="1">
        <f>COUNTIFS(Table2[Sub-Sector],Table4[[#This Row],[Sub-Sector]],Table2[% Away From Current Month Low],"&gt;=0.05")/Table4[[#This Row],[Count]]</f>
        <v>0</v>
      </c>
      <c r="O120" s="1">
        <f>COUNTIFS(Table2[Sub-Sector],Table4[[#This Row],[Sub-Sector]],Table2[% Away From Current Month High],"&lt;=0.05")/Table4[[#This Row],[Count]]</f>
        <v>1</v>
      </c>
      <c r="P120" s="1">
        <f>COUNTIFS(Table2[Sub-Sector],Table4[[#This Row],[Sub-Sector]],Table2[% Away From 52W High],"&lt;=10")/Table4[[#This Row],[Count]]</f>
        <v>0</v>
      </c>
      <c r="Q120" s="1">
        <f>COUNTIFS(Table2[Sub-Sector],Table4[[#This Row],[Sub-Sector]],Table2[% Away From 52W Low],"&gt;=10")/Table4[[#This Row],[Count]]</f>
        <v>1</v>
      </c>
      <c r="R120" s="1">
        <f>COUNTIFS(Table2[Sub-Sector],Table4[[#This Row],[Sub-Sector]],Table2[% Price above 20 EMA],"&gt;=0")/Table4[[#This Row],[Count]]</f>
        <v>0</v>
      </c>
      <c r="S120" s="1">
        <f>COUNTIFS(Table2[Sub-Sector],Table4[[#This Row],[Sub-Sector]],Table2[% Price above 50 EMA],"&gt;=0")/Table4[[#This Row],[Count]]</f>
        <v>0</v>
      </c>
      <c r="T120" s="1">
        <f>COUNTIFS(Table2[Sub-Sector],Table4[[#This Row],[Sub-Sector]],Table2[% Price above 200 EMA],"&gt;=0")/Table4[[#This Row],[Count]]</f>
        <v>0</v>
      </c>
      <c r="U120" s="1">
        <f>COUNTIFS(Table2[Sub-Sector],Table4[[#This Row],[Sub-Sector]],Table2[Rate of Change - Zone],"Positive")/Table4[[#This Row],[Count]]</f>
        <v>0</v>
      </c>
      <c r="V120" s="1">
        <f>COUNTIFS(Table2[Sub-Sector],Table4[[#This Row],[Sub-Sector]],Table2[Sharpe Ratio],"&gt;=0.10")/Table4[[#This Row],[Count]]</f>
        <v>0</v>
      </c>
      <c r="W120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637.5</v>
      </c>
      <c r="X120">
        <f>_xlfn.RANK.AVG(Table4[[#This Row],[Score]],Table4[Score],1)</f>
        <v>113.5</v>
      </c>
      <c r="Y120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20">
        <f>_xlfn.RANK.AVG(Table4[[#This Row],[Score 2 ]],Table4[[Score 2 ]],1)</f>
        <v>119</v>
      </c>
    </row>
    <row r="121" spans="1:26" x14ac:dyDescent="0.3">
      <c r="A121" t="s">
        <v>1508</v>
      </c>
      <c r="B121">
        <f>COUNTIFS(Table2[Sub-Sector],Table4[[#This Row],[Sub-Sector]])</f>
        <v>1</v>
      </c>
      <c r="C121" s="1">
        <f>COUNTIFS(Table2[Sub-Sector],Table4[[#This Row],[Sub-Sector]],Table2[Uptrend],"Uptrend")/Table4[[#This Row],[Count]]</f>
        <v>0</v>
      </c>
      <c r="D121" s="1">
        <f>COUNTIFS(Table2[Sub-Sector],Table4[[#This Row],[Sub-Sector]],Table2[1W Return vs Nifty],"&gt;=5")/Table4[[#This Row],[Count]]</f>
        <v>0</v>
      </c>
      <c r="E121" s="1">
        <f>COUNTIFS(Table2[Sub-Sector],Table4[[#This Row],[Sub-Sector]],Table2[1M Return vs Nifty],"&gt;=5")/Table4[[#This Row],[Count]]</f>
        <v>0</v>
      </c>
      <c r="F121" s="1">
        <f>COUNTIFS(Table2[Sub-Sector],Table4[[#This Row],[Sub-Sector]],Table2[6M Return vs Nifty],"&gt;=10")/Table4[[#This Row],[Count]]</f>
        <v>0</v>
      </c>
      <c r="G121" s="1">
        <f>COUNTIFS(Table2[Sub-Sector],Table4[[#This Row],[Sub-Sector]],Table2[1Y Return vs Nifty],"&gt;=10")/Table4[[#This Row],[Count]]</f>
        <v>0</v>
      </c>
      <c r="H121" s="1">
        <f>COUNTIFS(Table2[Sub-Sector],Table4[[#This Row],[Sub-Sector]],Table2[RSI Exponential â€“ 14D],"&gt;=50")/Table4[[#This Row],[Count]]</f>
        <v>0</v>
      </c>
      <c r="I121" s="1">
        <f>COUNTIFS(Table2[Sub-Sector],Table4[[#This Row],[Sub-Sector]],Table2[Relative Volume],"&gt;=1")/Table4[[#This Row],[Count]]</f>
        <v>0</v>
      </c>
      <c r="J121" s="1">
        <f>COUNTIFS(Table2[Sub-Sector],Table4[[#This Row],[Sub-Sector]],Table2[% Away From Day Low],"&gt;=0.05")/Table4[[#This Row],[Count]]</f>
        <v>0</v>
      </c>
      <c r="K121" s="1">
        <f>COUNTIFS(Table2[Sub-Sector],Table4[[#This Row],[Sub-Sector]],Table2[% Away From Day High],"&lt;=0.05")/Table4[[#This Row],[Count]]</f>
        <v>1</v>
      </c>
      <c r="L121" s="1">
        <f>COUNTIFS(Table2[Sub-Sector],Table4[[#This Row],[Sub-Sector]],Table2[% Away From Current Week Low],"&gt;=0.05")/Table4[[#This Row],[Count]]</f>
        <v>0</v>
      </c>
      <c r="M121" s="1">
        <f>COUNTIFS(Table2[Sub-Sector],Table4[[#This Row],[Sub-Sector]],Table2[% Away From Current Week High],"&lt;=0.05")/Table4[[#This Row],[Count]]</f>
        <v>1</v>
      </c>
      <c r="N121" s="1">
        <f>COUNTIFS(Table2[Sub-Sector],Table4[[#This Row],[Sub-Sector]],Table2[% Away From Current Month Low],"&gt;=0.05")/Table4[[#This Row],[Count]]</f>
        <v>0</v>
      </c>
      <c r="O121" s="1">
        <f>COUNTIFS(Table2[Sub-Sector],Table4[[#This Row],[Sub-Sector]],Table2[% Away From Current Month High],"&lt;=0.05")/Table4[[#This Row],[Count]]</f>
        <v>1</v>
      </c>
      <c r="P121" s="1">
        <f>COUNTIFS(Table2[Sub-Sector],Table4[[#This Row],[Sub-Sector]],Table2[% Away From 52W High],"&lt;=10")/Table4[[#This Row],[Count]]</f>
        <v>0</v>
      </c>
      <c r="Q121" s="1">
        <f>COUNTIFS(Table2[Sub-Sector],Table4[[#This Row],[Sub-Sector]],Table2[% Away From 52W Low],"&gt;=10")/Table4[[#This Row],[Count]]</f>
        <v>1</v>
      </c>
      <c r="R121" s="1">
        <f>COUNTIFS(Table2[Sub-Sector],Table4[[#This Row],[Sub-Sector]],Table2[% Price above 20 EMA],"&gt;=0")/Table4[[#This Row],[Count]]</f>
        <v>1</v>
      </c>
      <c r="S121" s="1">
        <f>COUNTIFS(Table2[Sub-Sector],Table4[[#This Row],[Sub-Sector]],Table2[% Price above 50 EMA],"&gt;=0")/Table4[[#This Row],[Count]]</f>
        <v>1</v>
      </c>
      <c r="T121" s="1">
        <f>COUNTIFS(Table2[Sub-Sector],Table4[[#This Row],[Sub-Sector]],Table2[% Price above 200 EMA],"&gt;=0")/Table4[[#This Row],[Count]]</f>
        <v>1</v>
      </c>
      <c r="U121" s="1">
        <f>COUNTIFS(Table2[Sub-Sector],Table4[[#This Row],[Sub-Sector]],Table2[Rate of Change - Zone],"Positive")/Table4[[#This Row],[Count]]</f>
        <v>0</v>
      </c>
      <c r="V121" s="1">
        <f>COUNTIFS(Table2[Sub-Sector],Table4[[#This Row],[Sub-Sector]],Table2[Sharpe Ratio],"&gt;=0.10")/Table4[[#This Row],[Count]]</f>
        <v>0</v>
      </c>
      <c r="W121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733</v>
      </c>
      <c r="X121">
        <f>_xlfn.RANK.AVG(Table4[[#This Row],[Score]],Table4[Score],1)</f>
        <v>121.5</v>
      </c>
      <c r="Y121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21">
        <f>_xlfn.RANK.AVG(Table4[[#This Row],[Score 2 ]],Table4[[Score 2 ]],1)</f>
        <v>119</v>
      </c>
    </row>
    <row r="122" spans="1:26" x14ac:dyDescent="0.3">
      <c r="A122" t="s">
        <v>436</v>
      </c>
      <c r="B122">
        <f>COUNTIFS(Table2[Sub-Sector],Table4[[#This Row],[Sub-Sector]])</f>
        <v>1</v>
      </c>
      <c r="C122" s="1">
        <f>COUNTIFS(Table2[Sub-Sector],Table4[[#This Row],[Sub-Sector]],Table2[Uptrend],"Uptrend")/Table4[[#This Row],[Count]]</f>
        <v>0</v>
      </c>
      <c r="D122" s="1">
        <f>COUNTIFS(Table2[Sub-Sector],Table4[[#This Row],[Sub-Sector]],Table2[1W Return vs Nifty],"&gt;=5")/Table4[[#This Row],[Count]]</f>
        <v>0</v>
      </c>
      <c r="E122" s="1">
        <f>COUNTIFS(Table2[Sub-Sector],Table4[[#This Row],[Sub-Sector]],Table2[1M Return vs Nifty],"&gt;=5")/Table4[[#This Row],[Count]]</f>
        <v>0</v>
      </c>
      <c r="F122" s="1">
        <f>COUNTIFS(Table2[Sub-Sector],Table4[[#This Row],[Sub-Sector]],Table2[6M Return vs Nifty],"&gt;=10")/Table4[[#This Row],[Count]]</f>
        <v>0</v>
      </c>
      <c r="G122" s="1">
        <f>COUNTIFS(Table2[Sub-Sector],Table4[[#This Row],[Sub-Sector]],Table2[1Y Return vs Nifty],"&gt;=10")/Table4[[#This Row],[Count]]</f>
        <v>0</v>
      </c>
      <c r="H122" s="1">
        <f>COUNTIFS(Table2[Sub-Sector],Table4[[#This Row],[Sub-Sector]],Table2[RSI Exponential â€“ 14D],"&gt;=50")/Table4[[#This Row],[Count]]</f>
        <v>0</v>
      </c>
      <c r="I122" s="1">
        <f>COUNTIFS(Table2[Sub-Sector],Table4[[#This Row],[Sub-Sector]],Table2[Relative Volume],"&gt;=1")/Table4[[#This Row],[Count]]</f>
        <v>0</v>
      </c>
      <c r="J122" s="1">
        <f>COUNTIFS(Table2[Sub-Sector],Table4[[#This Row],[Sub-Sector]],Table2[% Away From Day Low],"&gt;=0.05")/Table4[[#This Row],[Count]]</f>
        <v>0</v>
      </c>
      <c r="K122" s="1">
        <f>COUNTIFS(Table2[Sub-Sector],Table4[[#This Row],[Sub-Sector]],Table2[% Away From Day High],"&lt;=0.05")/Table4[[#This Row],[Count]]</f>
        <v>1</v>
      </c>
      <c r="L122" s="1">
        <f>COUNTIFS(Table2[Sub-Sector],Table4[[#This Row],[Sub-Sector]],Table2[% Away From Current Week Low],"&gt;=0.05")/Table4[[#This Row],[Count]]</f>
        <v>0</v>
      </c>
      <c r="M122" s="1">
        <f>COUNTIFS(Table2[Sub-Sector],Table4[[#This Row],[Sub-Sector]],Table2[% Away From Current Week High],"&lt;=0.05")/Table4[[#This Row],[Count]]</f>
        <v>1</v>
      </c>
      <c r="N122" s="1">
        <f>COUNTIFS(Table2[Sub-Sector],Table4[[#This Row],[Sub-Sector]],Table2[% Away From Current Month Low],"&gt;=0.05")/Table4[[#This Row],[Count]]</f>
        <v>0</v>
      </c>
      <c r="O122" s="1">
        <f>COUNTIFS(Table2[Sub-Sector],Table4[[#This Row],[Sub-Sector]],Table2[% Away From Current Month High],"&lt;=0.05")/Table4[[#This Row],[Count]]</f>
        <v>0</v>
      </c>
      <c r="P122" s="1">
        <f>COUNTIFS(Table2[Sub-Sector],Table4[[#This Row],[Sub-Sector]],Table2[% Away From 52W High],"&lt;=10")/Table4[[#This Row],[Count]]</f>
        <v>0</v>
      </c>
      <c r="Q122" s="1">
        <f>COUNTIFS(Table2[Sub-Sector],Table4[[#This Row],[Sub-Sector]],Table2[% Away From 52W Low],"&gt;=10")/Table4[[#This Row],[Count]]</f>
        <v>1</v>
      </c>
      <c r="R122" s="1">
        <f>COUNTIFS(Table2[Sub-Sector],Table4[[#This Row],[Sub-Sector]],Table2[% Price above 20 EMA],"&gt;=0")/Table4[[#This Row],[Count]]</f>
        <v>0</v>
      </c>
      <c r="S122" s="1">
        <f>COUNTIFS(Table2[Sub-Sector],Table4[[#This Row],[Sub-Sector]],Table2[% Price above 50 EMA],"&gt;=0")/Table4[[#This Row],[Count]]</f>
        <v>0</v>
      </c>
      <c r="T122" s="1">
        <f>COUNTIFS(Table2[Sub-Sector],Table4[[#This Row],[Sub-Sector]],Table2[% Price above 200 EMA],"&gt;=0")/Table4[[#This Row],[Count]]</f>
        <v>1</v>
      </c>
      <c r="U122" s="1">
        <f>COUNTIFS(Table2[Sub-Sector],Table4[[#This Row],[Sub-Sector]],Table2[Rate of Change - Zone],"Positive")/Table4[[#This Row],[Count]]</f>
        <v>0</v>
      </c>
      <c r="V122" s="1">
        <f>COUNTIFS(Table2[Sub-Sector],Table4[[#This Row],[Sub-Sector]],Table2[Sharpe Ratio],"&gt;=0.10")/Table4[[#This Row],[Count]]</f>
        <v>0</v>
      </c>
      <c r="W122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733</v>
      </c>
      <c r="X122">
        <f>_xlfn.RANK.AVG(Table4[[#This Row],[Score]],Table4[Score],1)</f>
        <v>121.5</v>
      </c>
      <c r="Y122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22">
        <f>_xlfn.RANK.AVG(Table4[[#This Row],[Score 2 ]],Table4[[Score 2 ]],1)</f>
        <v>119</v>
      </c>
    </row>
    <row r="123" spans="1:26" x14ac:dyDescent="0.3">
      <c r="A123" t="s">
        <v>946</v>
      </c>
      <c r="B123">
        <f>COUNTIFS(Table2[Sub-Sector],Table4[[#This Row],[Sub-Sector]])</f>
        <v>1</v>
      </c>
      <c r="C123" s="1">
        <f>COUNTIFS(Table2[Sub-Sector],Table4[[#This Row],[Sub-Sector]],Table2[Uptrend],"Uptrend")/Table4[[#This Row],[Count]]</f>
        <v>1</v>
      </c>
      <c r="D123" s="1">
        <f>COUNTIFS(Table2[Sub-Sector],Table4[[#This Row],[Sub-Sector]],Table2[1W Return vs Nifty],"&gt;=5")/Table4[[#This Row],[Count]]</f>
        <v>0</v>
      </c>
      <c r="E123" s="1">
        <f>COUNTIFS(Table2[Sub-Sector],Table4[[#This Row],[Sub-Sector]],Table2[1M Return vs Nifty],"&gt;=5")/Table4[[#This Row],[Count]]</f>
        <v>0</v>
      </c>
      <c r="F123" s="1">
        <f>COUNTIFS(Table2[Sub-Sector],Table4[[#This Row],[Sub-Sector]],Table2[6M Return vs Nifty],"&gt;=10")/Table4[[#This Row],[Count]]</f>
        <v>0</v>
      </c>
      <c r="G123" s="1">
        <f>COUNTIFS(Table2[Sub-Sector],Table4[[#This Row],[Sub-Sector]],Table2[1Y Return vs Nifty],"&gt;=10")/Table4[[#This Row],[Count]]</f>
        <v>0</v>
      </c>
      <c r="H123" s="1">
        <f>COUNTIFS(Table2[Sub-Sector],Table4[[#This Row],[Sub-Sector]],Table2[RSI Exponential â€“ 14D],"&gt;=50")/Table4[[#This Row],[Count]]</f>
        <v>1</v>
      </c>
      <c r="I123" s="1">
        <f>COUNTIFS(Table2[Sub-Sector],Table4[[#This Row],[Sub-Sector]],Table2[Relative Volume],"&gt;=1")/Table4[[#This Row],[Count]]</f>
        <v>0</v>
      </c>
      <c r="J123" s="1">
        <f>COUNTIFS(Table2[Sub-Sector],Table4[[#This Row],[Sub-Sector]],Table2[% Away From Day Low],"&gt;=0.05")/Table4[[#This Row],[Count]]</f>
        <v>0</v>
      </c>
      <c r="K123" s="1">
        <f>COUNTIFS(Table2[Sub-Sector],Table4[[#This Row],[Sub-Sector]],Table2[% Away From Day High],"&lt;=0.05")/Table4[[#This Row],[Count]]</f>
        <v>1</v>
      </c>
      <c r="L123" s="1">
        <f>COUNTIFS(Table2[Sub-Sector],Table4[[#This Row],[Sub-Sector]],Table2[% Away From Current Week Low],"&gt;=0.05")/Table4[[#This Row],[Count]]</f>
        <v>0</v>
      </c>
      <c r="M123" s="1">
        <f>COUNTIFS(Table2[Sub-Sector],Table4[[#This Row],[Sub-Sector]],Table2[% Away From Current Week High],"&lt;=0.05")/Table4[[#This Row],[Count]]</f>
        <v>1</v>
      </c>
      <c r="N123" s="1">
        <f>COUNTIFS(Table2[Sub-Sector],Table4[[#This Row],[Sub-Sector]],Table2[% Away From Current Month Low],"&gt;=0.05")/Table4[[#This Row],[Count]]</f>
        <v>0</v>
      </c>
      <c r="O123" s="1">
        <f>COUNTIFS(Table2[Sub-Sector],Table4[[#This Row],[Sub-Sector]],Table2[% Away From Current Month High],"&lt;=0.05")/Table4[[#This Row],[Count]]</f>
        <v>1</v>
      </c>
      <c r="P123" s="1">
        <f>COUNTIFS(Table2[Sub-Sector],Table4[[#This Row],[Sub-Sector]],Table2[% Away From 52W High],"&lt;=10")/Table4[[#This Row],[Count]]</f>
        <v>0</v>
      </c>
      <c r="Q123" s="1">
        <f>COUNTIFS(Table2[Sub-Sector],Table4[[#This Row],[Sub-Sector]],Table2[% Away From 52W Low],"&gt;=10")/Table4[[#This Row],[Count]]</f>
        <v>1</v>
      </c>
      <c r="R123" s="1">
        <f>COUNTIFS(Table2[Sub-Sector],Table4[[#This Row],[Sub-Sector]],Table2[% Price above 20 EMA],"&gt;=0")/Table4[[#This Row],[Count]]</f>
        <v>1</v>
      </c>
      <c r="S123" s="1">
        <f>COUNTIFS(Table2[Sub-Sector],Table4[[#This Row],[Sub-Sector]],Table2[% Price above 50 EMA],"&gt;=0")/Table4[[#This Row],[Count]]</f>
        <v>1</v>
      </c>
      <c r="T123" s="1">
        <f>COUNTIFS(Table2[Sub-Sector],Table4[[#This Row],[Sub-Sector]],Table2[% Price above 200 EMA],"&gt;=0")/Table4[[#This Row],[Count]]</f>
        <v>1</v>
      </c>
      <c r="U123" s="1">
        <f>COUNTIFS(Table2[Sub-Sector],Table4[[#This Row],[Sub-Sector]],Table2[Rate of Change - Zone],"Positive")/Table4[[#This Row],[Count]]</f>
        <v>0</v>
      </c>
      <c r="V123" s="1">
        <f>COUNTIFS(Table2[Sub-Sector],Table4[[#This Row],[Sub-Sector]],Table2[Sharpe Ratio],"&gt;=0.10")/Table4[[#This Row],[Count]]</f>
        <v>0</v>
      </c>
      <c r="W123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633</v>
      </c>
      <c r="X123">
        <f>_xlfn.RANK.AVG(Table4[[#This Row],[Score]],Table4[Score],1)</f>
        <v>109.5</v>
      </c>
      <c r="Y123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23">
        <f>_xlfn.RANK.AVG(Table4[[#This Row],[Score 2 ]],Table4[[Score 2 ]],1)</f>
        <v>119</v>
      </c>
    </row>
    <row r="124" spans="1:26" x14ac:dyDescent="0.3">
      <c r="A124" t="s">
        <v>1949</v>
      </c>
      <c r="B124">
        <f>COUNTIFS(Table2[Sub-Sector],Table4[[#This Row],[Sub-Sector]])</f>
        <v>1</v>
      </c>
      <c r="C124" s="1">
        <f>COUNTIFS(Table2[Sub-Sector],Table4[[#This Row],[Sub-Sector]],Table2[Uptrend],"Uptrend")/Table4[[#This Row],[Count]]</f>
        <v>0</v>
      </c>
      <c r="D124" s="1">
        <f>COUNTIFS(Table2[Sub-Sector],Table4[[#This Row],[Sub-Sector]],Table2[1W Return vs Nifty],"&gt;=5")/Table4[[#This Row],[Count]]</f>
        <v>0</v>
      </c>
      <c r="E124" s="1">
        <f>COUNTIFS(Table2[Sub-Sector],Table4[[#This Row],[Sub-Sector]],Table2[1M Return vs Nifty],"&gt;=5")/Table4[[#This Row],[Count]]</f>
        <v>0</v>
      </c>
      <c r="F124" s="1">
        <f>COUNTIFS(Table2[Sub-Sector],Table4[[#This Row],[Sub-Sector]],Table2[6M Return vs Nifty],"&gt;=10")/Table4[[#This Row],[Count]]</f>
        <v>0</v>
      </c>
      <c r="G124" s="1">
        <f>COUNTIFS(Table2[Sub-Sector],Table4[[#This Row],[Sub-Sector]],Table2[1Y Return vs Nifty],"&gt;=10")/Table4[[#This Row],[Count]]</f>
        <v>0</v>
      </c>
      <c r="H124" s="1">
        <f>COUNTIFS(Table2[Sub-Sector],Table4[[#This Row],[Sub-Sector]],Table2[RSI Exponential â€“ 14D],"&gt;=50")/Table4[[#This Row],[Count]]</f>
        <v>0</v>
      </c>
      <c r="I124" s="1">
        <f>COUNTIFS(Table2[Sub-Sector],Table4[[#This Row],[Sub-Sector]],Table2[Relative Volume],"&gt;=1")/Table4[[#This Row],[Count]]</f>
        <v>0</v>
      </c>
      <c r="J124" s="1">
        <f>COUNTIFS(Table2[Sub-Sector],Table4[[#This Row],[Sub-Sector]],Table2[% Away From Day Low],"&gt;=0.05")/Table4[[#This Row],[Count]]</f>
        <v>0</v>
      </c>
      <c r="K124" s="1">
        <f>COUNTIFS(Table2[Sub-Sector],Table4[[#This Row],[Sub-Sector]],Table2[% Away From Day High],"&lt;=0.05")/Table4[[#This Row],[Count]]</f>
        <v>1</v>
      </c>
      <c r="L124" s="1">
        <f>COUNTIFS(Table2[Sub-Sector],Table4[[#This Row],[Sub-Sector]],Table2[% Away From Current Week Low],"&gt;=0.05")/Table4[[#This Row],[Count]]</f>
        <v>0</v>
      </c>
      <c r="M124" s="1">
        <f>COUNTIFS(Table2[Sub-Sector],Table4[[#This Row],[Sub-Sector]],Table2[% Away From Current Week High],"&lt;=0.05")/Table4[[#This Row],[Count]]</f>
        <v>1</v>
      </c>
      <c r="N124" s="1">
        <f>COUNTIFS(Table2[Sub-Sector],Table4[[#This Row],[Sub-Sector]],Table2[% Away From Current Month Low],"&gt;=0.05")/Table4[[#This Row],[Count]]</f>
        <v>0</v>
      </c>
      <c r="O124" s="1">
        <f>COUNTIFS(Table2[Sub-Sector],Table4[[#This Row],[Sub-Sector]],Table2[% Away From Current Month High],"&lt;=0.05")/Table4[[#This Row],[Count]]</f>
        <v>1</v>
      </c>
      <c r="P124" s="1">
        <f>COUNTIFS(Table2[Sub-Sector],Table4[[#This Row],[Sub-Sector]],Table2[% Away From 52W High],"&lt;=10")/Table4[[#This Row],[Count]]</f>
        <v>0</v>
      </c>
      <c r="Q124" s="1">
        <f>COUNTIFS(Table2[Sub-Sector],Table4[[#This Row],[Sub-Sector]],Table2[% Away From 52W Low],"&gt;=10")/Table4[[#This Row],[Count]]</f>
        <v>1</v>
      </c>
      <c r="R124" s="1">
        <f>COUNTIFS(Table2[Sub-Sector],Table4[[#This Row],[Sub-Sector]],Table2[% Price above 20 EMA],"&gt;=0")/Table4[[#This Row],[Count]]</f>
        <v>0</v>
      </c>
      <c r="S124" s="1">
        <f>COUNTIFS(Table2[Sub-Sector],Table4[[#This Row],[Sub-Sector]],Table2[% Price above 50 EMA],"&gt;=0")/Table4[[#This Row],[Count]]</f>
        <v>0</v>
      </c>
      <c r="T124" s="1">
        <f>COUNTIFS(Table2[Sub-Sector],Table4[[#This Row],[Sub-Sector]],Table2[% Price above 200 EMA],"&gt;=0")/Table4[[#This Row],[Count]]</f>
        <v>0</v>
      </c>
      <c r="U124" s="1">
        <f>COUNTIFS(Table2[Sub-Sector],Table4[[#This Row],[Sub-Sector]],Table2[Rate of Change - Zone],"Positive")/Table4[[#This Row],[Count]]</f>
        <v>0</v>
      </c>
      <c r="V124" s="1">
        <f>COUNTIFS(Table2[Sub-Sector],Table4[[#This Row],[Sub-Sector]],Table2[Sharpe Ratio],"&gt;=0.10")/Table4[[#This Row],[Count]]</f>
        <v>0</v>
      </c>
      <c r="W124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733</v>
      </c>
      <c r="X124">
        <f>_xlfn.RANK.AVG(Table4[[#This Row],[Score]],Table4[Score],1)</f>
        <v>121.5</v>
      </c>
      <c r="Y124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24">
        <f>_xlfn.RANK.AVG(Table4[[#This Row],[Score 2 ]],Table4[[Score 2 ]],1)</f>
        <v>119</v>
      </c>
    </row>
    <row r="125" spans="1:26" x14ac:dyDescent="0.3">
      <c r="A125" t="s">
        <v>353</v>
      </c>
      <c r="B125">
        <f>COUNTIFS(Table2[Sub-Sector],Table4[[#This Row],[Sub-Sector]])</f>
        <v>1</v>
      </c>
      <c r="C125" s="1">
        <f>COUNTIFS(Table2[Sub-Sector],Table4[[#This Row],[Sub-Sector]],Table2[Uptrend],"Uptrend")/Table4[[#This Row],[Count]]</f>
        <v>1</v>
      </c>
      <c r="D125" s="1">
        <f>COUNTIFS(Table2[Sub-Sector],Table4[[#This Row],[Sub-Sector]],Table2[1W Return vs Nifty],"&gt;=5")/Table4[[#This Row],[Count]]</f>
        <v>0</v>
      </c>
      <c r="E125" s="1">
        <f>COUNTIFS(Table2[Sub-Sector],Table4[[#This Row],[Sub-Sector]],Table2[1M Return vs Nifty],"&gt;=5")/Table4[[#This Row],[Count]]</f>
        <v>0</v>
      </c>
      <c r="F125" s="1">
        <f>COUNTIFS(Table2[Sub-Sector],Table4[[#This Row],[Sub-Sector]],Table2[6M Return vs Nifty],"&gt;=10")/Table4[[#This Row],[Count]]</f>
        <v>0</v>
      </c>
      <c r="G125" s="1">
        <f>COUNTIFS(Table2[Sub-Sector],Table4[[#This Row],[Sub-Sector]],Table2[1Y Return vs Nifty],"&gt;=10")/Table4[[#This Row],[Count]]</f>
        <v>0</v>
      </c>
      <c r="H125" s="1">
        <f>COUNTIFS(Table2[Sub-Sector],Table4[[#This Row],[Sub-Sector]],Table2[RSI Exponential â€“ 14D],"&gt;=50")/Table4[[#This Row],[Count]]</f>
        <v>0</v>
      </c>
      <c r="I125" s="1">
        <f>COUNTIFS(Table2[Sub-Sector],Table4[[#This Row],[Sub-Sector]],Table2[Relative Volume],"&gt;=1")/Table4[[#This Row],[Count]]</f>
        <v>0</v>
      </c>
      <c r="J125" s="1">
        <f>COUNTIFS(Table2[Sub-Sector],Table4[[#This Row],[Sub-Sector]],Table2[% Away From Day Low],"&gt;=0.05")/Table4[[#This Row],[Count]]</f>
        <v>0</v>
      </c>
      <c r="K125" s="1">
        <f>COUNTIFS(Table2[Sub-Sector],Table4[[#This Row],[Sub-Sector]],Table2[% Away From Day High],"&lt;=0.05")/Table4[[#This Row],[Count]]</f>
        <v>1</v>
      </c>
      <c r="L125" s="1">
        <f>COUNTIFS(Table2[Sub-Sector],Table4[[#This Row],[Sub-Sector]],Table2[% Away From Current Week Low],"&gt;=0.05")/Table4[[#This Row],[Count]]</f>
        <v>0</v>
      </c>
      <c r="M125" s="1">
        <f>COUNTIFS(Table2[Sub-Sector],Table4[[#This Row],[Sub-Sector]],Table2[% Away From Current Week High],"&lt;=0.05")/Table4[[#This Row],[Count]]</f>
        <v>1</v>
      </c>
      <c r="N125" s="1">
        <f>COUNTIFS(Table2[Sub-Sector],Table4[[#This Row],[Sub-Sector]],Table2[% Away From Current Month Low],"&gt;=0.05")/Table4[[#This Row],[Count]]</f>
        <v>0</v>
      </c>
      <c r="O125" s="1">
        <f>COUNTIFS(Table2[Sub-Sector],Table4[[#This Row],[Sub-Sector]],Table2[% Away From Current Month High],"&lt;=0.05")/Table4[[#This Row],[Count]]</f>
        <v>0</v>
      </c>
      <c r="P125" s="1">
        <f>COUNTIFS(Table2[Sub-Sector],Table4[[#This Row],[Sub-Sector]],Table2[% Away From 52W High],"&lt;=10")/Table4[[#This Row],[Count]]</f>
        <v>0</v>
      </c>
      <c r="Q125" s="1">
        <f>COUNTIFS(Table2[Sub-Sector],Table4[[#This Row],[Sub-Sector]],Table2[% Away From 52W Low],"&gt;=10")/Table4[[#This Row],[Count]]</f>
        <v>1</v>
      </c>
      <c r="R125" s="1">
        <f>COUNTIFS(Table2[Sub-Sector],Table4[[#This Row],[Sub-Sector]],Table2[% Price above 20 EMA],"&gt;=0")/Table4[[#This Row],[Count]]</f>
        <v>0</v>
      </c>
      <c r="S125" s="1">
        <f>COUNTIFS(Table2[Sub-Sector],Table4[[#This Row],[Sub-Sector]],Table2[% Price above 50 EMA],"&gt;=0")/Table4[[#This Row],[Count]]</f>
        <v>0</v>
      </c>
      <c r="T125" s="1">
        <f>COUNTIFS(Table2[Sub-Sector],Table4[[#This Row],[Sub-Sector]],Table2[% Price above 200 EMA],"&gt;=0")/Table4[[#This Row],[Count]]</f>
        <v>0</v>
      </c>
      <c r="U125" s="1">
        <f>COUNTIFS(Table2[Sub-Sector],Table4[[#This Row],[Sub-Sector]],Table2[Rate of Change - Zone],"Positive")/Table4[[#This Row],[Count]]</f>
        <v>0</v>
      </c>
      <c r="V125" s="1">
        <f>COUNTIFS(Table2[Sub-Sector],Table4[[#This Row],[Sub-Sector]],Table2[Sharpe Ratio],"&gt;=0.10")/Table4[[#This Row],[Count]]</f>
        <v>0</v>
      </c>
      <c r="W125">
        <f>_xlfn.RANK.AVG(Table4[[#This Row],[Uptrend]],Table4[Uptrend])+_xlfn.RANK.AVG(Table4[[#This Row],[1W Out-Performance]],Table4[1W Out-Performance])+_xlfn.RANK.AVG(Table4[[#This Row],[1M Out-Performance]],Table4[1M Out-Performance])+_xlfn.RANK.AVG(Table4[[#This Row],[Relative Volume]],Table4[Relative Volume])+_xlfn.RANK.AVG(Table4[[#This Row],[Rate of Change - Zone]],Table4[Rate of Change - Zone])+_xlfn.RANK.AVG(Table4[[#This Row],[6M Return vs Nifty]],Table4[6M Return vs Nifty])+_xlfn.RANK.AVG(Table4[[#This Row],[1Y Return vs Nifty]],Table4[1Y Return vs Nifty])</f>
        <v>633</v>
      </c>
      <c r="X125">
        <f>_xlfn.RANK.AVG(Table4[[#This Row],[Score]],Table4[Score],1)</f>
        <v>109.5</v>
      </c>
      <c r="Y125">
        <f>_xlfn.RANK.AVG(Table4[[#This Row],[6M Return vs Nifty]],Table4[6M Return vs Nifty])+_xlfn.RANK.AVG(Table4[[#This Row],[1Y Return vs Nifty]],Table4[1Y Return vs Nifty])+_xlfn.RANK.AVG(Table4[[#This Row],[Rate of Change - Zone]],Table4[Rate of Change - Zone])+_xlfn.RANK.AVG(Table4[[#This Row],[Relative Volume]],Table4[Relative Volume])</f>
        <v>422.5</v>
      </c>
      <c r="Z125">
        <f>_xlfn.RANK.AVG(Table4[[#This Row],[Score 2 ]],Table4[[Score 2 ]],1)</f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9BD-3336-4B9B-875F-F45D7153FB3D}">
  <dimension ref="A1:AV733"/>
  <sheetViews>
    <sheetView tabSelected="1" workbookViewId="0">
      <selection activeCell="B443" sqref="B443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37.109375" bestFit="1" customWidth="1"/>
    <col min="5" max="5" width="12" bestFit="1" customWidth="1"/>
    <col min="6" max="6" width="10.44140625" bestFit="1" customWidth="1"/>
    <col min="7" max="7" width="16.33203125" bestFit="1" customWidth="1"/>
    <col min="8" max="8" width="23.44140625" bestFit="1" customWidth="1"/>
    <col min="9" max="9" width="17.21875" bestFit="1" customWidth="1"/>
    <col min="10" max="10" width="24.109375" bestFit="1" customWidth="1"/>
    <col min="11" max="11" width="17.21875" bestFit="1" customWidth="1"/>
    <col min="12" max="12" width="24.109375" bestFit="1" customWidth="1"/>
    <col min="13" max="13" width="17.33203125" bestFit="1" customWidth="1"/>
    <col min="14" max="14" width="24.33203125" bestFit="1" customWidth="1"/>
    <col min="15" max="15" width="10" bestFit="1" customWidth="1"/>
    <col min="16" max="17" width="12" bestFit="1" customWidth="1"/>
    <col min="18" max="18" width="21.6640625" bestFit="1" customWidth="1"/>
    <col min="19" max="20" width="20" bestFit="1" customWidth="1"/>
    <col min="21" max="21" width="21.109375" bestFit="1" customWidth="1"/>
    <col min="22" max="22" width="15.44140625" bestFit="1" customWidth="1"/>
    <col min="23" max="23" width="9" bestFit="1" customWidth="1"/>
    <col min="24" max="24" width="10" bestFit="1" customWidth="1"/>
    <col min="25" max="25" width="17.21875" bestFit="1" customWidth="1"/>
    <col min="26" max="26" width="17.6640625" bestFit="1" customWidth="1"/>
    <col min="27" max="27" width="17.88671875" bestFit="1" customWidth="1"/>
    <col min="28" max="28" width="18.33203125" bestFit="1" customWidth="1"/>
    <col min="29" max="29" width="20.21875" bestFit="1" customWidth="1"/>
    <col min="30" max="30" width="20.77734375" bestFit="1" customWidth="1"/>
    <col min="31" max="31" width="29.5546875" bestFit="1" customWidth="1"/>
    <col min="32" max="32" width="30" bestFit="1" customWidth="1"/>
    <col min="33" max="33" width="30.21875" bestFit="1" customWidth="1"/>
    <col min="34" max="34" width="30.6640625" bestFit="1" customWidth="1"/>
    <col min="35" max="35" width="21.5546875" bestFit="1" customWidth="1"/>
    <col min="36" max="36" width="21.109375" bestFit="1" customWidth="1"/>
    <col min="37" max="37" width="19.33203125" bestFit="1" customWidth="1"/>
    <col min="38" max="38" width="27.44140625" bestFit="1" customWidth="1"/>
    <col min="39" max="39" width="33.5546875" bestFit="1" customWidth="1"/>
    <col min="40" max="40" width="14" bestFit="1" customWidth="1"/>
    <col min="41" max="41" width="20" bestFit="1" customWidth="1"/>
    <col min="42" max="42" width="12.6640625" bestFit="1" customWidth="1"/>
    <col min="43" max="43" width="18.88671875" bestFit="1" customWidth="1"/>
    <col min="44" max="44" width="12.6640625" bestFit="1" customWidth="1"/>
    <col min="45" max="45" width="7.6640625" bestFit="1" customWidth="1"/>
    <col min="46" max="46" width="8.44140625" bestFit="1" customWidth="1"/>
    <col min="47" max="47" width="11.5546875" bestFit="1" customWidth="1"/>
    <col min="48" max="48" width="12" bestFit="1" customWidth="1"/>
  </cols>
  <sheetData>
    <row r="1" spans="1:48" x14ac:dyDescent="0.3">
      <c r="A1" t="s">
        <v>0</v>
      </c>
      <c r="B1" t="s">
        <v>1</v>
      </c>
      <c r="C1" t="s">
        <v>3145</v>
      </c>
      <c r="D1" t="s">
        <v>2</v>
      </c>
      <c r="E1" t="s">
        <v>3</v>
      </c>
      <c r="F1" t="s">
        <v>4</v>
      </c>
      <c r="G1" t="s">
        <v>5</v>
      </c>
      <c r="H1" t="s">
        <v>3168</v>
      </c>
      <c r="I1" t="s">
        <v>6</v>
      </c>
      <c r="J1" t="s">
        <v>3169</v>
      </c>
      <c r="K1" t="s">
        <v>7</v>
      </c>
      <c r="L1" t="s">
        <v>3170</v>
      </c>
      <c r="M1" t="s">
        <v>8</v>
      </c>
      <c r="N1" t="s">
        <v>3171</v>
      </c>
      <c r="O1" t="s">
        <v>3172</v>
      </c>
      <c r="P1" t="s">
        <v>9</v>
      </c>
      <c r="Q1" t="s">
        <v>10</v>
      </c>
      <c r="R1" t="s">
        <v>11</v>
      </c>
      <c r="S1" s="1" t="s">
        <v>3173</v>
      </c>
      <c r="T1" s="1" t="s">
        <v>3174</v>
      </c>
      <c r="U1" s="1" t="s">
        <v>3175</v>
      </c>
      <c r="V1" t="s">
        <v>12</v>
      </c>
      <c r="W1" t="s">
        <v>3176</v>
      </c>
      <c r="X1" t="s">
        <v>3177</v>
      </c>
      <c r="Y1" t="s">
        <v>3178</v>
      </c>
      <c r="Z1" t="s">
        <v>3179</v>
      </c>
      <c r="AA1" t="s">
        <v>3180</v>
      </c>
      <c r="AB1" t="s">
        <v>3181</v>
      </c>
      <c r="AC1" s="1" t="s">
        <v>3182</v>
      </c>
      <c r="AD1" s="1" t="s">
        <v>3183</v>
      </c>
      <c r="AE1" s="1" t="s">
        <v>3184</v>
      </c>
      <c r="AF1" s="1" t="s">
        <v>3185</v>
      </c>
      <c r="AG1" s="1" t="s">
        <v>3186</v>
      </c>
      <c r="AH1" s="1" t="s">
        <v>3187</v>
      </c>
      <c r="AI1" t="s">
        <v>13</v>
      </c>
      <c r="AJ1" t="s">
        <v>14</v>
      </c>
      <c r="AK1" t="s">
        <v>3188</v>
      </c>
      <c r="AL1" t="s">
        <v>3189</v>
      </c>
      <c r="AM1" t="s">
        <v>3190</v>
      </c>
      <c r="AN1" t="s">
        <v>3191</v>
      </c>
      <c r="AO1" t="s">
        <v>3192</v>
      </c>
      <c r="AP1" t="s">
        <v>15</v>
      </c>
      <c r="AQ1" s="2" t="s">
        <v>3196</v>
      </c>
      <c r="AR1" s="2" t="s">
        <v>3197</v>
      </c>
      <c r="AS1" s="2" t="s">
        <v>3198</v>
      </c>
      <c r="AT1" s="2" t="s">
        <v>3199</v>
      </c>
      <c r="AU1" s="2" t="s">
        <v>3200</v>
      </c>
      <c r="AV1" s="2" t="s">
        <v>3201</v>
      </c>
    </row>
    <row r="2" spans="1:48" x14ac:dyDescent="0.3">
      <c r="A2" t="s">
        <v>937</v>
      </c>
      <c r="B2" t="s">
        <v>938</v>
      </c>
      <c r="C2" t="s">
        <v>3157</v>
      </c>
      <c r="D2" t="s">
        <v>138</v>
      </c>
      <c r="E2">
        <v>16077.1899235</v>
      </c>
      <c r="F2">
        <v>614.5</v>
      </c>
      <c r="G2">
        <v>189.57674579348301</v>
      </c>
      <c r="H2">
        <f>(Table2[[#This Row],[1Y Return vs Nifty]]-AVERAGE(Table2[1Y Return vs Nifty]))/_xlfn.STDEV.P(Table2[1Y Return vs Nifty])</f>
        <v>2.7221211809863801</v>
      </c>
      <c r="I2">
        <v>1.1797763886971799</v>
      </c>
      <c r="J2">
        <f>(Table2[[#This Row],[1M Return vs Nifty]]-AVERAGE(Table2[1M Return vs Nifty]))/_xlfn.STDEV.P(Table2[1M Return vs Nifty])</f>
        <v>0.21533975031534613</v>
      </c>
      <c r="K2">
        <v>223.27963957271299</v>
      </c>
      <c r="L2">
        <f>(Table2[[#This Row],[6M Return vs Nifty]]-AVERAGE(Table2[6M Return vs Nifty]))/_xlfn.STDEV.P(Table2[6M Return vs Nifty])</f>
        <v>6.4309233989318297</v>
      </c>
      <c r="M2">
        <v>15.558669513037399</v>
      </c>
      <c r="N2">
        <f>(Table2[[#This Row],[1W Return vs Nifty]]-AVERAGE(Table2[1W Return vs Nifty]))/_xlfn.STDEV.P(Table2[1W Return vs Nifty])</f>
        <v>2.1948424062189362</v>
      </c>
      <c r="O2">
        <v>610.1</v>
      </c>
      <c r="P2">
        <v>560.28763990973903</v>
      </c>
      <c r="Q2">
        <v>378.01414189166201</v>
      </c>
      <c r="R2">
        <v>49.976133493876901</v>
      </c>
      <c r="S2" s="1">
        <f>(Table2[[#This Row],[Close Price]]-Table2[[#This Row],[20D EMA]])/Table2[[#This Row],[20D EMA]]</f>
        <v>7.2119324700868331E-3</v>
      </c>
      <c r="T2" s="1">
        <f>(Table2[[#This Row],[Close Price]]-Table2[[#This Row],[50D EMA]])/Table2[[#This Row],[50D EMA]]</f>
        <v>9.6758086790910566E-2</v>
      </c>
      <c r="U2" s="1">
        <f>(Table2[[#This Row],[Close Price]]-Table2[[#This Row],[200D EMA]])/Table2[[#This Row],[200D EMA]]</f>
        <v>0.6256005580238696</v>
      </c>
      <c r="V2">
        <v>0.80350898579654195</v>
      </c>
      <c r="W2">
        <v>602.1</v>
      </c>
      <c r="X2">
        <v>623.5</v>
      </c>
      <c r="Y2">
        <v>602.1</v>
      </c>
      <c r="Z2">
        <v>627</v>
      </c>
      <c r="AA2">
        <v>532.20000000000005</v>
      </c>
      <c r="AB2">
        <v>648.4</v>
      </c>
      <c r="AC2" s="1">
        <f>(Table2[[#This Row],[Close Price]]/Table2[[#This Row],[Day Low]])-1</f>
        <v>2.0594585617007111E-2</v>
      </c>
      <c r="AD2" s="1">
        <f>(Table2[[#This Row],[Day High]]/Table2[[#This Row],[Close Price]])-1</f>
        <v>1.4646053702196848E-2</v>
      </c>
      <c r="AE2" s="1">
        <f>(Table2[[#This Row],[Close Price]]/Table2[[#This Row],[Current Week Low]])-1</f>
        <v>2.0594585617007111E-2</v>
      </c>
      <c r="AF2" s="1">
        <f>(Table2[[#This Row],[Current Week High]]/Table2[[#This Row],[Close Price]])-1</f>
        <v>2.0341741253051326E-2</v>
      </c>
      <c r="AG2" s="1">
        <f>(Table2[[#This Row],[Close Price]]/Table2[[#This Row],[Current Month Low]])-1</f>
        <v>0.15464111236377298</v>
      </c>
      <c r="AH2" s="1">
        <f>(Table2[[#This Row],[Current Month High]]/Table2[[#This Row],[Close Price]])-1</f>
        <v>5.5166802278274973E-2</v>
      </c>
      <c r="AI2">
        <v>12.937347436940501</v>
      </c>
      <c r="AJ2">
        <v>318.86779591697598</v>
      </c>
      <c r="AK2" t="str">
        <f>IF(AND(Table2[[#This Row],[20D EMA]]&gt;Table2[[#This Row],[50D EMA]],Table2[[#This Row],[50D EMA]]&gt;Table2[[#This Row],[200D EMA]]),"Uptrend","Downtrend/NoTrend")</f>
        <v>Uptrend</v>
      </c>
      <c r="AL2">
        <v>0.27</v>
      </c>
      <c r="AM2" t="s">
        <v>3194</v>
      </c>
      <c r="AN2">
        <v>-8.7899999999999991</v>
      </c>
      <c r="AO2" t="s">
        <v>3193</v>
      </c>
      <c r="AP2">
        <v>0.271833605730192</v>
      </c>
      <c r="AQ2">
        <f>(Table2[[#This Row],[Sharpe Ratio]]-AVERAGE(Table2[Sharpe Ratio]))/_xlfn.STDEV.P(Table2[Sharpe Ratio])</f>
        <v>2.3906441581136524</v>
      </c>
      <c r="AR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13.953870894566144</v>
      </c>
      <c r="AS2">
        <f>_xlfn.RANK.AVG(Table2[[#This Row],[1Y Return vs Nifty Z-Score]],Table2[1Y Return vs Nifty Z-Score])</f>
        <v>16</v>
      </c>
      <c r="AT2">
        <f>_xlfn.RANK.AVG(Table2[[#This Row],[6M Return vs Nifty Z-Score]],Table2[6M Return vs Nifty Z-Score])</f>
        <v>1</v>
      </c>
      <c r="AU2">
        <f>_xlfn.RANK.AVG(Table2[[#This Row],[Sharpe Ratio Z-Score]],Table2[Sharpe Ratio Z-Score])</f>
        <v>4</v>
      </c>
      <c r="AV2">
        <f>(Table2[[#This Row],[Rank 1Y]]+Table2[[#This Row],[Rank 6M]]+Table2[[#This Row],[Rank Sharpe]])/3</f>
        <v>7</v>
      </c>
    </row>
    <row r="3" spans="1:48" x14ac:dyDescent="0.3">
      <c r="A3" t="s">
        <v>692</v>
      </c>
      <c r="B3" t="s">
        <v>693</v>
      </c>
      <c r="C3" t="s">
        <v>3161</v>
      </c>
      <c r="D3" t="s">
        <v>133</v>
      </c>
      <c r="E3">
        <v>26571.749323159998</v>
      </c>
      <c r="F3">
        <v>777.2</v>
      </c>
      <c r="G3">
        <v>197.44036653388801</v>
      </c>
      <c r="H3">
        <f>(Table2[[#This Row],[1Y Return vs Nifty]]-AVERAGE(Table2[1Y Return vs Nifty]))/_xlfn.STDEV.P(Table2[1Y Return vs Nifty])</f>
        <v>2.8525431994219708</v>
      </c>
      <c r="I3">
        <v>19.124148066021998</v>
      </c>
      <c r="J3">
        <f>(Table2[[#This Row],[1M Return vs Nifty]]-AVERAGE(Table2[1M Return vs Nifty]))/_xlfn.STDEV.P(Table2[1M Return vs Nifty])</f>
        <v>2.19299437018568</v>
      </c>
      <c r="K3">
        <v>121.24082515188999</v>
      </c>
      <c r="L3">
        <f>(Table2[[#This Row],[6M Return vs Nifty]]-AVERAGE(Table2[6M Return vs Nifty]))/_xlfn.STDEV.P(Table2[6M Return vs Nifty])</f>
        <v>3.339492328568503</v>
      </c>
      <c r="M3">
        <v>15.6263037656717</v>
      </c>
      <c r="N3">
        <f>(Table2[[#This Row],[1W Return vs Nifty]]-AVERAGE(Table2[1W Return vs Nifty]))/_xlfn.STDEV.P(Table2[1W Return vs Nifty])</f>
        <v>2.2078737333547469</v>
      </c>
      <c r="O3">
        <v>714.95</v>
      </c>
      <c r="P3">
        <v>649.45408195669199</v>
      </c>
      <c r="Q3">
        <v>472.61863671980899</v>
      </c>
      <c r="R3">
        <v>68.720660816741997</v>
      </c>
      <c r="S3" s="1">
        <f>(Table2[[#This Row],[Close Price]]-Table2[[#This Row],[20D EMA]])/Table2[[#This Row],[20D EMA]]</f>
        <v>8.7069025806000414E-2</v>
      </c>
      <c r="T3" s="1">
        <f>(Table2[[#This Row],[Close Price]]-Table2[[#This Row],[50D EMA]])/Table2[[#This Row],[50D EMA]]</f>
        <v>0.19669738260545205</v>
      </c>
      <c r="U3" s="1">
        <f>(Table2[[#This Row],[Close Price]]-Table2[[#This Row],[200D EMA]])/Table2[[#This Row],[200D EMA]]</f>
        <v>0.6444548302075559</v>
      </c>
      <c r="V3">
        <v>0.74453901663626398</v>
      </c>
      <c r="W3">
        <v>754.7</v>
      </c>
      <c r="X3">
        <v>783</v>
      </c>
      <c r="Y3">
        <v>741.9</v>
      </c>
      <c r="Z3">
        <v>783</v>
      </c>
      <c r="AA3">
        <v>653.5</v>
      </c>
      <c r="AB3">
        <v>783</v>
      </c>
      <c r="AC3" s="1">
        <f>(Table2[[#This Row],[Close Price]]/Table2[[#This Row],[Day Low]])-1</f>
        <v>2.9813170796342936E-2</v>
      </c>
      <c r="AD3" s="1">
        <f>(Table2[[#This Row],[Day High]]/Table2[[#This Row],[Close Price]])-1</f>
        <v>7.4626865671640896E-3</v>
      </c>
      <c r="AE3" s="1">
        <f>(Table2[[#This Row],[Close Price]]/Table2[[#This Row],[Current Week Low]])-1</f>
        <v>4.7580536460439582E-2</v>
      </c>
      <c r="AF3" s="1">
        <f>(Table2[[#This Row],[Current Week High]]/Table2[[#This Row],[Close Price]])-1</f>
        <v>7.4626865671640896E-3</v>
      </c>
      <c r="AG3" s="1">
        <f>(Table2[[#This Row],[Close Price]]/Table2[[#This Row],[Current Month Low]])-1</f>
        <v>0.18928844682478974</v>
      </c>
      <c r="AH3" s="1">
        <f>(Table2[[#This Row],[Current Month High]]/Table2[[#This Row],[Close Price]])-1</f>
        <v>7.4626865671640896E-3</v>
      </c>
      <c r="AI3">
        <v>0.74626865671640896</v>
      </c>
      <c r="AJ3">
        <v>253.272727272727</v>
      </c>
      <c r="AK3" t="str">
        <f>IF(AND(Table2[[#This Row],[20D EMA]]&gt;Table2[[#This Row],[50D EMA]],Table2[[#This Row],[50D EMA]]&gt;Table2[[#This Row],[200D EMA]]),"Uptrend","Downtrend/NoTrend")</f>
        <v>Uptrend</v>
      </c>
      <c r="AL3">
        <v>0.44</v>
      </c>
      <c r="AM3" t="s">
        <v>3194</v>
      </c>
      <c r="AN3">
        <v>6.52</v>
      </c>
      <c r="AO3" t="s">
        <v>3194</v>
      </c>
      <c r="AP3">
        <v>0.268002194758588</v>
      </c>
      <c r="AQ3">
        <f>(Table2[[#This Row],[Sharpe Ratio]]-AVERAGE(Table2[Sharpe Ratio]))/_xlfn.STDEV.P(Table2[Sharpe Ratio])</f>
        <v>2.345988110907486</v>
      </c>
      <c r="AR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12.938891742438388</v>
      </c>
      <c r="AS3">
        <f>_xlfn.RANK.AVG(Table2[[#This Row],[1Y Return vs Nifty Z-Score]],Table2[1Y Return vs Nifty Z-Score])</f>
        <v>13</v>
      </c>
      <c r="AT3">
        <f>_xlfn.RANK.AVG(Table2[[#This Row],[6M Return vs Nifty Z-Score]],Table2[6M Return vs Nifty Z-Score])</f>
        <v>8</v>
      </c>
      <c r="AU3">
        <f>_xlfn.RANK.AVG(Table2[[#This Row],[Sharpe Ratio Z-Score]],Table2[Sharpe Ratio Z-Score])</f>
        <v>6</v>
      </c>
      <c r="AV3">
        <f>(Table2[[#This Row],[Rank 1Y]]+Table2[[#This Row],[Rank 6M]]+Table2[[#This Row],[Rank Sharpe]])/3</f>
        <v>9</v>
      </c>
    </row>
    <row r="4" spans="1:48" x14ac:dyDescent="0.3">
      <c r="A4" t="s">
        <v>101</v>
      </c>
      <c r="B4" t="s">
        <v>102</v>
      </c>
      <c r="C4" t="s">
        <v>3160</v>
      </c>
      <c r="D4" t="s">
        <v>103</v>
      </c>
      <c r="E4">
        <v>288806.90050292498</v>
      </c>
      <c r="F4">
        <v>8124.25</v>
      </c>
      <c r="G4">
        <v>258.59894076376003</v>
      </c>
      <c r="H4">
        <f>(Table2[[#This Row],[1Y Return vs Nifty]]-AVERAGE(Table2[1Y Return vs Nifty]))/_xlfn.STDEV.P(Table2[1Y Return vs Nifty])</f>
        <v>3.866888239578627</v>
      </c>
      <c r="I4">
        <v>13.9382950295687</v>
      </c>
      <c r="J4">
        <f>(Table2[[#This Row],[1M Return vs Nifty]]-AVERAGE(Table2[1M Return vs Nifty]))/_xlfn.STDEV.P(Table2[1M Return vs Nifty])</f>
        <v>1.621459941456135</v>
      </c>
      <c r="K4">
        <v>92.1787679884238</v>
      </c>
      <c r="L4">
        <f>(Table2[[#This Row],[6M Return vs Nifty]]-AVERAGE(Table2[6M Return vs Nifty]))/_xlfn.STDEV.P(Table2[6M Return vs Nifty])</f>
        <v>2.4590102591347347</v>
      </c>
      <c r="M4">
        <v>8.7118569138013608</v>
      </c>
      <c r="N4">
        <f>(Table2[[#This Row],[1W Return vs Nifty]]-AVERAGE(Table2[1W Return vs Nifty]))/_xlfn.STDEV.P(Table2[1W Return vs Nifty])</f>
        <v>0.87564316407355314</v>
      </c>
      <c r="O4">
        <v>7738.65</v>
      </c>
      <c r="P4">
        <v>7153.2886589689097</v>
      </c>
      <c r="Q4">
        <v>5288.9611316967103</v>
      </c>
      <c r="R4">
        <v>63.721529869569601</v>
      </c>
      <c r="S4" s="1">
        <f>(Table2[[#This Row],[Close Price]]-Table2[[#This Row],[20D EMA]])/Table2[[#This Row],[20D EMA]]</f>
        <v>4.9827812344530424E-2</v>
      </c>
      <c r="T4" s="1">
        <f>(Table2[[#This Row],[Close Price]]-Table2[[#This Row],[50D EMA]])/Table2[[#This Row],[50D EMA]]</f>
        <v>0.13573635670548304</v>
      </c>
      <c r="U4" s="1">
        <f>(Table2[[#This Row],[Close Price]]-Table2[[#This Row],[200D EMA]])/Table2[[#This Row],[200D EMA]]</f>
        <v>0.53607670725946943</v>
      </c>
      <c r="V4">
        <v>0.82723103906137097</v>
      </c>
      <c r="W4">
        <v>8090</v>
      </c>
      <c r="X4">
        <v>8260</v>
      </c>
      <c r="Y4">
        <v>8090</v>
      </c>
      <c r="Z4">
        <v>8345</v>
      </c>
      <c r="AA4">
        <v>7272</v>
      </c>
      <c r="AB4">
        <v>8345</v>
      </c>
      <c r="AC4" s="1">
        <f>(Table2[[#This Row],[Close Price]]/Table2[[#This Row],[Day Low]])-1</f>
        <v>4.2336217552534361E-3</v>
      </c>
      <c r="AD4" s="1">
        <f>(Table2[[#This Row],[Day High]]/Table2[[#This Row],[Close Price]])-1</f>
        <v>1.6709234698587538E-2</v>
      </c>
      <c r="AE4" s="1">
        <f>(Table2[[#This Row],[Close Price]]/Table2[[#This Row],[Current Week Low]])-1</f>
        <v>4.2336217552534361E-3</v>
      </c>
      <c r="AF4" s="1">
        <f>(Table2[[#This Row],[Current Week High]]/Table2[[#This Row],[Close Price]])-1</f>
        <v>2.7171738929747447E-2</v>
      </c>
      <c r="AG4" s="1">
        <f>(Table2[[#This Row],[Close Price]]/Table2[[#This Row],[Current Month Low]])-1</f>
        <v>0.11719609460946101</v>
      </c>
      <c r="AH4" s="1">
        <f>(Table2[[#This Row],[Current Month High]]/Table2[[#This Row],[Close Price]])-1</f>
        <v>2.7171738929747447E-2</v>
      </c>
      <c r="AI4">
        <v>2.7171738929747402</v>
      </c>
      <c r="AJ4">
        <v>317.69922879177301</v>
      </c>
      <c r="AK4" t="str">
        <f>IF(AND(Table2[[#This Row],[20D EMA]]&gt;Table2[[#This Row],[50D EMA]],Table2[[#This Row],[50D EMA]]&gt;Table2[[#This Row],[200D EMA]]),"Uptrend","Downtrend/NoTrend")</f>
        <v>Uptrend</v>
      </c>
      <c r="AL4">
        <v>0.42</v>
      </c>
      <c r="AM4" t="s">
        <v>3194</v>
      </c>
      <c r="AN4">
        <v>3.55</v>
      </c>
      <c r="AO4" t="s">
        <v>3194</v>
      </c>
      <c r="AP4">
        <v>0.297694038549213</v>
      </c>
      <c r="AQ4">
        <f>(Table2[[#This Row],[Sharpe Ratio]]-AVERAGE(Table2[Sharpe Ratio]))/_xlfn.STDEV.P(Table2[Sharpe Ratio])</f>
        <v>2.6920539304656477</v>
      </c>
      <c r="AR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11.515055534708697</v>
      </c>
      <c r="AS4">
        <f>_xlfn.RANK.AVG(Table2[[#This Row],[1Y Return vs Nifty Z-Score]],Table2[1Y Return vs Nifty Z-Score])</f>
        <v>6</v>
      </c>
      <c r="AT4">
        <f>_xlfn.RANK.AVG(Table2[[#This Row],[6M Return vs Nifty Z-Score]],Table2[6M Return vs Nifty Z-Score])</f>
        <v>25</v>
      </c>
      <c r="AU4">
        <f>_xlfn.RANK.AVG(Table2[[#This Row],[Sharpe Ratio Z-Score]],Table2[Sharpe Ratio Z-Score])</f>
        <v>2</v>
      </c>
      <c r="AV4">
        <f>(Table2[[#This Row],[Rank 1Y]]+Table2[[#This Row],[Rank 6M]]+Table2[[#This Row],[Rank Sharpe]])/3</f>
        <v>11</v>
      </c>
    </row>
    <row r="5" spans="1:48" x14ac:dyDescent="0.3">
      <c r="A5" t="s">
        <v>471</v>
      </c>
      <c r="B5" t="s">
        <v>472</v>
      </c>
      <c r="C5" t="s">
        <v>3159</v>
      </c>
      <c r="D5" t="s">
        <v>159</v>
      </c>
      <c r="E5">
        <v>47737.315985399997</v>
      </c>
      <c r="F5">
        <v>1864.4</v>
      </c>
      <c r="G5">
        <v>328.25431112419398</v>
      </c>
      <c r="H5">
        <f>(Table2[[#This Row],[1Y Return vs Nifty]]-AVERAGE(Table2[1Y Return vs Nifty]))/_xlfn.STDEV.P(Table2[1Y Return vs Nifty])</f>
        <v>5.0221568235030523</v>
      </c>
      <c r="I5">
        <v>4.4848245693386302</v>
      </c>
      <c r="J5">
        <f>(Table2[[#This Row],[1M Return vs Nifty]]-AVERAGE(Table2[1M Return vs Nifty]))/_xlfn.STDEV.P(Table2[1M Return vs Nifty])</f>
        <v>0.57959010808067535</v>
      </c>
      <c r="K5">
        <v>94.6405118025489</v>
      </c>
      <c r="L5">
        <f>(Table2[[#This Row],[6M Return vs Nifty]]-AVERAGE(Table2[6M Return vs Nifty]))/_xlfn.STDEV.P(Table2[6M Return vs Nifty])</f>
        <v>2.5335927732246675</v>
      </c>
      <c r="M5">
        <v>9.3840006965366207</v>
      </c>
      <c r="N5">
        <f>(Table2[[#This Row],[1W Return vs Nifty]]-AVERAGE(Table2[1W Return vs Nifty]))/_xlfn.STDEV.P(Table2[1W Return vs Nifty])</f>
        <v>1.0051474488696672</v>
      </c>
      <c r="O5">
        <v>1710.84</v>
      </c>
      <c r="P5">
        <v>1664.8917616270601</v>
      </c>
      <c r="Q5">
        <v>1285.09783345305</v>
      </c>
      <c r="R5">
        <v>80.084432918948494</v>
      </c>
      <c r="S5" s="1">
        <f>(Table2[[#This Row],[Close Price]]-Table2[[#This Row],[20D EMA]])/Table2[[#This Row],[20D EMA]]</f>
        <v>8.9757078394239187E-2</v>
      </c>
      <c r="T5" s="1">
        <f>(Table2[[#This Row],[Close Price]]-Table2[[#This Row],[50D EMA]])/Table2[[#This Row],[50D EMA]]</f>
        <v>0.11983255787028776</v>
      </c>
      <c r="U5" s="1">
        <f>(Table2[[#This Row],[Close Price]]-Table2[[#This Row],[200D EMA]])/Table2[[#This Row],[200D EMA]]</f>
        <v>0.45078448618216765</v>
      </c>
      <c r="V5">
        <v>1.03015485309773</v>
      </c>
      <c r="W5">
        <v>1751.1</v>
      </c>
      <c r="X5">
        <v>1885.45</v>
      </c>
      <c r="Y5">
        <v>1751.1</v>
      </c>
      <c r="Z5">
        <v>1885.45</v>
      </c>
      <c r="AA5">
        <v>1577.9</v>
      </c>
      <c r="AB5">
        <v>1885.45</v>
      </c>
      <c r="AC5" s="1">
        <f>(Table2[[#This Row],[Close Price]]/Table2[[#This Row],[Day Low]])-1</f>
        <v>6.4702187196619354E-2</v>
      </c>
      <c r="AD5" s="1">
        <f>(Table2[[#This Row],[Day High]]/Table2[[#This Row],[Close Price]])-1</f>
        <v>1.1290495601802064E-2</v>
      </c>
      <c r="AE5" s="1">
        <f>(Table2[[#This Row],[Close Price]]/Table2[[#This Row],[Current Week Low]])-1</f>
        <v>6.4702187196619354E-2</v>
      </c>
      <c r="AF5" s="1">
        <f>(Table2[[#This Row],[Current Week High]]/Table2[[#This Row],[Close Price]])-1</f>
        <v>1.1290495601802064E-2</v>
      </c>
      <c r="AG5" s="1">
        <f>(Table2[[#This Row],[Close Price]]/Table2[[#This Row],[Current Month Low]])-1</f>
        <v>0.18157044172634507</v>
      </c>
      <c r="AH5" s="1">
        <f>(Table2[[#This Row],[Current Month High]]/Table2[[#This Row],[Close Price]])-1</f>
        <v>1.1290495601802064E-2</v>
      </c>
      <c r="AI5">
        <v>1.36773224629906</v>
      </c>
      <c r="AJ5">
        <v>434.21203438395401</v>
      </c>
      <c r="AK5" t="str">
        <f>IF(AND(Table2[[#This Row],[20D EMA]]&gt;Table2[[#This Row],[50D EMA]],Table2[[#This Row],[50D EMA]]&gt;Table2[[#This Row],[200D EMA]]),"Uptrend","Downtrend/NoTrend")</f>
        <v>Uptrend</v>
      </c>
      <c r="AL5">
        <v>0.21</v>
      </c>
      <c r="AM5" t="s">
        <v>3194</v>
      </c>
      <c r="AN5">
        <v>14.76</v>
      </c>
      <c r="AO5" t="s">
        <v>3194</v>
      </c>
      <c r="AP5">
        <v>0.24582827005725899</v>
      </c>
      <c r="AQ5">
        <f>(Table2[[#This Row],[Sharpe Ratio]]-AVERAGE(Table2[Sharpe Ratio]))/_xlfn.STDEV.P(Table2[Sharpe Ratio])</f>
        <v>2.0875455069823876</v>
      </c>
      <c r="AR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11.228032660660451</v>
      </c>
      <c r="AS5">
        <f>_xlfn.RANK.AVG(Table2[[#This Row],[1Y Return vs Nifty Z-Score]],Table2[1Y Return vs Nifty Z-Score])</f>
        <v>2</v>
      </c>
      <c r="AT5">
        <f>_xlfn.RANK.AVG(Table2[[#This Row],[6M Return vs Nifty Z-Score]],Table2[6M Return vs Nifty Z-Score])</f>
        <v>21</v>
      </c>
      <c r="AU5">
        <f>_xlfn.RANK.AVG(Table2[[#This Row],[Sharpe Ratio Z-Score]],Table2[Sharpe Ratio Z-Score])</f>
        <v>15</v>
      </c>
      <c r="AV5">
        <f>(Table2[[#This Row],[Rank 1Y]]+Table2[[#This Row],[Rank 6M]]+Table2[[#This Row],[Rank Sharpe]])/3</f>
        <v>12.666666666666666</v>
      </c>
    </row>
    <row r="6" spans="1:48" x14ac:dyDescent="0.3">
      <c r="A6" t="s">
        <v>796</v>
      </c>
      <c r="B6" t="s">
        <v>797</v>
      </c>
      <c r="C6" t="s">
        <v>3151</v>
      </c>
      <c r="D6" t="s">
        <v>48</v>
      </c>
      <c r="E6">
        <v>20521.641330170001</v>
      </c>
      <c r="F6">
        <v>1764.55</v>
      </c>
      <c r="G6">
        <v>213.32109251871401</v>
      </c>
      <c r="H6">
        <f>(Table2[[#This Row],[1Y Return vs Nifty]]-AVERAGE(Table2[1Y Return vs Nifty]))/_xlfn.STDEV.P(Table2[1Y Return vs Nifty])</f>
        <v>3.1159328522979401</v>
      </c>
      <c r="I6">
        <v>11.748251038639699</v>
      </c>
      <c r="J6">
        <f>(Table2[[#This Row],[1M Return vs Nifty]]-AVERAGE(Table2[1M Return vs Nifty]))/_xlfn.STDEV.P(Table2[1M Return vs Nifty])</f>
        <v>1.3800945320529736</v>
      </c>
      <c r="K6">
        <v>101.666873279857</v>
      </c>
      <c r="L6">
        <f>(Table2[[#This Row],[6M Return vs Nifty]]-AVERAGE(Table2[6M Return vs Nifty]))/_xlfn.STDEV.P(Table2[6M Return vs Nifty])</f>
        <v>2.7464677689392545</v>
      </c>
      <c r="M6">
        <v>14.3566434335336</v>
      </c>
      <c r="N6">
        <f>(Table2[[#This Row],[1W Return vs Nifty]]-AVERAGE(Table2[1W Return vs Nifty]))/_xlfn.STDEV.P(Table2[1W Return vs Nifty])</f>
        <v>1.9632438528574303</v>
      </c>
      <c r="O6">
        <v>1645.27</v>
      </c>
      <c r="P6">
        <v>1604.90428894669</v>
      </c>
      <c r="Q6">
        <v>1261.1363775505899</v>
      </c>
      <c r="R6">
        <v>73.531846616069302</v>
      </c>
      <c r="S6" s="1">
        <f>(Table2[[#This Row],[Close Price]]-Table2[[#This Row],[20D EMA]])/Table2[[#This Row],[20D EMA]]</f>
        <v>7.249873880882772E-2</v>
      </c>
      <c r="T6" s="1">
        <f>(Table2[[#This Row],[Close Price]]-Table2[[#This Row],[50D EMA]])/Table2[[#This Row],[50D EMA]]</f>
        <v>9.9473664662013295E-2</v>
      </c>
      <c r="U6" s="1">
        <f>(Table2[[#This Row],[Close Price]]-Table2[[#This Row],[200D EMA]])/Table2[[#This Row],[200D EMA]]</f>
        <v>0.39917461062153509</v>
      </c>
      <c r="V6">
        <v>1.0926840074312301</v>
      </c>
      <c r="W6">
        <v>1733.35</v>
      </c>
      <c r="X6">
        <v>1822</v>
      </c>
      <c r="Y6">
        <v>1731.45</v>
      </c>
      <c r="Z6">
        <v>1822</v>
      </c>
      <c r="AA6">
        <v>1511</v>
      </c>
      <c r="AB6">
        <v>1822</v>
      </c>
      <c r="AC6" s="1">
        <f>(Table2[[#This Row],[Close Price]]/Table2[[#This Row],[Day Low]])-1</f>
        <v>1.7999826924741225E-2</v>
      </c>
      <c r="AD6" s="1">
        <f>(Table2[[#This Row],[Day High]]/Table2[[#This Row],[Close Price]])-1</f>
        <v>3.2557875945708581E-2</v>
      </c>
      <c r="AE6" s="1">
        <f>(Table2[[#This Row],[Close Price]]/Table2[[#This Row],[Current Week Low]])-1</f>
        <v>1.9116925120563621E-2</v>
      </c>
      <c r="AF6" s="1">
        <f>(Table2[[#This Row],[Current Week High]]/Table2[[#This Row],[Close Price]])-1</f>
        <v>3.2557875945708581E-2</v>
      </c>
      <c r="AG6" s="1">
        <f>(Table2[[#This Row],[Close Price]]/Table2[[#This Row],[Current Month Low]])-1</f>
        <v>0.16780277961614831</v>
      </c>
      <c r="AH6" s="1">
        <f>(Table2[[#This Row],[Current Month High]]/Table2[[#This Row],[Close Price]])-1</f>
        <v>3.2557875945708581E-2</v>
      </c>
      <c r="AI6">
        <v>3.2557875945708501</v>
      </c>
      <c r="AJ6">
        <v>267.61458333333297</v>
      </c>
      <c r="AK6" t="str">
        <f>IF(AND(Table2[[#This Row],[20D EMA]]&gt;Table2[[#This Row],[50D EMA]],Table2[[#This Row],[50D EMA]]&gt;Table2[[#This Row],[200D EMA]]),"Uptrend","Downtrend/NoTrend")</f>
        <v>Uptrend</v>
      </c>
      <c r="AL6">
        <v>0.06</v>
      </c>
      <c r="AM6" t="s">
        <v>3194</v>
      </c>
      <c r="AN6">
        <v>9.99</v>
      </c>
      <c r="AO6" t="s">
        <v>3194</v>
      </c>
      <c r="AP6">
        <v>0.20650719678420601</v>
      </c>
      <c r="AQ6">
        <f>(Table2[[#This Row],[Sharpe Ratio]]-AVERAGE(Table2[Sharpe Ratio]))/_xlfn.STDEV.P(Table2[Sharpe Ratio])</f>
        <v>1.6292486243737654</v>
      </c>
      <c r="AR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10.834987630521365</v>
      </c>
      <c r="AS6">
        <f>_xlfn.RANK.AVG(Table2[[#This Row],[1Y Return vs Nifty Z-Score]],Table2[1Y Return vs Nifty Z-Score])</f>
        <v>11</v>
      </c>
      <c r="AT6">
        <f>_xlfn.RANK.AVG(Table2[[#This Row],[6M Return vs Nifty Z-Score]],Table2[6M Return vs Nifty Z-Score])</f>
        <v>14</v>
      </c>
      <c r="AU6">
        <f>_xlfn.RANK.AVG(Table2[[#This Row],[Sharpe Ratio Z-Score]],Table2[Sharpe Ratio Z-Score])</f>
        <v>34</v>
      </c>
      <c r="AV6">
        <f>(Table2[[#This Row],[Rank 1Y]]+Table2[[#This Row],[Rank 6M]]+Table2[[#This Row],[Rank Sharpe]])/3</f>
        <v>19.666666666666668</v>
      </c>
    </row>
    <row r="7" spans="1:48" x14ac:dyDescent="0.3">
      <c r="A7" t="s">
        <v>822</v>
      </c>
      <c r="B7" t="s">
        <v>823</v>
      </c>
      <c r="C7" t="s">
        <v>3152</v>
      </c>
      <c r="D7" t="s">
        <v>51</v>
      </c>
      <c r="E7">
        <v>20071.078351600001</v>
      </c>
      <c r="F7">
        <v>15644</v>
      </c>
      <c r="G7">
        <v>279.52980541116301</v>
      </c>
      <c r="H7">
        <f>(Table2[[#This Row],[1Y Return vs Nifty]]-AVERAGE(Table2[1Y Return vs Nifty]))/_xlfn.STDEV.P(Table2[1Y Return vs Nifty])</f>
        <v>4.214036926555595</v>
      </c>
      <c r="I7">
        <v>13.8727119338969</v>
      </c>
      <c r="J7">
        <f>(Table2[[#This Row],[1M Return vs Nifty]]-AVERAGE(Table2[1M Return vs Nifty]))/_xlfn.STDEV.P(Table2[1M Return vs Nifty])</f>
        <v>1.6142320086829509</v>
      </c>
      <c r="K7">
        <v>107.733679608801</v>
      </c>
      <c r="L7">
        <f>(Table2[[#This Row],[6M Return vs Nifty]]-AVERAGE(Table2[6M Return vs Nifty]))/_xlfn.STDEV.P(Table2[6M Return vs Nifty])</f>
        <v>2.9302714880399638</v>
      </c>
      <c r="M7">
        <v>27.962365855119199</v>
      </c>
      <c r="N7">
        <f>(Table2[[#This Row],[1W Return vs Nifty]]-AVERAGE(Table2[1W Return vs Nifty]))/_xlfn.STDEV.P(Table2[1W Return vs Nifty])</f>
        <v>4.584705802816285</v>
      </c>
      <c r="O7">
        <v>12889.38</v>
      </c>
      <c r="P7">
        <v>11951.655197477599</v>
      </c>
      <c r="Q7">
        <v>8687.6138996865102</v>
      </c>
      <c r="R7">
        <v>82.856645779326399</v>
      </c>
      <c r="S7" s="1">
        <f>(Table2[[#This Row],[Close Price]]-Table2[[#This Row],[20D EMA]])/Table2[[#This Row],[20D EMA]]</f>
        <v>0.21371237406298838</v>
      </c>
      <c r="T7" s="1">
        <f>(Table2[[#This Row],[Close Price]]-Table2[[#This Row],[50D EMA]])/Table2[[#This Row],[50D EMA]]</f>
        <v>0.30894003730141673</v>
      </c>
      <c r="U7" s="1">
        <f>(Table2[[#This Row],[Close Price]]-Table2[[#This Row],[200D EMA]])/Table2[[#This Row],[200D EMA]]</f>
        <v>0.80072459257938577</v>
      </c>
      <c r="V7">
        <v>1.06051768606559</v>
      </c>
      <c r="W7">
        <v>14156.55</v>
      </c>
      <c r="X7">
        <v>15850</v>
      </c>
      <c r="Y7">
        <v>14005.25</v>
      </c>
      <c r="Z7">
        <v>15850</v>
      </c>
      <c r="AA7">
        <v>11100</v>
      </c>
      <c r="AB7">
        <v>15850</v>
      </c>
      <c r="AC7" s="1">
        <f>(Table2[[#This Row],[Close Price]]/Table2[[#This Row],[Day Low]])-1</f>
        <v>0.10507150400344711</v>
      </c>
      <c r="AD7" s="1">
        <f>(Table2[[#This Row],[Day High]]/Table2[[#This Row],[Close Price]])-1</f>
        <v>1.3167987726923958E-2</v>
      </c>
      <c r="AE7" s="1">
        <f>(Table2[[#This Row],[Close Price]]/Table2[[#This Row],[Current Week Low]])-1</f>
        <v>0.11700969279377382</v>
      </c>
      <c r="AF7" s="1">
        <f>(Table2[[#This Row],[Current Week High]]/Table2[[#This Row],[Close Price]])-1</f>
        <v>1.3167987726923958E-2</v>
      </c>
      <c r="AG7" s="1">
        <f>(Table2[[#This Row],[Close Price]]/Table2[[#This Row],[Current Month Low]])-1</f>
        <v>0.40936936936936941</v>
      </c>
      <c r="AH7" s="1">
        <f>(Table2[[#This Row],[Current Month High]]/Table2[[#This Row],[Close Price]])-1</f>
        <v>1.3167987726923958E-2</v>
      </c>
      <c r="AI7">
        <v>1.31679877269239</v>
      </c>
      <c r="AJ7">
        <v>333.21979452244398</v>
      </c>
      <c r="AK7" t="str">
        <f>IF(AND(Table2[[#This Row],[20D EMA]]&gt;Table2[[#This Row],[50D EMA]],Table2[[#This Row],[50D EMA]]&gt;Table2[[#This Row],[200D EMA]]),"Uptrend","Downtrend/NoTrend")</f>
        <v>Uptrend</v>
      </c>
      <c r="AL7">
        <v>0.71</v>
      </c>
      <c r="AM7" t="s">
        <v>3194</v>
      </c>
      <c r="AN7">
        <v>26.28</v>
      </c>
      <c r="AO7" t="s">
        <v>3194</v>
      </c>
      <c r="AP7">
        <v>0.20026613439659299</v>
      </c>
      <c r="AQ7">
        <f>(Table2[[#This Row],[Sharpe Ratio]]-AVERAGE(Table2[Sharpe Ratio]))/_xlfn.STDEV.P(Table2[Sharpe Ratio])</f>
        <v>1.5565074909731895</v>
      </c>
      <c r="AR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14.899753717067984</v>
      </c>
      <c r="AS7">
        <f>_xlfn.RANK.AVG(Table2[[#This Row],[1Y Return vs Nifty Z-Score]],Table2[1Y Return vs Nifty Z-Score])</f>
        <v>5</v>
      </c>
      <c r="AT7">
        <f>_xlfn.RANK.AVG(Table2[[#This Row],[6M Return vs Nifty Z-Score]],Table2[6M Return vs Nifty Z-Score])</f>
        <v>13</v>
      </c>
      <c r="AU7">
        <f>_xlfn.RANK.AVG(Table2[[#This Row],[Sharpe Ratio Z-Score]],Table2[Sharpe Ratio Z-Score])</f>
        <v>42</v>
      </c>
      <c r="AV7">
        <f>(Table2[[#This Row],[Rank 1Y]]+Table2[[#This Row],[Rank 6M]]+Table2[[#This Row],[Rank Sharpe]])/3</f>
        <v>20</v>
      </c>
    </row>
    <row r="8" spans="1:48" x14ac:dyDescent="0.3">
      <c r="A8" t="s">
        <v>911</v>
      </c>
      <c r="B8" t="s">
        <v>912</v>
      </c>
      <c r="C8" t="s">
        <v>3155</v>
      </c>
      <c r="D8" t="s">
        <v>913</v>
      </c>
      <c r="E8">
        <v>16952.666841810002</v>
      </c>
      <c r="F8">
        <v>2491.65</v>
      </c>
      <c r="G8">
        <v>126.995523118902</v>
      </c>
      <c r="H8">
        <f>(Table2[[#This Row],[1Y Return vs Nifty]]-AVERAGE(Table2[1Y Return vs Nifty]))/_xlfn.STDEV.P(Table2[1Y Return vs Nifty])</f>
        <v>1.684180816511776</v>
      </c>
      <c r="I8">
        <v>-0.39010359581695297</v>
      </c>
      <c r="J8">
        <f>(Table2[[#This Row],[1M Return vs Nifty]]-AVERAGE(Table2[1M Return vs Nifty]))/_xlfn.STDEV.P(Table2[1M Return vs Nifty])</f>
        <v>4.2322803283451241E-2</v>
      </c>
      <c r="K8">
        <v>140.68719689875601</v>
      </c>
      <c r="L8">
        <f>(Table2[[#This Row],[6M Return vs Nifty]]-AVERAGE(Table2[6M Return vs Nifty]))/_xlfn.STDEV.P(Table2[6M Return vs Nifty])</f>
        <v>3.928651641770295</v>
      </c>
      <c r="M8">
        <v>11.535143204950501</v>
      </c>
      <c r="N8">
        <f>(Table2[[#This Row],[1W Return vs Nifty]]-AVERAGE(Table2[1W Return vs Nifty]))/_xlfn.STDEV.P(Table2[1W Return vs Nifty])</f>
        <v>1.4196155719146804</v>
      </c>
      <c r="O8">
        <v>2424.1</v>
      </c>
      <c r="P8">
        <v>2231.9965543404101</v>
      </c>
      <c r="Q8">
        <v>1564.0366506001001</v>
      </c>
      <c r="R8">
        <v>55.760955132827299</v>
      </c>
      <c r="S8" s="1">
        <f>(Table2[[#This Row],[Close Price]]-Table2[[#This Row],[20D EMA]])/Table2[[#This Row],[20D EMA]]</f>
        <v>2.786601212821261E-2</v>
      </c>
      <c r="T8" s="1">
        <f>(Table2[[#This Row],[Close Price]]-Table2[[#This Row],[50D EMA]])/Table2[[#This Row],[50D EMA]]</f>
        <v>0.11633236850418065</v>
      </c>
      <c r="U8" s="1">
        <f>(Table2[[#This Row],[Close Price]]-Table2[[#This Row],[200D EMA]])/Table2[[#This Row],[200D EMA]]</f>
        <v>0.59308926619078084</v>
      </c>
      <c r="V8">
        <v>0.43267024233462198</v>
      </c>
      <c r="W8">
        <v>2465.1</v>
      </c>
      <c r="X8">
        <v>2565.3000000000002</v>
      </c>
      <c r="Y8">
        <v>2465.1</v>
      </c>
      <c r="Z8">
        <v>2578.9499999999998</v>
      </c>
      <c r="AA8">
        <v>2210</v>
      </c>
      <c r="AB8">
        <v>2578.9499999999998</v>
      </c>
      <c r="AC8" s="1">
        <f>(Table2[[#This Row],[Close Price]]/Table2[[#This Row],[Day Low]])-1</f>
        <v>1.0770354143848193E-2</v>
      </c>
      <c r="AD8" s="1">
        <f>(Table2[[#This Row],[Day High]]/Table2[[#This Row],[Close Price]])-1</f>
        <v>2.9558726145325398E-2</v>
      </c>
      <c r="AE8" s="1">
        <f>(Table2[[#This Row],[Close Price]]/Table2[[#This Row],[Current Week Low]])-1</f>
        <v>1.0770354143848193E-2</v>
      </c>
      <c r="AF8" s="1">
        <f>(Table2[[#This Row],[Current Week High]]/Table2[[#This Row],[Close Price]])-1</f>
        <v>3.5037023659020949E-2</v>
      </c>
      <c r="AG8" s="1">
        <f>(Table2[[#This Row],[Close Price]]/Table2[[#This Row],[Current Month Low]])-1</f>
        <v>0.1274434389140271</v>
      </c>
      <c r="AH8" s="1">
        <f>(Table2[[#This Row],[Current Month High]]/Table2[[#This Row],[Close Price]])-1</f>
        <v>3.5037023659020949E-2</v>
      </c>
      <c r="AI8">
        <v>8.3619288423333895</v>
      </c>
      <c r="AJ8">
        <v>241.32191780821901</v>
      </c>
      <c r="AK8" t="str">
        <f>IF(AND(Table2[[#This Row],[20D EMA]]&gt;Table2[[#This Row],[50D EMA]],Table2[[#This Row],[50D EMA]]&gt;Table2[[#This Row],[200D EMA]]),"Uptrend","Downtrend/NoTrend")</f>
        <v>Uptrend</v>
      </c>
      <c r="AL8">
        <v>0.42</v>
      </c>
      <c r="AM8" t="s">
        <v>3194</v>
      </c>
      <c r="AN8">
        <v>-1.1000000000000001</v>
      </c>
      <c r="AO8" t="s">
        <v>3193</v>
      </c>
      <c r="AP8">
        <v>0.256905016102291</v>
      </c>
      <c r="AQ8">
        <f>(Table2[[#This Row],[Sharpe Ratio]]-AVERAGE(Table2[Sharpe Ratio]))/_xlfn.STDEV.P(Table2[Sharpe Ratio])</f>
        <v>2.2166477353634342</v>
      </c>
      <c r="AR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9.2914185688436355</v>
      </c>
      <c r="AS8">
        <f>_xlfn.RANK.AVG(Table2[[#This Row],[1Y Return vs Nifty Z-Score]],Table2[1Y Return vs Nifty Z-Score])</f>
        <v>49</v>
      </c>
      <c r="AT8">
        <f>_xlfn.RANK.AVG(Table2[[#This Row],[6M Return vs Nifty Z-Score]],Table2[6M Return vs Nifty Z-Score])</f>
        <v>4</v>
      </c>
      <c r="AU8">
        <f>_xlfn.RANK.AVG(Table2[[#This Row],[Sharpe Ratio Z-Score]],Table2[Sharpe Ratio Z-Score])</f>
        <v>9</v>
      </c>
      <c r="AV8">
        <f>(Table2[[#This Row],[Rank 1Y]]+Table2[[#This Row],[Rank 6M]]+Table2[[#This Row],[Rank Sharpe]])/3</f>
        <v>20.666666666666668</v>
      </c>
    </row>
    <row r="9" spans="1:48" x14ac:dyDescent="0.3">
      <c r="A9" t="s">
        <v>1186</v>
      </c>
      <c r="B9" t="s">
        <v>1187</v>
      </c>
      <c r="C9" t="s">
        <v>3166</v>
      </c>
      <c r="D9" t="s">
        <v>1188</v>
      </c>
      <c r="E9">
        <v>10601.9132133</v>
      </c>
      <c r="F9">
        <v>1704.75</v>
      </c>
      <c r="G9">
        <v>255.53650915327</v>
      </c>
      <c r="H9">
        <f>(Table2[[#This Row],[1Y Return vs Nifty]]-AVERAGE(Table2[1Y Return vs Nifty]))/_xlfn.STDEV.P(Table2[1Y Return vs Nifty])</f>
        <v>3.8160963047757672</v>
      </c>
      <c r="I9">
        <v>19.761336672385099</v>
      </c>
      <c r="J9">
        <f>(Table2[[#This Row],[1M Return vs Nifty]]-AVERAGE(Table2[1M Return vs Nifty]))/_xlfn.STDEV.P(Table2[1M Return vs Nifty])</f>
        <v>2.2632191188568793</v>
      </c>
      <c r="K9">
        <v>100.616854298391</v>
      </c>
      <c r="L9">
        <f>(Table2[[#This Row],[6M Return vs Nifty]]-AVERAGE(Table2[6M Return vs Nifty]))/_xlfn.STDEV.P(Table2[6M Return vs Nifty])</f>
        <v>2.7146557440524499</v>
      </c>
      <c r="M9">
        <v>14.179356144681099</v>
      </c>
      <c r="N9">
        <f>(Table2[[#This Row],[1W Return vs Nifty]]-AVERAGE(Table2[1W Return vs Nifty]))/_xlfn.STDEV.P(Table2[1W Return vs Nifty])</f>
        <v>1.9290852931325264</v>
      </c>
      <c r="O9">
        <v>1509.53</v>
      </c>
      <c r="P9">
        <v>1413.5558296971999</v>
      </c>
      <c r="Q9">
        <v>1088.34472169691</v>
      </c>
      <c r="R9">
        <v>83.832486473542801</v>
      </c>
      <c r="S9" s="1">
        <f>(Table2[[#This Row],[Close Price]]-Table2[[#This Row],[20D EMA]])/Table2[[#This Row],[20D EMA]]</f>
        <v>0.12932502169549465</v>
      </c>
      <c r="T9" s="1">
        <f>(Table2[[#This Row],[Close Price]]-Table2[[#This Row],[50D EMA]])/Table2[[#This Row],[50D EMA]]</f>
        <v>0.20600118098283907</v>
      </c>
      <c r="U9" s="1">
        <f>(Table2[[#This Row],[Close Price]]-Table2[[#This Row],[200D EMA]])/Table2[[#This Row],[200D EMA]]</f>
        <v>0.56636952062579204</v>
      </c>
      <c r="V9">
        <v>0.99615647808082797</v>
      </c>
      <c r="W9">
        <v>1675.15</v>
      </c>
      <c r="X9">
        <v>1744.2</v>
      </c>
      <c r="Y9">
        <v>1565.1</v>
      </c>
      <c r="Z9">
        <v>1744.2</v>
      </c>
      <c r="AA9">
        <v>1405.05</v>
      </c>
      <c r="AB9">
        <v>1744.2</v>
      </c>
      <c r="AC9" s="1">
        <f>(Table2[[#This Row],[Close Price]]/Table2[[#This Row],[Day Low]])-1</f>
        <v>1.7670059397665749E-2</v>
      </c>
      <c r="AD9" s="1">
        <f>(Table2[[#This Row],[Day High]]/Table2[[#This Row],[Close Price]])-1</f>
        <v>2.3141223053233739E-2</v>
      </c>
      <c r="AE9" s="1">
        <f>(Table2[[#This Row],[Close Price]]/Table2[[#This Row],[Current Week Low]])-1</f>
        <v>8.922752539773815E-2</v>
      </c>
      <c r="AF9" s="1">
        <f>(Table2[[#This Row],[Current Week High]]/Table2[[#This Row],[Close Price]])-1</f>
        <v>2.3141223053233739E-2</v>
      </c>
      <c r="AG9" s="1">
        <f>(Table2[[#This Row],[Close Price]]/Table2[[#This Row],[Current Month Low]])-1</f>
        <v>0.21330201772178925</v>
      </c>
      <c r="AH9" s="1">
        <f>(Table2[[#This Row],[Current Month High]]/Table2[[#This Row],[Close Price]])-1</f>
        <v>2.3141223053233739E-2</v>
      </c>
      <c r="AI9">
        <v>2.3141223053233699</v>
      </c>
      <c r="AJ9">
        <v>287.39915918645602</v>
      </c>
      <c r="AK9" t="str">
        <f>IF(AND(Table2[[#This Row],[20D EMA]]&gt;Table2[[#This Row],[50D EMA]],Table2[[#This Row],[50D EMA]]&gt;Table2[[#This Row],[200D EMA]]),"Uptrend","Downtrend/NoTrend")</f>
        <v>Uptrend</v>
      </c>
      <c r="AL9">
        <v>0</v>
      </c>
      <c r="AM9">
        <v>0</v>
      </c>
      <c r="AN9">
        <v>16.11</v>
      </c>
      <c r="AO9" t="s">
        <v>3194</v>
      </c>
      <c r="AP9">
        <v>0.19806115198808599</v>
      </c>
      <c r="AQ9">
        <f>(Table2[[#This Row],[Sharpe Ratio]]-AVERAGE(Table2[Sharpe Ratio]))/_xlfn.STDEV.P(Table2[Sharpe Ratio])</f>
        <v>1.5308078729335635</v>
      </c>
      <c r="AR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12.253864333751187</v>
      </c>
      <c r="AS9">
        <f>_xlfn.RANK.AVG(Table2[[#This Row],[1Y Return vs Nifty Z-Score]],Table2[1Y Return vs Nifty Z-Score])</f>
        <v>7</v>
      </c>
      <c r="AT9">
        <f>_xlfn.RANK.AVG(Table2[[#This Row],[6M Return vs Nifty Z-Score]],Table2[6M Return vs Nifty Z-Score])</f>
        <v>16</v>
      </c>
      <c r="AU9">
        <f>_xlfn.RANK.AVG(Table2[[#This Row],[Sharpe Ratio Z-Score]],Table2[Sharpe Ratio Z-Score])</f>
        <v>45</v>
      </c>
      <c r="AV9">
        <f>(Table2[[#This Row],[Rank 1Y]]+Table2[[#This Row],[Rank 6M]]+Table2[[#This Row],[Rank Sharpe]])/3</f>
        <v>22.666666666666668</v>
      </c>
    </row>
    <row r="10" spans="1:48" x14ac:dyDescent="0.3">
      <c r="A10" t="s">
        <v>364</v>
      </c>
      <c r="B10" t="s">
        <v>365</v>
      </c>
      <c r="C10" t="s">
        <v>3159</v>
      </c>
      <c r="D10" t="s">
        <v>159</v>
      </c>
      <c r="E10">
        <v>68312.690940375003</v>
      </c>
      <c r="F10">
        <v>16118.45</v>
      </c>
      <c r="G10">
        <v>227.38962781191799</v>
      </c>
      <c r="H10">
        <f>(Table2[[#This Row],[1Y Return vs Nifty]]-AVERAGE(Table2[1Y Return vs Nifty]))/_xlfn.STDEV.P(Table2[1Y Return vs Nifty])</f>
        <v>3.3492664310581883</v>
      </c>
      <c r="I10">
        <v>25.4527236256625</v>
      </c>
      <c r="J10">
        <f>(Table2[[#This Row],[1M Return vs Nifty]]-AVERAGE(Table2[1M Return vs Nifty]))/_xlfn.STDEV.P(Table2[1M Return vs Nifty])</f>
        <v>2.8904685931776655</v>
      </c>
      <c r="K10">
        <v>111.396477446004</v>
      </c>
      <c r="L10">
        <f>(Table2[[#This Row],[6M Return vs Nifty]]-AVERAGE(Table2[6M Return vs Nifty]))/_xlfn.STDEV.P(Table2[6M Return vs Nifty])</f>
        <v>3.0412418781082966</v>
      </c>
      <c r="M10">
        <v>17.595424434979599</v>
      </c>
      <c r="N10">
        <f>(Table2[[#This Row],[1W Return vs Nifty]]-AVERAGE(Table2[1W Return vs Nifty]))/_xlfn.STDEV.P(Table2[1W Return vs Nifty])</f>
        <v>2.5872710743793332</v>
      </c>
      <c r="O10">
        <v>14272.96</v>
      </c>
      <c r="P10">
        <v>13164.6455193232</v>
      </c>
      <c r="Q10">
        <v>10174.791228563599</v>
      </c>
      <c r="R10">
        <v>82.693059158245703</v>
      </c>
      <c r="S10" s="1">
        <f>(Table2[[#This Row],[Close Price]]-Table2[[#This Row],[20D EMA]])/Table2[[#This Row],[20D EMA]]</f>
        <v>0.12929973880680684</v>
      </c>
      <c r="T10" s="1">
        <f>(Table2[[#This Row],[Close Price]]-Table2[[#This Row],[50D EMA]])/Table2[[#This Row],[50D EMA]]</f>
        <v>0.22437402331427589</v>
      </c>
      <c r="U10" s="1">
        <f>(Table2[[#This Row],[Close Price]]-Table2[[#This Row],[200D EMA]])/Table2[[#This Row],[200D EMA]]</f>
        <v>0.58415535394483786</v>
      </c>
      <c r="V10">
        <v>1.53858487144738</v>
      </c>
      <c r="W10">
        <v>15802.35</v>
      </c>
      <c r="X10">
        <v>16280</v>
      </c>
      <c r="Y10">
        <v>15702.15</v>
      </c>
      <c r="Z10">
        <v>16400</v>
      </c>
      <c r="AA10">
        <v>13324.5</v>
      </c>
      <c r="AB10">
        <v>16549.95</v>
      </c>
      <c r="AC10" s="1">
        <f>(Table2[[#This Row],[Close Price]]/Table2[[#This Row],[Day Low]])-1</f>
        <v>2.0003353931535628E-2</v>
      </c>
      <c r="AD10" s="1">
        <f>(Table2[[#This Row],[Day High]]/Table2[[#This Row],[Close Price]])-1</f>
        <v>1.0022675877643383E-2</v>
      </c>
      <c r="AE10" s="1">
        <f>(Table2[[#This Row],[Close Price]]/Table2[[#This Row],[Current Week Low]])-1</f>
        <v>2.6512292902564294E-2</v>
      </c>
      <c r="AF10" s="1">
        <f>(Table2[[#This Row],[Current Week High]]/Table2[[#This Row],[Close Price]])-1</f>
        <v>1.7467560466422061E-2</v>
      </c>
      <c r="AG10" s="1">
        <f>(Table2[[#This Row],[Close Price]]/Table2[[#This Row],[Current Month Low]])-1</f>
        <v>0.20968516642275503</v>
      </c>
      <c r="AH10" s="1">
        <f>(Table2[[#This Row],[Current Month High]]/Table2[[#This Row],[Close Price]])-1</f>
        <v>2.6770564167150068E-2</v>
      </c>
      <c r="AI10">
        <v>2.6770564167150002</v>
      </c>
      <c r="AJ10">
        <v>299.916882730216</v>
      </c>
      <c r="AK10" t="str">
        <f>IF(AND(Table2[[#This Row],[20D EMA]]&gt;Table2[[#This Row],[50D EMA]],Table2[[#This Row],[50D EMA]]&gt;Table2[[#This Row],[200D EMA]]),"Uptrend","Downtrend/NoTrend")</f>
        <v>Uptrend</v>
      </c>
      <c r="AL10">
        <v>0.42</v>
      </c>
      <c r="AM10" t="s">
        <v>3194</v>
      </c>
      <c r="AN10">
        <v>19.25</v>
      </c>
      <c r="AO10" t="s">
        <v>3194</v>
      </c>
      <c r="AP10">
        <v>0.19369656104355301</v>
      </c>
      <c r="AQ10">
        <f>(Table2[[#This Row],[Sharpe Ratio]]-AVERAGE(Table2[Sharpe Ratio]))/_xlfn.STDEV.P(Table2[Sharpe Ratio])</f>
        <v>1.4799374806161674</v>
      </c>
      <c r="AR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13.34818545733965</v>
      </c>
      <c r="AS10">
        <f>_xlfn.RANK.AVG(Table2[[#This Row],[1Y Return vs Nifty Z-Score]],Table2[1Y Return vs Nifty Z-Score])</f>
        <v>10</v>
      </c>
      <c r="AT10">
        <f>_xlfn.RANK.AVG(Table2[[#This Row],[6M Return vs Nifty Z-Score]],Table2[6M Return vs Nifty Z-Score])</f>
        <v>12</v>
      </c>
      <c r="AU10">
        <f>_xlfn.RANK.AVG(Table2[[#This Row],[Sharpe Ratio Z-Score]],Table2[Sharpe Ratio Z-Score])</f>
        <v>54</v>
      </c>
      <c r="AV10">
        <f>(Table2[[#This Row],[Rank 1Y]]+Table2[[#This Row],[Rank 6M]]+Table2[[#This Row],[Rank Sharpe]])/3</f>
        <v>25.333333333333332</v>
      </c>
    </row>
    <row r="11" spans="1:48" x14ac:dyDescent="0.3">
      <c r="A11" t="s">
        <v>618</v>
      </c>
      <c r="B11" t="s">
        <v>619</v>
      </c>
      <c r="C11" t="s">
        <v>3162</v>
      </c>
      <c r="D11" t="s">
        <v>258</v>
      </c>
      <c r="E11">
        <v>32048.162062079999</v>
      </c>
      <c r="F11">
        <v>649.20000000000005</v>
      </c>
      <c r="G11">
        <v>126.87651374567299</v>
      </c>
      <c r="H11">
        <f>(Table2[[#This Row],[1Y Return vs Nifty]]-AVERAGE(Table2[1Y Return vs Nifty]))/_xlfn.STDEV.P(Table2[1Y Return vs Nifty])</f>
        <v>1.6822069875109025</v>
      </c>
      <c r="I11">
        <v>10.415171577700599</v>
      </c>
      <c r="J11">
        <f>(Table2[[#This Row],[1M Return vs Nifty]]-AVERAGE(Table2[1M Return vs Nifty]))/_xlfn.STDEV.P(Table2[1M Return vs Nifty])</f>
        <v>1.233175442213128</v>
      </c>
      <c r="K11">
        <v>97.152527546906299</v>
      </c>
      <c r="L11">
        <f>(Table2[[#This Row],[6M Return vs Nifty]]-AVERAGE(Table2[6M Return vs Nifty]))/_xlfn.STDEV.P(Table2[6M Return vs Nifty])</f>
        <v>2.6096983568246626</v>
      </c>
      <c r="M11">
        <v>6.9511048949984504</v>
      </c>
      <c r="N11">
        <f>(Table2[[#This Row],[1W Return vs Nifty]]-AVERAGE(Table2[1W Return vs Nifty]))/_xlfn.STDEV.P(Table2[1W Return vs Nifty])</f>
        <v>0.53639293703069146</v>
      </c>
      <c r="O11">
        <v>624.87</v>
      </c>
      <c r="P11">
        <v>571.492149978253</v>
      </c>
      <c r="Q11">
        <v>427.50138375313998</v>
      </c>
      <c r="R11">
        <v>61.581721935006499</v>
      </c>
      <c r="S11" s="1">
        <f>(Table2[[#This Row],[Close Price]]-Table2[[#This Row],[20D EMA]])/Table2[[#This Row],[20D EMA]]</f>
        <v>3.8936098708531437E-2</v>
      </c>
      <c r="T11" s="1">
        <f>(Table2[[#This Row],[Close Price]]-Table2[[#This Row],[50D EMA]])/Table2[[#This Row],[50D EMA]]</f>
        <v>0.13597360877958528</v>
      </c>
      <c r="U11" s="1">
        <f>(Table2[[#This Row],[Close Price]]-Table2[[#This Row],[200D EMA]])/Table2[[#This Row],[200D EMA]]</f>
        <v>0.51859157577576309</v>
      </c>
      <c r="V11">
        <v>0.81080630555939204</v>
      </c>
      <c r="W11">
        <v>632.1</v>
      </c>
      <c r="X11">
        <v>654</v>
      </c>
      <c r="Y11">
        <v>622.35</v>
      </c>
      <c r="Z11">
        <v>654</v>
      </c>
      <c r="AA11">
        <v>582.25</v>
      </c>
      <c r="AB11">
        <v>674</v>
      </c>
      <c r="AC11" s="1">
        <f>(Table2[[#This Row],[Close Price]]/Table2[[#This Row],[Day Low]])-1</f>
        <v>2.7052681537731438E-2</v>
      </c>
      <c r="AD11" s="1">
        <f>(Table2[[#This Row],[Day High]]/Table2[[#This Row],[Close Price]])-1</f>
        <v>7.3937153419592061E-3</v>
      </c>
      <c r="AE11" s="1">
        <f>(Table2[[#This Row],[Close Price]]/Table2[[#This Row],[Current Week Low]])-1</f>
        <v>4.3142926006266569E-2</v>
      </c>
      <c r="AF11" s="1">
        <f>(Table2[[#This Row],[Current Week High]]/Table2[[#This Row],[Close Price]])-1</f>
        <v>7.3937153419592061E-3</v>
      </c>
      <c r="AG11" s="1">
        <f>(Table2[[#This Row],[Close Price]]/Table2[[#This Row],[Current Month Low]])-1</f>
        <v>0.11498497209102632</v>
      </c>
      <c r="AH11" s="1">
        <f>(Table2[[#This Row],[Current Month High]]/Table2[[#This Row],[Close Price]])-1</f>
        <v>3.820086260012312E-2</v>
      </c>
      <c r="AI11">
        <v>6.0844115834873502</v>
      </c>
      <c r="AJ11">
        <v>189.82142857142799</v>
      </c>
      <c r="AK11" t="str">
        <f>IF(AND(Table2[[#This Row],[20D EMA]]&gt;Table2[[#This Row],[50D EMA]],Table2[[#This Row],[50D EMA]]&gt;Table2[[#This Row],[200D EMA]]),"Uptrend","Downtrend/NoTrend")</f>
        <v>Uptrend</v>
      </c>
      <c r="AL11">
        <v>0.55000000000000004</v>
      </c>
      <c r="AM11" t="s">
        <v>3194</v>
      </c>
      <c r="AN11">
        <v>-1.17</v>
      </c>
      <c r="AO11" t="s">
        <v>3193</v>
      </c>
      <c r="AP11">
        <v>0.24241468201640701</v>
      </c>
      <c r="AQ11">
        <f>(Table2[[#This Row],[Sharpe Ratio]]-AVERAGE(Table2[Sharpe Ratio]))/_xlfn.STDEV.P(Table2[Sharpe Ratio])</f>
        <v>2.0477592898878338</v>
      </c>
      <c r="AR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8.1092330134672181</v>
      </c>
      <c r="AS11">
        <f>_xlfn.RANK.AVG(Table2[[#This Row],[1Y Return vs Nifty Z-Score]],Table2[1Y Return vs Nifty Z-Score])</f>
        <v>50</v>
      </c>
      <c r="AT11">
        <f>_xlfn.RANK.AVG(Table2[[#This Row],[6M Return vs Nifty Z-Score]],Table2[6M Return vs Nifty Z-Score])</f>
        <v>17</v>
      </c>
      <c r="AU11">
        <f>_xlfn.RANK.AVG(Table2[[#This Row],[Sharpe Ratio Z-Score]],Table2[Sharpe Ratio Z-Score])</f>
        <v>16</v>
      </c>
      <c r="AV11">
        <f>(Table2[[#This Row],[Rank 1Y]]+Table2[[#This Row],[Rank 6M]]+Table2[[#This Row],[Rank Sharpe]])/3</f>
        <v>27.666666666666668</v>
      </c>
    </row>
    <row r="12" spans="1:48" x14ac:dyDescent="0.3">
      <c r="A12" t="s">
        <v>892</v>
      </c>
      <c r="B12" t="s">
        <v>893</v>
      </c>
      <c r="C12" t="s">
        <v>3159</v>
      </c>
      <c r="D12" t="s">
        <v>138</v>
      </c>
      <c r="E12">
        <v>17790.248692159999</v>
      </c>
      <c r="F12">
        <v>1979.6</v>
      </c>
      <c r="G12">
        <v>145.825043219691</v>
      </c>
      <c r="H12">
        <f>(Table2[[#This Row],[1Y Return vs Nifty]]-AVERAGE(Table2[1Y Return vs Nifty]))/_xlfn.STDEV.P(Table2[1Y Return vs Nifty])</f>
        <v>1.9964776704406635</v>
      </c>
      <c r="I12">
        <v>14.2666273744292</v>
      </c>
      <c r="J12">
        <f>(Table2[[#This Row],[1M Return vs Nifty]]-AVERAGE(Table2[1M Return vs Nifty]))/_xlfn.STDEV.P(Table2[1M Return vs Nifty])</f>
        <v>1.6576455483050359</v>
      </c>
      <c r="K12">
        <v>86.962432308479407</v>
      </c>
      <c r="L12">
        <f>(Table2[[#This Row],[6M Return vs Nifty]]-AVERAGE(Table2[6M Return vs Nifty]))/_xlfn.STDEV.P(Table2[6M Return vs Nifty])</f>
        <v>2.3009729251461297</v>
      </c>
      <c r="M12">
        <v>18.054909684725398</v>
      </c>
      <c r="N12">
        <f>(Table2[[#This Row],[1W Return vs Nifty]]-AVERAGE(Table2[1W Return vs Nifty]))/_xlfn.STDEV.P(Table2[1W Return vs Nifty])</f>
        <v>2.6758016985867599</v>
      </c>
      <c r="O12">
        <v>1766.76</v>
      </c>
      <c r="P12">
        <v>1673.4447310988401</v>
      </c>
      <c r="Q12">
        <v>1268.0753501173399</v>
      </c>
      <c r="R12">
        <v>79.433694878415807</v>
      </c>
      <c r="S12" s="1">
        <f>(Table2[[#This Row],[Close Price]]-Table2[[#This Row],[20D EMA]])/Table2[[#This Row],[20D EMA]]</f>
        <v>0.12046910729244488</v>
      </c>
      <c r="T12" s="1">
        <f>(Table2[[#This Row],[Close Price]]-Table2[[#This Row],[50D EMA]])/Table2[[#This Row],[50D EMA]]</f>
        <v>0.18294913671880159</v>
      </c>
      <c r="U12" s="1">
        <f>(Table2[[#This Row],[Close Price]]-Table2[[#This Row],[200D EMA]])/Table2[[#This Row],[200D EMA]]</f>
        <v>0.56110597041163202</v>
      </c>
      <c r="V12">
        <v>1.10376577631218</v>
      </c>
      <c r="W12">
        <v>1878.75</v>
      </c>
      <c r="X12">
        <v>1997.7</v>
      </c>
      <c r="Y12">
        <v>1878.75</v>
      </c>
      <c r="Z12">
        <v>1997.7</v>
      </c>
      <c r="AA12">
        <v>1583.5</v>
      </c>
      <c r="AB12">
        <v>1997.7</v>
      </c>
      <c r="AC12" s="1">
        <f>(Table2[[#This Row],[Close Price]]/Table2[[#This Row],[Day Low]])-1</f>
        <v>5.3679308050565533E-2</v>
      </c>
      <c r="AD12" s="1">
        <f>(Table2[[#This Row],[Day High]]/Table2[[#This Row],[Close Price]])-1</f>
        <v>9.1432612649020584E-3</v>
      </c>
      <c r="AE12" s="1">
        <f>(Table2[[#This Row],[Close Price]]/Table2[[#This Row],[Current Week Low]])-1</f>
        <v>5.3679308050565533E-2</v>
      </c>
      <c r="AF12" s="1">
        <f>(Table2[[#This Row],[Current Week High]]/Table2[[#This Row],[Close Price]])-1</f>
        <v>9.1432612649020584E-3</v>
      </c>
      <c r="AG12" s="1">
        <f>(Table2[[#This Row],[Close Price]]/Table2[[#This Row],[Current Month Low]])-1</f>
        <v>0.25014209030628343</v>
      </c>
      <c r="AH12" s="1">
        <f>(Table2[[#This Row],[Current Month High]]/Table2[[#This Row],[Close Price]])-1</f>
        <v>9.1432612649020584E-3</v>
      </c>
      <c r="AI12">
        <v>0.91432612649020495</v>
      </c>
      <c r="AJ12">
        <v>204.553846153846</v>
      </c>
      <c r="AK12" t="str">
        <f>IF(AND(Table2[[#This Row],[20D EMA]]&gt;Table2[[#This Row],[50D EMA]],Table2[[#This Row],[50D EMA]]&gt;Table2[[#This Row],[200D EMA]]),"Uptrend","Downtrend/NoTrend")</f>
        <v>Uptrend</v>
      </c>
      <c r="AL12">
        <v>0.24</v>
      </c>
      <c r="AM12" t="s">
        <v>3194</v>
      </c>
      <c r="AN12">
        <v>18.190000000000001</v>
      </c>
      <c r="AO12" t="s">
        <v>3194</v>
      </c>
      <c r="AP12">
        <v>0.215636528756326</v>
      </c>
      <c r="AQ12">
        <f>(Table2[[#This Row],[Sharpe Ratio]]-AVERAGE(Table2[Sharpe Ratio]))/_xlfn.STDEV.P(Table2[Sharpe Ratio])</f>
        <v>1.7356532576875032</v>
      </c>
      <c r="AR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10.366551100166092</v>
      </c>
      <c r="AS12">
        <f>_xlfn.RANK.AVG(Table2[[#This Row],[1Y Return vs Nifty Z-Score]],Table2[1Y Return vs Nifty Z-Score])</f>
        <v>34</v>
      </c>
      <c r="AT12">
        <f>_xlfn.RANK.AVG(Table2[[#This Row],[6M Return vs Nifty Z-Score]],Table2[6M Return vs Nifty Z-Score])</f>
        <v>27</v>
      </c>
      <c r="AU12">
        <f>_xlfn.RANK.AVG(Table2[[#This Row],[Sharpe Ratio Z-Score]],Table2[Sharpe Ratio Z-Score])</f>
        <v>24</v>
      </c>
      <c r="AV12">
        <f>(Table2[[#This Row],[Rank 1Y]]+Table2[[#This Row],[Rank 6M]]+Table2[[#This Row],[Rank Sharpe]])/3</f>
        <v>28.333333333333332</v>
      </c>
    </row>
    <row r="13" spans="1:48" x14ac:dyDescent="0.3">
      <c r="A13" t="s">
        <v>337</v>
      </c>
      <c r="B13" t="s">
        <v>338</v>
      </c>
      <c r="C13" t="s">
        <v>3157</v>
      </c>
      <c r="D13" t="s">
        <v>83</v>
      </c>
      <c r="E13">
        <v>77445.544903899994</v>
      </c>
      <c r="F13">
        <v>751</v>
      </c>
      <c r="G13">
        <v>137.71044729615301</v>
      </c>
      <c r="H13">
        <f>(Table2[[#This Row],[1Y Return vs Nifty]]-AVERAGE(Table2[1Y Return vs Nifty]))/_xlfn.STDEV.P(Table2[1Y Return vs Nifty])</f>
        <v>1.861893105127238</v>
      </c>
      <c r="I13">
        <v>5.0105051952246198</v>
      </c>
      <c r="J13">
        <f>(Table2[[#This Row],[1M Return vs Nifty]]-AVERAGE(Table2[1M Return vs Nifty]))/_xlfn.STDEV.P(Table2[1M Return vs Nifty])</f>
        <v>0.6375255285598137</v>
      </c>
      <c r="K13">
        <v>66.818336264916894</v>
      </c>
      <c r="L13">
        <f>(Table2[[#This Row],[6M Return vs Nifty]]-AVERAGE(Table2[6M Return vs Nifty]))/_xlfn.STDEV.P(Table2[6M Return vs Nifty])</f>
        <v>1.6906749248516075</v>
      </c>
      <c r="M13">
        <v>8.2420655110863006</v>
      </c>
      <c r="N13">
        <f>(Table2[[#This Row],[1W Return vs Nifty]]-AVERAGE(Table2[1W Return vs Nifty]))/_xlfn.STDEV.P(Table2[1W Return vs Nifty])</f>
        <v>0.78512681746034596</v>
      </c>
      <c r="O13">
        <v>717.06</v>
      </c>
      <c r="P13">
        <v>663.00587954383002</v>
      </c>
      <c r="Q13">
        <v>497.22026442417001</v>
      </c>
      <c r="R13">
        <v>65.232055361708504</v>
      </c>
      <c r="S13" s="1">
        <f>(Table2[[#This Row],[Close Price]]-Table2[[#This Row],[20D EMA]])/Table2[[#This Row],[20D EMA]]</f>
        <v>4.7332161883245558E-2</v>
      </c>
      <c r="T13" s="1">
        <f>(Table2[[#This Row],[Close Price]]-Table2[[#This Row],[50D EMA]])/Table2[[#This Row],[50D EMA]]</f>
        <v>0.13271997002004393</v>
      </c>
      <c r="U13" s="1">
        <f>(Table2[[#This Row],[Close Price]]-Table2[[#This Row],[200D EMA]])/Table2[[#This Row],[200D EMA]]</f>
        <v>0.51039700859684767</v>
      </c>
      <c r="V13">
        <v>1.10173362246097</v>
      </c>
      <c r="W13">
        <v>741.55</v>
      </c>
      <c r="X13">
        <v>773</v>
      </c>
      <c r="Y13">
        <v>718.4</v>
      </c>
      <c r="Z13">
        <v>773</v>
      </c>
      <c r="AA13">
        <v>673.4</v>
      </c>
      <c r="AB13">
        <v>773</v>
      </c>
      <c r="AC13" s="1">
        <f>(Table2[[#This Row],[Close Price]]/Table2[[#This Row],[Day Low]])-1</f>
        <v>1.2743577641426862E-2</v>
      </c>
      <c r="AD13" s="1">
        <f>(Table2[[#This Row],[Day High]]/Table2[[#This Row],[Close Price]])-1</f>
        <v>2.9294274300932122E-2</v>
      </c>
      <c r="AE13" s="1">
        <f>(Table2[[#This Row],[Close Price]]/Table2[[#This Row],[Current Week Low]])-1</f>
        <v>4.5378619153674915E-2</v>
      </c>
      <c r="AF13" s="1">
        <f>(Table2[[#This Row],[Current Week High]]/Table2[[#This Row],[Close Price]])-1</f>
        <v>2.9294274300932122E-2</v>
      </c>
      <c r="AG13" s="1">
        <f>(Table2[[#This Row],[Close Price]]/Table2[[#This Row],[Current Month Low]])-1</f>
        <v>0.11523611523611521</v>
      </c>
      <c r="AH13" s="1">
        <f>(Table2[[#This Row],[Current Month High]]/Table2[[#This Row],[Close Price]])-1</f>
        <v>2.9294274300932122E-2</v>
      </c>
      <c r="AI13">
        <v>4.6937416777629704</v>
      </c>
      <c r="AJ13">
        <v>182.70280444193401</v>
      </c>
      <c r="AK13" t="str">
        <f>IF(AND(Table2[[#This Row],[20D EMA]]&gt;Table2[[#This Row],[50D EMA]],Table2[[#This Row],[50D EMA]]&gt;Table2[[#This Row],[200D EMA]]),"Uptrend","Downtrend/NoTrend")</f>
        <v>Uptrend</v>
      </c>
      <c r="AL13">
        <v>0.25</v>
      </c>
      <c r="AM13" t="s">
        <v>3194</v>
      </c>
      <c r="AN13">
        <v>4.79</v>
      </c>
      <c r="AO13" t="s">
        <v>3194</v>
      </c>
      <c r="AP13">
        <v>0.25164961262075097</v>
      </c>
      <c r="AQ13">
        <f>(Table2[[#This Row],[Sharpe Ratio]]-AVERAGE(Table2[Sharpe Ratio]))/_xlfn.STDEV.P(Table2[Sharpe Ratio])</f>
        <v>2.1553947015076447</v>
      </c>
      <c r="AR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7.1306150775066497</v>
      </c>
      <c r="AS13">
        <f>_xlfn.RANK.AVG(Table2[[#This Row],[1Y Return vs Nifty Z-Score]],Table2[1Y Return vs Nifty Z-Score])</f>
        <v>39</v>
      </c>
      <c r="AT13">
        <f>_xlfn.RANK.AVG(Table2[[#This Row],[6M Return vs Nifty Z-Score]],Table2[6M Return vs Nifty Z-Score])</f>
        <v>46</v>
      </c>
      <c r="AU13">
        <f>_xlfn.RANK.AVG(Table2[[#This Row],[Sharpe Ratio Z-Score]],Table2[Sharpe Ratio Z-Score])</f>
        <v>13</v>
      </c>
      <c r="AV13">
        <f>(Table2[[#This Row],[Rank 1Y]]+Table2[[#This Row],[Rank 6M]]+Table2[[#This Row],[Rank Sharpe]])/3</f>
        <v>32.666666666666664</v>
      </c>
    </row>
    <row r="14" spans="1:48" x14ac:dyDescent="0.3">
      <c r="A14" t="s">
        <v>380</v>
      </c>
      <c r="B14" t="s">
        <v>381</v>
      </c>
      <c r="C14" t="s">
        <v>3148</v>
      </c>
      <c r="D14" t="s">
        <v>382</v>
      </c>
      <c r="E14">
        <v>64334.230205774998</v>
      </c>
      <c r="F14">
        <v>4752.25</v>
      </c>
      <c r="G14">
        <v>194.015247919682</v>
      </c>
      <c r="H14">
        <f>(Table2[[#This Row],[1Y Return vs Nifty]]-AVERAGE(Table2[1Y Return vs Nifty]))/_xlfn.STDEV.P(Table2[1Y Return vs Nifty])</f>
        <v>2.7957359222410201</v>
      </c>
      <c r="I14">
        <v>62.032619198061703</v>
      </c>
      <c r="J14">
        <f>(Table2[[#This Row],[1M Return vs Nifty]]-AVERAGE(Table2[1M Return vs Nifty]))/_xlfn.STDEV.P(Table2[1M Return vs Nifty])</f>
        <v>6.9219499274917684</v>
      </c>
      <c r="K14">
        <v>58.179772142245398</v>
      </c>
      <c r="L14">
        <f>(Table2[[#This Row],[6M Return vs Nifty]]-AVERAGE(Table2[6M Return vs Nifty]))/_xlfn.STDEV.P(Table2[6M Return vs Nifty])</f>
        <v>1.428955640050678</v>
      </c>
      <c r="M14">
        <v>24.099778736023101</v>
      </c>
      <c r="N14">
        <f>(Table2[[#This Row],[1W Return vs Nifty]]-AVERAGE(Table2[1W Return vs Nifty]))/_xlfn.STDEV.P(Table2[1W Return vs Nifty])</f>
        <v>3.8404876828694001</v>
      </c>
      <c r="O14">
        <v>4001.07</v>
      </c>
      <c r="P14">
        <v>3459.2135881802401</v>
      </c>
      <c r="Q14">
        <v>2684.0185880160002</v>
      </c>
      <c r="R14">
        <v>76.0928969390514</v>
      </c>
      <c r="S14" s="1">
        <f>(Table2[[#This Row],[Close Price]]-Table2[[#This Row],[20D EMA]])/Table2[[#This Row],[20D EMA]]</f>
        <v>0.18774477827181224</v>
      </c>
      <c r="T14" s="1">
        <f>(Table2[[#This Row],[Close Price]]-Table2[[#This Row],[50D EMA]])/Table2[[#This Row],[50D EMA]]</f>
        <v>0.3737949042053737</v>
      </c>
      <c r="U14" s="1">
        <f>(Table2[[#This Row],[Close Price]]-Table2[[#This Row],[200D EMA]])/Table2[[#This Row],[200D EMA]]</f>
        <v>0.77057268575506244</v>
      </c>
      <c r="V14">
        <v>2.5776225159052699</v>
      </c>
      <c r="W14">
        <v>4670</v>
      </c>
      <c r="X14">
        <v>4887.3999999999996</v>
      </c>
      <c r="Y14">
        <v>4535.95</v>
      </c>
      <c r="Z14">
        <v>4989.8</v>
      </c>
      <c r="AA14">
        <v>3690.1</v>
      </c>
      <c r="AB14">
        <v>4989.8</v>
      </c>
      <c r="AC14" s="1">
        <f>(Table2[[#This Row],[Close Price]]/Table2[[#This Row],[Day Low]])-1</f>
        <v>1.7612419700214099E-2</v>
      </c>
      <c r="AD14" s="1">
        <f>(Table2[[#This Row],[Day High]]/Table2[[#This Row],[Close Price]])-1</f>
        <v>2.8439160397706331E-2</v>
      </c>
      <c r="AE14" s="1">
        <f>(Table2[[#This Row],[Close Price]]/Table2[[#This Row],[Current Week Low]])-1</f>
        <v>4.7685710821327332E-2</v>
      </c>
      <c r="AF14" s="1">
        <f>(Table2[[#This Row],[Current Week High]]/Table2[[#This Row],[Close Price]])-1</f>
        <v>4.9986848334999223E-2</v>
      </c>
      <c r="AG14" s="1">
        <f>(Table2[[#This Row],[Close Price]]/Table2[[#This Row],[Current Month Low]])-1</f>
        <v>0.28783772797485163</v>
      </c>
      <c r="AH14" s="1">
        <f>(Table2[[#This Row],[Current Month High]]/Table2[[#This Row],[Close Price]])-1</f>
        <v>4.9986848334999223E-2</v>
      </c>
      <c r="AI14">
        <v>4.9986848334999197</v>
      </c>
      <c r="AJ14">
        <v>224.37459472372899</v>
      </c>
      <c r="AK14" t="str">
        <f>IF(AND(Table2[[#This Row],[20D EMA]]&gt;Table2[[#This Row],[50D EMA]],Table2[[#This Row],[50D EMA]]&gt;Table2[[#This Row],[200D EMA]]),"Uptrend","Downtrend/NoTrend")</f>
        <v>Uptrend</v>
      </c>
      <c r="AL14">
        <v>0.9</v>
      </c>
      <c r="AM14" t="s">
        <v>3194</v>
      </c>
      <c r="AN14">
        <v>26.42</v>
      </c>
      <c r="AO14" t="s">
        <v>3194</v>
      </c>
      <c r="AP14">
        <v>0.214579456229407</v>
      </c>
      <c r="AQ14">
        <f>(Table2[[#This Row],[Sharpe Ratio]]-AVERAGE(Table2[Sharpe Ratio]))/_xlfn.STDEV.P(Table2[Sharpe Ratio])</f>
        <v>1.7233328146412501</v>
      </c>
      <c r="AR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16.710461987294117</v>
      </c>
      <c r="AS14">
        <f>_xlfn.RANK.AVG(Table2[[#This Row],[1Y Return vs Nifty Z-Score]],Table2[1Y Return vs Nifty Z-Score])</f>
        <v>14</v>
      </c>
      <c r="AT14">
        <f>_xlfn.RANK.AVG(Table2[[#This Row],[6M Return vs Nifty Z-Score]],Table2[6M Return vs Nifty Z-Score])</f>
        <v>60</v>
      </c>
      <c r="AU14">
        <f>_xlfn.RANK.AVG(Table2[[#This Row],[Sharpe Ratio Z-Score]],Table2[Sharpe Ratio Z-Score])</f>
        <v>26</v>
      </c>
      <c r="AV14">
        <f>(Table2[[#This Row],[Rank 1Y]]+Table2[[#This Row],[Rank 6M]]+Table2[[#This Row],[Rank Sharpe]])/3</f>
        <v>33.333333333333336</v>
      </c>
    </row>
    <row r="15" spans="1:48" x14ac:dyDescent="0.3">
      <c r="A15" t="s">
        <v>567</v>
      </c>
      <c r="B15" t="s">
        <v>568</v>
      </c>
      <c r="C15" t="s">
        <v>3150</v>
      </c>
      <c r="D15" t="s">
        <v>40</v>
      </c>
      <c r="E15">
        <v>36293.780353800001</v>
      </c>
      <c r="F15">
        <v>7008.9</v>
      </c>
      <c r="G15">
        <v>193.93690602227801</v>
      </c>
      <c r="H15">
        <f>(Table2[[#This Row],[1Y Return vs Nifty]]-AVERAGE(Table2[1Y Return vs Nifty]))/_xlfn.STDEV.P(Table2[1Y Return vs Nifty])</f>
        <v>2.7944365833327991</v>
      </c>
      <c r="I15">
        <v>-5.4576422357013401</v>
      </c>
      <c r="J15">
        <f>(Table2[[#This Row],[1M Return vs Nifty]]-AVERAGE(Table2[1M Return vs Nifty]))/_xlfn.STDEV.P(Table2[1M Return vs Nifty])</f>
        <v>-0.51617216008173372</v>
      </c>
      <c r="K15">
        <v>122.068662579593</v>
      </c>
      <c r="L15">
        <f>(Table2[[#This Row],[6M Return vs Nifty]]-AVERAGE(Table2[6M Return vs Nifty]))/_xlfn.STDEV.P(Table2[6M Return vs Nifty])</f>
        <v>3.3645730036012038</v>
      </c>
      <c r="M15">
        <v>9.5642625296584605</v>
      </c>
      <c r="N15">
        <f>(Table2[[#This Row],[1W Return vs Nifty]]-AVERAGE(Table2[1W Return vs Nifty]))/_xlfn.STDEV.P(Table2[1W Return vs Nifty])</f>
        <v>1.039879124404149</v>
      </c>
      <c r="O15">
        <v>6900.59</v>
      </c>
      <c r="P15">
        <v>6337.5535095163104</v>
      </c>
      <c r="Q15">
        <v>4465.2853030400702</v>
      </c>
      <c r="R15">
        <v>53.263481774607698</v>
      </c>
      <c r="S15" s="1">
        <f>(Table2[[#This Row],[Close Price]]-Table2[[#This Row],[20D EMA]])/Table2[[#This Row],[20D EMA]]</f>
        <v>1.5695759348113639E-2</v>
      </c>
      <c r="T15" s="1">
        <f>(Table2[[#This Row],[Close Price]]-Table2[[#This Row],[50D EMA]])/Table2[[#This Row],[50D EMA]]</f>
        <v>0.10593149067311419</v>
      </c>
      <c r="U15" s="1">
        <f>(Table2[[#This Row],[Close Price]]-Table2[[#This Row],[200D EMA]])/Table2[[#This Row],[200D EMA]]</f>
        <v>0.56964214475347796</v>
      </c>
      <c r="V15">
        <v>0.25743654765888602</v>
      </c>
      <c r="W15">
        <v>6845</v>
      </c>
      <c r="X15">
        <v>7060.95</v>
      </c>
      <c r="Y15">
        <v>6845</v>
      </c>
      <c r="Z15">
        <v>7093</v>
      </c>
      <c r="AA15">
        <v>6262.65</v>
      </c>
      <c r="AB15">
        <v>7231</v>
      </c>
      <c r="AC15" s="1">
        <f>(Table2[[#This Row],[Close Price]]/Table2[[#This Row],[Day Low]])-1</f>
        <v>2.394448502556612E-2</v>
      </c>
      <c r="AD15" s="1">
        <f>(Table2[[#This Row],[Day High]]/Table2[[#This Row],[Close Price]])-1</f>
        <v>7.4262723109190798E-3</v>
      </c>
      <c r="AE15" s="1">
        <f>(Table2[[#This Row],[Close Price]]/Table2[[#This Row],[Current Week Low]])-1</f>
        <v>2.394448502556612E-2</v>
      </c>
      <c r="AF15" s="1">
        <f>(Table2[[#This Row],[Current Week High]]/Table2[[#This Row],[Close Price]])-1</f>
        <v>1.1999029804962369E-2</v>
      </c>
      <c r="AG15" s="1">
        <f>(Table2[[#This Row],[Close Price]]/Table2[[#This Row],[Current Month Low]])-1</f>
        <v>0.11915882254317256</v>
      </c>
      <c r="AH15" s="1">
        <f>(Table2[[#This Row],[Current Month High]]/Table2[[#This Row],[Close Price]])-1</f>
        <v>3.1688282041404614E-2</v>
      </c>
      <c r="AI15">
        <v>20.989028235529101</v>
      </c>
      <c r="AJ15">
        <v>251.83474725164399</v>
      </c>
      <c r="AK15" t="str">
        <f>IF(AND(Table2[[#This Row],[20D EMA]]&gt;Table2[[#This Row],[50D EMA]],Table2[[#This Row],[50D EMA]]&gt;Table2[[#This Row],[200D EMA]]),"Uptrend","Downtrend/NoTrend")</f>
        <v>Uptrend</v>
      </c>
      <c r="AL15">
        <v>0.63</v>
      </c>
      <c r="AM15" t="s">
        <v>3194</v>
      </c>
      <c r="AN15">
        <v>-1.79</v>
      </c>
      <c r="AO15" t="s">
        <v>3193</v>
      </c>
      <c r="AP15">
        <v>0.17696044266022701</v>
      </c>
      <c r="AQ15">
        <f>(Table2[[#This Row],[Sharpe Ratio]]-AVERAGE(Table2[Sharpe Ratio]))/_xlfn.STDEV.P(Table2[Sharpe Ratio])</f>
        <v>1.284873860943722</v>
      </c>
      <c r="AR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7.9675904122001402</v>
      </c>
      <c r="AS15">
        <f>_xlfn.RANK.AVG(Table2[[#This Row],[1Y Return vs Nifty Z-Score]],Table2[1Y Return vs Nifty Z-Score])</f>
        <v>15</v>
      </c>
      <c r="AT15">
        <f>_xlfn.RANK.AVG(Table2[[#This Row],[6M Return vs Nifty Z-Score]],Table2[6M Return vs Nifty Z-Score])</f>
        <v>7</v>
      </c>
      <c r="AU15">
        <f>_xlfn.RANK.AVG(Table2[[#This Row],[Sharpe Ratio Z-Score]],Table2[Sharpe Ratio Z-Score])</f>
        <v>80</v>
      </c>
      <c r="AV15">
        <f>(Table2[[#This Row],[Rank 1Y]]+Table2[[#This Row],[Rank 6M]]+Table2[[#This Row],[Rank Sharpe]])/3</f>
        <v>34</v>
      </c>
    </row>
    <row r="16" spans="1:48" x14ac:dyDescent="0.3">
      <c r="A16" t="s">
        <v>283</v>
      </c>
      <c r="B16" t="s">
        <v>284</v>
      </c>
      <c r="C16" t="s">
        <v>3151</v>
      </c>
      <c r="D16" t="s">
        <v>144</v>
      </c>
      <c r="E16">
        <v>98871.653141999996</v>
      </c>
      <c r="F16">
        <v>474.2</v>
      </c>
      <c r="G16">
        <v>158.88280603605699</v>
      </c>
      <c r="H16">
        <f>(Table2[[#This Row],[1Y Return vs Nifty]]-AVERAGE(Table2[1Y Return vs Nifty]))/_xlfn.STDEV.P(Table2[1Y Return vs Nifty])</f>
        <v>2.2130470904297495</v>
      </c>
      <c r="I16">
        <v>-13.553822741422399</v>
      </c>
      <c r="J16">
        <f>(Table2[[#This Row],[1M Return vs Nifty]]-AVERAGE(Table2[1M Return vs Nifty]))/_xlfn.STDEV.P(Table2[1M Return vs Nifty])</f>
        <v>-1.4084546578119861</v>
      </c>
      <c r="K16">
        <v>76.420767038479795</v>
      </c>
      <c r="L16">
        <f>(Table2[[#This Row],[6M Return vs Nifty]]-AVERAGE(Table2[6M Return vs Nifty]))/_xlfn.STDEV.P(Table2[6M Return vs Nifty])</f>
        <v>1.981596110215238</v>
      </c>
      <c r="M16">
        <v>9.0513834876656496</v>
      </c>
      <c r="N16">
        <f>(Table2[[#This Row],[1W Return vs Nifty]]-AVERAGE(Table2[1W Return vs Nifty]))/_xlfn.STDEV.P(Table2[1W Return vs Nifty])</f>
        <v>0.94106093218655285</v>
      </c>
      <c r="O16">
        <v>503.93</v>
      </c>
      <c r="P16">
        <v>520.76562463326195</v>
      </c>
      <c r="Q16">
        <v>406.92238540921801</v>
      </c>
      <c r="R16">
        <v>35.419755065576702</v>
      </c>
      <c r="S16" s="1">
        <f>(Table2[[#This Row],[Close Price]]-Table2[[#This Row],[20D EMA]])/Table2[[#This Row],[20D EMA]]</f>
        <v>-5.8996289167146262E-2</v>
      </c>
      <c r="T16" s="1">
        <f>(Table2[[#This Row],[Close Price]]-Table2[[#This Row],[50D EMA]])/Table2[[#This Row],[50D EMA]]</f>
        <v>-8.9417623649899719E-2</v>
      </c>
      <c r="U16" s="1">
        <f>(Table2[[#This Row],[Close Price]]-Table2[[#This Row],[200D EMA]])/Table2[[#This Row],[200D EMA]]</f>
        <v>0.16533279318886529</v>
      </c>
      <c r="V16">
        <v>0.36659876935378399</v>
      </c>
      <c r="W16">
        <v>466.65</v>
      </c>
      <c r="X16">
        <v>477</v>
      </c>
      <c r="Y16">
        <v>466.65</v>
      </c>
      <c r="Z16">
        <v>478.9</v>
      </c>
      <c r="AA16">
        <v>426.45</v>
      </c>
      <c r="AB16">
        <v>533.5</v>
      </c>
      <c r="AC16" s="1">
        <f>(Table2[[#This Row],[Close Price]]/Table2[[#This Row],[Day Low]])-1</f>
        <v>1.6179149255330483E-2</v>
      </c>
      <c r="AD16" s="1">
        <f>(Table2[[#This Row],[Day High]]/Table2[[#This Row],[Close Price]])-1</f>
        <v>5.9046815689582921E-3</v>
      </c>
      <c r="AE16" s="1">
        <f>(Table2[[#This Row],[Close Price]]/Table2[[#This Row],[Current Week Low]])-1</f>
        <v>1.6179149255330483E-2</v>
      </c>
      <c r="AF16" s="1">
        <f>(Table2[[#This Row],[Current Week High]]/Table2[[#This Row],[Close Price]])-1</f>
        <v>9.9114297764655301E-3</v>
      </c>
      <c r="AG16" s="1">
        <f>(Table2[[#This Row],[Close Price]]/Table2[[#This Row],[Current Month Low]])-1</f>
        <v>0.11197092273420095</v>
      </c>
      <c r="AH16" s="1">
        <f>(Table2[[#This Row],[Current Month High]]/Table2[[#This Row],[Close Price]])-1</f>
        <v>0.12505272037115134</v>
      </c>
      <c r="AI16">
        <v>36.4403205398566</v>
      </c>
      <c r="AJ16">
        <v>233.59127682025999</v>
      </c>
      <c r="AK16" t="str">
        <f>IF(AND(Table2[[#This Row],[20D EMA]]&gt;Table2[[#This Row],[50D EMA]],Table2[[#This Row],[50D EMA]]&gt;Table2[[#This Row],[200D EMA]]),"Uptrend","Downtrend/NoTrend")</f>
        <v>Downtrend/NoTrend</v>
      </c>
      <c r="AL16">
        <v>-0.13</v>
      </c>
      <c r="AM16" t="s">
        <v>3193</v>
      </c>
      <c r="AN16">
        <v>-9.1300000000000008</v>
      </c>
      <c r="AO16" t="s">
        <v>3193</v>
      </c>
      <c r="AP16">
        <v>0.195409970520766</v>
      </c>
      <c r="AQ16">
        <f>(Table2[[#This Row],[Sharpe Ratio]]-AVERAGE(Table2[Sharpe Ratio]))/_xlfn.STDEV.P(Table2[Sharpe Ratio])</f>
        <v>1.4999076939566287</v>
      </c>
      <c r="AR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">
        <f>_xlfn.RANK.AVG(Table2[[#This Row],[1Y Return vs Nifty Z-Score]],Table2[1Y Return vs Nifty Z-Score])</f>
        <v>29</v>
      </c>
      <c r="AT16">
        <f>_xlfn.RANK.AVG(Table2[[#This Row],[6M Return vs Nifty Z-Score]],Table2[6M Return vs Nifty Z-Score])</f>
        <v>35</v>
      </c>
      <c r="AU16">
        <f>_xlfn.RANK.AVG(Table2[[#This Row],[Sharpe Ratio Z-Score]],Table2[Sharpe Ratio Z-Score])</f>
        <v>50</v>
      </c>
      <c r="AV16">
        <f>(Table2[[#This Row],[Rank 1Y]]+Table2[[#This Row],[Rank 6M]]+Table2[[#This Row],[Rank Sharpe]])/3</f>
        <v>38</v>
      </c>
    </row>
    <row r="17" spans="1:48" x14ac:dyDescent="0.3">
      <c r="A17" t="s">
        <v>280</v>
      </c>
      <c r="B17" t="s">
        <v>281</v>
      </c>
      <c r="C17" t="s">
        <v>3159</v>
      </c>
      <c r="D17" t="s">
        <v>282</v>
      </c>
      <c r="E17">
        <v>100578.996381591</v>
      </c>
      <c r="F17">
        <v>73.709999999999994</v>
      </c>
      <c r="G17">
        <v>135.44725380201999</v>
      </c>
      <c r="H17">
        <f>(Table2[[#This Row],[1Y Return vs Nifty]]-AVERAGE(Table2[1Y Return vs Nifty]))/_xlfn.STDEV.P(Table2[1Y Return vs Nifty])</f>
        <v>1.8243569276640401</v>
      </c>
      <c r="I17">
        <v>-10.692097867077999</v>
      </c>
      <c r="J17">
        <f>(Table2[[#This Row],[1M Return vs Nifty]]-AVERAGE(Table2[1M Return vs Nifty]))/_xlfn.STDEV.P(Table2[1M Return vs Nifty])</f>
        <v>-1.0930630954706524</v>
      </c>
      <c r="K17">
        <v>68.379899832457198</v>
      </c>
      <c r="L17">
        <f>(Table2[[#This Row],[6M Return vs Nifty]]-AVERAGE(Table2[6M Return vs Nifty]))/_xlfn.STDEV.P(Table2[6M Return vs Nifty])</f>
        <v>1.7379850210972609</v>
      </c>
      <c r="M17">
        <v>8.1834686433706203</v>
      </c>
      <c r="N17">
        <f>(Table2[[#This Row],[1W Return vs Nifty]]-AVERAGE(Table2[1W Return vs Nifty]))/_xlfn.STDEV.P(Table2[1W Return vs Nifty])</f>
        <v>0.77383675476880331</v>
      </c>
      <c r="O17">
        <v>76.760000000000005</v>
      </c>
      <c r="P17">
        <v>74.589864774003104</v>
      </c>
      <c r="Q17">
        <v>56.6356547656506</v>
      </c>
      <c r="R17">
        <v>36.898673798295199</v>
      </c>
      <c r="S17" s="1">
        <f>(Table2[[#This Row],[Close Price]]-Table2[[#This Row],[20D EMA]])/Table2[[#This Row],[20D EMA]]</f>
        <v>-3.9734236581553041E-2</v>
      </c>
      <c r="T17" s="1">
        <f>(Table2[[#This Row],[Close Price]]-Table2[[#This Row],[50D EMA]])/Table2[[#This Row],[50D EMA]]</f>
        <v>-1.1796036588469193E-2</v>
      </c>
      <c r="U17" s="1">
        <f>(Table2[[#This Row],[Close Price]]-Table2[[#This Row],[200D EMA]])/Table2[[#This Row],[200D EMA]]</f>
        <v>0.30147696367244875</v>
      </c>
      <c r="V17">
        <v>0.82504912687702203</v>
      </c>
      <c r="W17">
        <v>72.150000000000006</v>
      </c>
      <c r="X17">
        <v>74.239999999999995</v>
      </c>
      <c r="Y17">
        <v>72.150000000000006</v>
      </c>
      <c r="Z17">
        <v>75</v>
      </c>
      <c r="AA17">
        <v>66.099999999999994</v>
      </c>
      <c r="AB17">
        <v>81.53</v>
      </c>
      <c r="AC17" s="1">
        <f>(Table2[[#This Row],[Close Price]]/Table2[[#This Row],[Day Low]])-1</f>
        <v>2.1621621621621401E-2</v>
      </c>
      <c r="AD17" s="1">
        <f>(Table2[[#This Row],[Day High]]/Table2[[#This Row],[Close Price]])-1</f>
        <v>7.1903405236739548E-3</v>
      </c>
      <c r="AE17" s="1">
        <f>(Table2[[#This Row],[Close Price]]/Table2[[#This Row],[Current Week Low]])-1</f>
        <v>2.1621621621621401E-2</v>
      </c>
      <c r="AF17" s="1">
        <f>(Table2[[#This Row],[Current Week High]]/Table2[[#This Row],[Close Price]])-1</f>
        <v>1.7501017501017513E-2</v>
      </c>
      <c r="AG17" s="1">
        <f>(Table2[[#This Row],[Close Price]]/Table2[[#This Row],[Current Month Low]])-1</f>
        <v>0.11512859304084722</v>
      </c>
      <c r="AH17" s="1">
        <f>(Table2[[#This Row],[Current Month High]]/Table2[[#This Row],[Close Price]])-1</f>
        <v>0.10609143942477295</v>
      </c>
      <c r="AI17">
        <v>16.7277167277167</v>
      </c>
      <c r="AJ17">
        <v>172.49537892791099</v>
      </c>
      <c r="AK17" t="str">
        <f>IF(AND(Table2[[#This Row],[20D EMA]]&gt;Table2[[#This Row],[50D EMA]],Table2[[#This Row],[50D EMA]]&gt;Table2[[#This Row],[200D EMA]]),"Uptrend","Downtrend/NoTrend")</f>
        <v>Uptrend</v>
      </c>
      <c r="AL17">
        <v>0.21</v>
      </c>
      <c r="AM17" t="s">
        <v>3194</v>
      </c>
      <c r="AN17">
        <v>-9.93</v>
      </c>
      <c r="AO17" t="s">
        <v>3193</v>
      </c>
      <c r="AP17">
        <v>0.213298227684703</v>
      </c>
      <c r="AQ17">
        <f>(Table2[[#This Row],[Sharpe Ratio]]-AVERAGE(Table2[Sharpe Ratio]))/_xlfn.STDEV.P(Table2[Sharpe Ratio])</f>
        <v>1.7083997774916913</v>
      </c>
      <c r="AR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4.9515153855511427</v>
      </c>
      <c r="AS17">
        <f>_xlfn.RANK.AVG(Table2[[#This Row],[1Y Return vs Nifty Z-Score]],Table2[1Y Return vs Nifty Z-Score])</f>
        <v>44</v>
      </c>
      <c r="AT17">
        <f>_xlfn.RANK.AVG(Table2[[#This Row],[6M Return vs Nifty Z-Score]],Table2[6M Return vs Nifty Z-Score])</f>
        <v>43</v>
      </c>
      <c r="AU17">
        <f>_xlfn.RANK.AVG(Table2[[#This Row],[Sharpe Ratio Z-Score]],Table2[Sharpe Ratio Z-Score])</f>
        <v>28</v>
      </c>
      <c r="AV17">
        <f>(Table2[[#This Row],[Rank 1Y]]+Table2[[#This Row],[Rank 6M]]+Table2[[#This Row],[Rank Sharpe]])/3</f>
        <v>38.333333333333336</v>
      </c>
    </row>
    <row r="18" spans="1:48" x14ac:dyDescent="0.3">
      <c r="A18" t="s">
        <v>660</v>
      </c>
      <c r="B18" t="s">
        <v>661</v>
      </c>
      <c r="C18" t="s">
        <v>3159</v>
      </c>
      <c r="D18" t="s">
        <v>159</v>
      </c>
      <c r="E18">
        <v>29194.554889727999</v>
      </c>
      <c r="F18">
        <v>223.92</v>
      </c>
      <c r="G18">
        <v>313.59634373426701</v>
      </c>
      <c r="H18">
        <f>(Table2[[#This Row],[1Y Return vs Nifty]]-AVERAGE(Table2[1Y Return vs Nifty]))/_xlfn.STDEV.P(Table2[1Y Return vs Nifty])</f>
        <v>4.7790472234514505</v>
      </c>
      <c r="I18">
        <v>-13.7743084751406</v>
      </c>
      <c r="J18">
        <f>(Table2[[#This Row],[1M Return vs Nifty]]-AVERAGE(Table2[1M Return vs Nifty]))/_xlfn.STDEV.P(Table2[1M Return vs Nifty])</f>
        <v>-1.4327544570885637</v>
      </c>
      <c r="K18">
        <v>52.738881783396501</v>
      </c>
      <c r="L18">
        <f>(Table2[[#This Row],[6M Return vs Nifty]]-AVERAGE(Table2[6M Return vs Nifty]))/_xlfn.STDEV.P(Table2[6M Return vs Nifty])</f>
        <v>1.264115058540028</v>
      </c>
      <c r="M18">
        <v>4.3221013716242096</v>
      </c>
      <c r="N18">
        <f>(Table2[[#This Row],[1W Return vs Nifty]]-AVERAGE(Table2[1W Return vs Nifty]))/_xlfn.STDEV.P(Table2[1W Return vs Nifty])</f>
        <v>2.9853667061506717E-2</v>
      </c>
      <c r="O18">
        <v>227.1</v>
      </c>
      <c r="P18">
        <v>218.20077131483001</v>
      </c>
      <c r="Q18">
        <v>164.320071893847</v>
      </c>
      <c r="R18">
        <v>47.996097002027199</v>
      </c>
      <c r="S18" s="1">
        <f>(Table2[[#This Row],[Close Price]]-Table2[[#This Row],[20D EMA]])/Table2[[#This Row],[20D EMA]]</f>
        <v>-1.4002642007926055E-2</v>
      </c>
      <c r="T18" s="1">
        <f>(Table2[[#This Row],[Close Price]]-Table2[[#This Row],[50D EMA]])/Table2[[#This Row],[50D EMA]]</f>
        <v>2.6210854575385606E-2</v>
      </c>
      <c r="U18" s="1">
        <f>(Table2[[#This Row],[Close Price]]-Table2[[#This Row],[200D EMA]])/Table2[[#This Row],[200D EMA]]</f>
        <v>0.36270631712390772</v>
      </c>
      <c r="V18">
        <v>0.61287231448700796</v>
      </c>
      <c r="W18">
        <v>214.47</v>
      </c>
      <c r="X18">
        <v>224.8</v>
      </c>
      <c r="Y18">
        <v>212.5</v>
      </c>
      <c r="Z18">
        <v>229</v>
      </c>
      <c r="AA18">
        <v>204</v>
      </c>
      <c r="AB18">
        <v>241.78</v>
      </c>
      <c r="AC18" s="1">
        <f>(Table2[[#This Row],[Close Price]]/Table2[[#This Row],[Day Low]])-1</f>
        <v>4.4062106588333982E-2</v>
      </c>
      <c r="AD18" s="1">
        <f>(Table2[[#This Row],[Day High]]/Table2[[#This Row],[Close Price]])-1</f>
        <v>3.9299749910683968E-3</v>
      </c>
      <c r="AE18" s="1">
        <f>(Table2[[#This Row],[Close Price]]/Table2[[#This Row],[Current Week Low]])-1</f>
        <v>5.3741176470588181E-2</v>
      </c>
      <c r="AF18" s="1">
        <f>(Table2[[#This Row],[Current Week High]]/Table2[[#This Row],[Close Price]])-1</f>
        <v>2.2686673812075897E-2</v>
      </c>
      <c r="AG18" s="1">
        <f>(Table2[[#This Row],[Close Price]]/Table2[[#This Row],[Current Month Low]])-1</f>
        <v>9.764705882352942E-2</v>
      </c>
      <c r="AH18" s="1">
        <f>(Table2[[#This Row],[Current Month High]]/Table2[[#This Row],[Close Price]])-1</f>
        <v>7.9760628795998656E-2</v>
      </c>
      <c r="AI18">
        <v>16.961414790996699</v>
      </c>
      <c r="AJ18">
        <v>372.65435356200499</v>
      </c>
      <c r="AK18" t="str">
        <f>IF(AND(Table2[[#This Row],[20D EMA]]&gt;Table2[[#This Row],[50D EMA]],Table2[[#This Row],[50D EMA]]&gt;Table2[[#This Row],[200D EMA]]),"Uptrend","Downtrend/NoTrend")</f>
        <v>Uptrend</v>
      </c>
      <c r="AL18">
        <v>0.34</v>
      </c>
      <c r="AM18" t="s">
        <v>3194</v>
      </c>
      <c r="AN18">
        <v>-8.69</v>
      </c>
      <c r="AO18" t="s">
        <v>3193</v>
      </c>
      <c r="AP18">
        <v>0.198354785098455</v>
      </c>
      <c r="AQ18">
        <f>(Table2[[#This Row],[Sharpe Ratio]]-AVERAGE(Table2[Sharpe Ratio]))/_xlfn.STDEV.P(Table2[Sharpe Ratio])</f>
        <v>1.5342302398201004</v>
      </c>
      <c r="AR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6.1744917317845225</v>
      </c>
      <c r="AS18">
        <f>_xlfn.RANK.AVG(Table2[[#This Row],[1Y Return vs Nifty Z-Score]],Table2[1Y Return vs Nifty Z-Score])</f>
        <v>3</v>
      </c>
      <c r="AT18">
        <f>_xlfn.RANK.AVG(Table2[[#This Row],[6M Return vs Nifty Z-Score]],Table2[6M Return vs Nifty Z-Score])</f>
        <v>70</v>
      </c>
      <c r="AU18">
        <f>_xlfn.RANK.AVG(Table2[[#This Row],[Sharpe Ratio Z-Score]],Table2[Sharpe Ratio Z-Score])</f>
        <v>44</v>
      </c>
      <c r="AV18">
        <f>(Table2[[#This Row],[Rank 1Y]]+Table2[[#This Row],[Rank 6M]]+Table2[[#This Row],[Rank Sharpe]])/3</f>
        <v>39</v>
      </c>
    </row>
    <row r="19" spans="1:48" x14ac:dyDescent="0.3">
      <c r="A19" t="s">
        <v>886</v>
      </c>
      <c r="B19" t="s">
        <v>887</v>
      </c>
      <c r="C19" t="s">
        <v>3155</v>
      </c>
      <c r="D19" t="s">
        <v>119</v>
      </c>
      <c r="E19">
        <v>18029.587679550001</v>
      </c>
      <c r="F19">
        <v>511.65</v>
      </c>
      <c r="G19">
        <v>110.393534722155</v>
      </c>
      <c r="H19">
        <f>(Table2[[#This Row],[1Y Return vs Nifty]]-AVERAGE(Table2[1Y Return vs Nifty]))/_xlfn.STDEV.P(Table2[1Y Return vs Nifty])</f>
        <v>1.4088286717138458</v>
      </c>
      <c r="I19">
        <v>33.977287407623798</v>
      </c>
      <c r="J19">
        <f>(Table2[[#This Row],[1M Return vs Nifty]]-AVERAGE(Table2[1M Return vs Nifty]))/_xlfn.STDEV.P(Table2[1M Return vs Nifty])</f>
        <v>3.829963341109035</v>
      </c>
      <c r="K19">
        <v>115.707882626084</v>
      </c>
      <c r="L19">
        <f>(Table2[[#This Row],[6M Return vs Nifty]]-AVERAGE(Table2[6M Return vs Nifty]))/_xlfn.STDEV.P(Table2[6M Return vs Nifty])</f>
        <v>3.1718628776394788</v>
      </c>
      <c r="M19">
        <v>12.0863066465395</v>
      </c>
      <c r="N19">
        <f>(Table2[[#This Row],[1W Return vs Nifty]]-AVERAGE(Table2[1W Return vs Nifty]))/_xlfn.STDEV.P(Table2[1W Return vs Nifty])</f>
        <v>1.5258101528096761</v>
      </c>
      <c r="O19">
        <v>460.27</v>
      </c>
      <c r="P19">
        <v>400.05865485133899</v>
      </c>
      <c r="Q19">
        <v>294.61426996805602</v>
      </c>
      <c r="R19">
        <v>76.900913775264698</v>
      </c>
      <c r="S19" s="1">
        <f>(Table2[[#This Row],[Close Price]]-Table2[[#This Row],[20D EMA]])/Table2[[#This Row],[20D EMA]]</f>
        <v>0.11163013014100419</v>
      </c>
      <c r="T19" s="1">
        <f>(Table2[[#This Row],[Close Price]]-Table2[[#This Row],[50D EMA]])/Table2[[#This Row],[50D EMA]]</f>
        <v>0.27893746028348798</v>
      </c>
      <c r="U19" s="1">
        <f>(Table2[[#This Row],[Close Price]]-Table2[[#This Row],[200D EMA]])/Table2[[#This Row],[200D EMA]]</f>
        <v>0.73667758881970102</v>
      </c>
      <c r="V19">
        <v>1.0854538199016099</v>
      </c>
      <c r="W19">
        <v>504.9</v>
      </c>
      <c r="X19">
        <v>525</v>
      </c>
      <c r="Y19">
        <v>496.6</v>
      </c>
      <c r="Z19">
        <v>525</v>
      </c>
      <c r="AA19">
        <v>433.2</v>
      </c>
      <c r="AB19">
        <v>525</v>
      </c>
      <c r="AC19" s="1">
        <f>(Table2[[#This Row],[Close Price]]/Table2[[#This Row],[Day Low]])-1</f>
        <v>1.3368983957219305E-2</v>
      </c>
      <c r="AD19" s="1">
        <f>(Table2[[#This Row],[Day High]]/Table2[[#This Row],[Close Price]])-1</f>
        <v>2.6092055115801926E-2</v>
      </c>
      <c r="AE19" s="1">
        <f>(Table2[[#This Row],[Close Price]]/Table2[[#This Row],[Current Week Low]])-1</f>
        <v>3.0306081353201675E-2</v>
      </c>
      <c r="AF19" s="1">
        <f>(Table2[[#This Row],[Current Week High]]/Table2[[#This Row],[Close Price]])-1</f>
        <v>2.6092055115801926E-2</v>
      </c>
      <c r="AG19" s="1">
        <f>(Table2[[#This Row],[Close Price]]/Table2[[#This Row],[Current Month Low]])-1</f>
        <v>0.18109418282548484</v>
      </c>
      <c r="AH19" s="1">
        <f>(Table2[[#This Row],[Current Month High]]/Table2[[#This Row],[Close Price]])-1</f>
        <v>2.6092055115801926E-2</v>
      </c>
      <c r="AI19">
        <v>2.60920551158019</v>
      </c>
      <c r="AJ19">
        <v>183.85575589459</v>
      </c>
      <c r="AK19" t="str">
        <f>IF(AND(Table2[[#This Row],[20D EMA]]&gt;Table2[[#This Row],[50D EMA]],Table2[[#This Row],[50D EMA]]&gt;Table2[[#This Row],[200D EMA]]),"Uptrend","Downtrend/NoTrend")</f>
        <v>Uptrend</v>
      </c>
      <c r="AL19">
        <v>0.8</v>
      </c>
      <c r="AM19" t="s">
        <v>3194</v>
      </c>
      <c r="AN19">
        <v>16.5</v>
      </c>
      <c r="AO19" t="s">
        <v>3194</v>
      </c>
      <c r="AP19">
        <v>0.19562002183868599</v>
      </c>
      <c r="AQ19">
        <f>(Table2[[#This Row],[Sharpe Ratio]]-AVERAGE(Table2[Sharpe Ratio]))/_xlfn.STDEV.P(Table2[Sharpe Ratio])</f>
        <v>1.502355894277156</v>
      </c>
      <c r="AR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11.438820937549192</v>
      </c>
      <c r="AS19">
        <f>_xlfn.RANK.AVG(Table2[[#This Row],[1Y Return vs Nifty Z-Score]],Table2[1Y Return vs Nifty Z-Score])</f>
        <v>63</v>
      </c>
      <c r="AT19">
        <f>_xlfn.RANK.AVG(Table2[[#This Row],[6M Return vs Nifty Z-Score]],Table2[6M Return vs Nifty Z-Score])</f>
        <v>10</v>
      </c>
      <c r="AU19">
        <f>_xlfn.RANK.AVG(Table2[[#This Row],[Sharpe Ratio Z-Score]],Table2[Sharpe Ratio Z-Score])</f>
        <v>49</v>
      </c>
      <c r="AV19">
        <f>(Table2[[#This Row],[Rank 1Y]]+Table2[[#This Row],[Rank 6M]]+Table2[[#This Row],[Rank Sharpe]])/3</f>
        <v>40.666666666666664</v>
      </c>
    </row>
    <row r="20" spans="1:48" x14ac:dyDescent="0.3">
      <c r="A20" t="s">
        <v>1057</v>
      </c>
      <c r="B20" t="s">
        <v>1058</v>
      </c>
      <c r="C20" t="s">
        <v>3148</v>
      </c>
      <c r="D20" t="s">
        <v>405</v>
      </c>
      <c r="E20">
        <v>13092.37020913</v>
      </c>
      <c r="F20">
        <v>423.7</v>
      </c>
      <c r="G20">
        <v>328.97055776332098</v>
      </c>
      <c r="H20">
        <f>(Table2[[#This Row],[1Y Return vs Nifty]]-AVERAGE(Table2[1Y Return vs Nifty]))/_xlfn.STDEV.P(Table2[1Y Return vs Nifty])</f>
        <v>5.0340361263657494</v>
      </c>
      <c r="I20">
        <v>28.1113786686211</v>
      </c>
      <c r="J20">
        <f>(Table2[[#This Row],[1M Return vs Nifty]]-AVERAGE(Table2[1M Return vs Nifty]))/_xlfn.STDEV.P(Table2[1M Return vs Nifty])</f>
        <v>3.1834797680962454</v>
      </c>
      <c r="K20">
        <v>203.57255526045199</v>
      </c>
      <c r="L20">
        <f>(Table2[[#This Row],[6M Return vs Nifty]]-AVERAGE(Table2[6M Return vs Nifty]))/_xlfn.STDEV.P(Table2[6M Return vs Nifty])</f>
        <v>5.8338653765018789</v>
      </c>
      <c r="M20">
        <v>15.010074557104801</v>
      </c>
      <c r="N20">
        <f>(Table2[[#This Row],[1W Return vs Nifty]]-AVERAGE(Table2[1W Return vs Nifty]))/_xlfn.STDEV.P(Table2[1W Return vs Nifty])</f>
        <v>2.0891427044055964</v>
      </c>
      <c r="O20">
        <v>366.65</v>
      </c>
      <c r="P20">
        <v>315.74109948170201</v>
      </c>
      <c r="Q20">
        <v>216.41830777077101</v>
      </c>
      <c r="R20">
        <v>69.506047201658006</v>
      </c>
      <c r="S20" s="1">
        <f>(Table2[[#This Row],[Close Price]]-Table2[[#This Row],[20D EMA]])/Table2[[#This Row],[20D EMA]]</f>
        <v>0.15559798172644215</v>
      </c>
      <c r="T20" s="1">
        <f>(Table2[[#This Row],[Close Price]]-Table2[[#This Row],[50D EMA]])/Table2[[#This Row],[50D EMA]]</f>
        <v>0.34192222898924335</v>
      </c>
      <c r="U20" s="1">
        <f>(Table2[[#This Row],[Close Price]]-Table2[[#This Row],[200D EMA]])/Table2[[#This Row],[200D EMA]]</f>
        <v>0.95778261259107766</v>
      </c>
      <c r="V20">
        <v>1.32881804715028</v>
      </c>
      <c r="W20">
        <v>397.8</v>
      </c>
      <c r="X20">
        <v>426.8</v>
      </c>
      <c r="Y20">
        <v>397.2</v>
      </c>
      <c r="Z20">
        <v>426.8</v>
      </c>
      <c r="AA20">
        <v>329.1</v>
      </c>
      <c r="AB20">
        <v>426.8</v>
      </c>
      <c r="AC20" s="1">
        <f>(Table2[[#This Row],[Close Price]]/Table2[[#This Row],[Day Low]])-1</f>
        <v>6.5108094519859216E-2</v>
      </c>
      <c r="AD20" s="1">
        <f>(Table2[[#This Row],[Day High]]/Table2[[#This Row],[Close Price]])-1</f>
        <v>7.3164975218316108E-3</v>
      </c>
      <c r="AE20" s="1">
        <f>(Table2[[#This Row],[Close Price]]/Table2[[#This Row],[Current Week Low]])-1</f>
        <v>6.6717019133937461E-2</v>
      </c>
      <c r="AF20" s="1">
        <f>(Table2[[#This Row],[Current Week High]]/Table2[[#This Row],[Close Price]])-1</f>
        <v>7.3164975218316108E-3</v>
      </c>
      <c r="AG20" s="1">
        <f>(Table2[[#This Row],[Close Price]]/Table2[[#This Row],[Current Month Low]])-1</f>
        <v>0.28745062291096923</v>
      </c>
      <c r="AH20" s="1">
        <f>(Table2[[#This Row],[Current Month High]]/Table2[[#This Row],[Close Price]])-1</f>
        <v>7.3164975218316108E-3</v>
      </c>
      <c r="AI20">
        <v>0.73164975218316097</v>
      </c>
      <c r="AJ20">
        <v>373.40782122905</v>
      </c>
      <c r="AK20" t="str">
        <f>IF(AND(Table2[[#This Row],[20D EMA]]&gt;Table2[[#This Row],[50D EMA]],Table2[[#This Row],[50D EMA]]&gt;Table2[[#This Row],[200D EMA]]),"Uptrend","Downtrend/NoTrend")</f>
        <v>Uptrend</v>
      </c>
      <c r="AL20">
        <v>1.1399999999999999</v>
      </c>
      <c r="AM20" t="s">
        <v>3194</v>
      </c>
      <c r="AN20">
        <v>29.77</v>
      </c>
      <c r="AO20" t="s">
        <v>3194</v>
      </c>
      <c r="AP20">
        <v>0.14939439813053601</v>
      </c>
      <c r="AQ20">
        <f>(Table2[[#This Row],[Sharpe Ratio]]-AVERAGE(Table2[Sharpe Ratio]))/_xlfn.STDEV.P(Table2[Sharpe Ratio])</f>
        <v>0.9635847601585299</v>
      </c>
      <c r="AR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17.104108735528001</v>
      </c>
      <c r="AS20">
        <f>_xlfn.RANK.AVG(Table2[[#This Row],[1Y Return vs Nifty Z-Score]],Table2[1Y Return vs Nifty Z-Score])</f>
        <v>1</v>
      </c>
      <c r="AT20">
        <f>_xlfn.RANK.AVG(Table2[[#This Row],[6M Return vs Nifty Z-Score]],Table2[6M Return vs Nifty Z-Score])</f>
        <v>2</v>
      </c>
      <c r="AU20">
        <f>_xlfn.RANK.AVG(Table2[[#This Row],[Sharpe Ratio Z-Score]],Table2[Sharpe Ratio Z-Score])</f>
        <v>121</v>
      </c>
      <c r="AV20">
        <f>(Table2[[#This Row],[Rank 1Y]]+Table2[[#This Row],[Rank 6M]]+Table2[[#This Row],[Rank Sharpe]])/3</f>
        <v>41.333333333333336</v>
      </c>
    </row>
    <row r="21" spans="1:48" x14ac:dyDescent="0.3">
      <c r="A21" t="s">
        <v>1221</v>
      </c>
      <c r="B21" t="s">
        <v>1222</v>
      </c>
      <c r="C21" t="s">
        <v>3151</v>
      </c>
      <c r="D21" t="s">
        <v>48</v>
      </c>
      <c r="E21">
        <v>9885.5165212800002</v>
      </c>
      <c r="F21">
        <v>575.45000000000005</v>
      </c>
      <c r="G21">
        <v>139.66951961309999</v>
      </c>
      <c r="H21">
        <f>(Table2[[#This Row],[1Y Return vs Nifty]]-AVERAGE(Table2[1Y Return vs Nifty]))/_xlfn.STDEV.P(Table2[1Y Return vs Nifty])</f>
        <v>1.8943852832564134</v>
      </c>
      <c r="I21">
        <v>22.566099933368701</v>
      </c>
      <c r="J21">
        <f>(Table2[[#This Row],[1M Return vs Nifty]]-AVERAGE(Table2[1M Return vs Nifty]))/_xlfn.STDEV.P(Table2[1M Return vs Nifty])</f>
        <v>2.5723329245933049</v>
      </c>
      <c r="K21">
        <v>58.735863148608502</v>
      </c>
      <c r="L21">
        <f>(Table2[[#This Row],[6M Return vs Nifty]]-AVERAGE(Table2[6M Return vs Nifty]))/_xlfn.STDEV.P(Table2[6M Return vs Nifty])</f>
        <v>1.4458033173269997</v>
      </c>
      <c r="M21">
        <v>-4.3307422835531</v>
      </c>
      <c r="N21">
        <f>(Table2[[#This Row],[1W Return vs Nifty]]-AVERAGE(Table2[1W Return vs Nifty]))/_xlfn.STDEV.P(Table2[1W Return vs Nifty])</f>
        <v>-1.6373198719931545</v>
      </c>
      <c r="O21">
        <v>572.65</v>
      </c>
      <c r="P21">
        <v>544.47556702552299</v>
      </c>
      <c r="Q21">
        <v>436.36290677548698</v>
      </c>
      <c r="R21">
        <v>46.945474018033202</v>
      </c>
      <c r="S21" s="1">
        <f>(Table2[[#This Row],[Close Price]]-Table2[[#This Row],[20D EMA]])/Table2[[#This Row],[20D EMA]]</f>
        <v>4.8895485898892317E-3</v>
      </c>
      <c r="T21" s="1">
        <f>(Table2[[#This Row],[Close Price]]-Table2[[#This Row],[50D EMA]])/Table2[[#This Row],[50D EMA]]</f>
        <v>5.688856369385091E-2</v>
      </c>
      <c r="U21" s="1">
        <f>(Table2[[#This Row],[Close Price]]-Table2[[#This Row],[200D EMA]])/Table2[[#This Row],[200D EMA]]</f>
        <v>0.3187417882337894</v>
      </c>
      <c r="V21">
        <v>1.8347609956762201</v>
      </c>
      <c r="W21">
        <v>573.1</v>
      </c>
      <c r="X21">
        <v>596.15</v>
      </c>
      <c r="Y21">
        <v>573.1</v>
      </c>
      <c r="Z21">
        <v>600.95000000000005</v>
      </c>
      <c r="AA21">
        <v>524.04999999999995</v>
      </c>
      <c r="AB21">
        <v>694.3</v>
      </c>
      <c r="AC21" s="1">
        <f>(Table2[[#This Row],[Close Price]]/Table2[[#This Row],[Day Low]])-1</f>
        <v>4.1005060198917587E-3</v>
      </c>
      <c r="AD21" s="1">
        <f>(Table2[[#This Row],[Day High]]/Table2[[#This Row],[Close Price]])-1</f>
        <v>3.5971848118863337E-2</v>
      </c>
      <c r="AE21" s="1">
        <f>(Table2[[#This Row],[Close Price]]/Table2[[#This Row],[Current Week Low]])-1</f>
        <v>4.1005060198917587E-3</v>
      </c>
      <c r="AF21" s="1">
        <f>(Table2[[#This Row],[Current Week High]]/Table2[[#This Row],[Close Price]])-1</f>
        <v>4.4313146233382561E-2</v>
      </c>
      <c r="AG21" s="1">
        <f>(Table2[[#This Row],[Close Price]]/Table2[[#This Row],[Current Month Low]])-1</f>
        <v>9.8082244060681445E-2</v>
      </c>
      <c r="AH21" s="1">
        <f>(Table2[[#This Row],[Current Month High]]/Table2[[#This Row],[Close Price]])-1</f>
        <v>0.20653401685637318</v>
      </c>
      <c r="AI21">
        <v>20.653401685637299</v>
      </c>
      <c r="AJ21">
        <v>206.09042553191401</v>
      </c>
      <c r="AK21" t="str">
        <f>IF(AND(Table2[[#This Row],[20D EMA]]&gt;Table2[[#This Row],[50D EMA]],Table2[[#This Row],[50D EMA]]&gt;Table2[[#This Row],[200D EMA]]),"Uptrend","Downtrend/NoTrend")</f>
        <v>Uptrend</v>
      </c>
      <c r="AL21">
        <v>0.16</v>
      </c>
      <c r="AM21" t="s">
        <v>3194</v>
      </c>
      <c r="AN21">
        <v>6.7</v>
      </c>
      <c r="AO21" t="s">
        <v>3194</v>
      </c>
      <c r="AP21">
        <v>0.21101146269264101</v>
      </c>
      <c r="AQ21">
        <f>(Table2[[#This Row],[Sharpe Ratio]]-AVERAGE(Table2[Sharpe Ratio]))/_xlfn.STDEV.P(Table2[Sharpe Ratio])</f>
        <v>1.6817469631129252</v>
      </c>
      <c r="AR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5.9569486162964882</v>
      </c>
      <c r="AS21">
        <f>_xlfn.RANK.AVG(Table2[[#This Row],[1Y Return vs Nifty Z-Score]],Table2[1Y Return vs Nifty Z-Score])</f>
        <v>37</v>
      </c>
      <c r="AT21">
        <f>_xlfn.RANK.AVG(Table2[[#This Row],[6M Return vs Nifty Z-Score]],Table2[6M Return vs Nifty Z-Score])</f>
        <v>59</v>
      </c>
      <c r="AU21">
        <f>_xlfn.RANK.AVG(Table2[[#This Row],[Sharpe Ratio Z-Score]],Table2[Sharpe Ratio Z-Score])</f>
        <v>31</v>
      </c>
      <c r="AV21">
        <f>(Table2[[#This Row],[Rank 1Y]]+Table2[[#This Row],[Rank 6M]]+Table2[[#This Row],[Rank Sharpe]])/3</f>
        <v>42.333333333333336</v>
      </c>
    </row>
    <row r="22" spans="1:48" x14ac:dyDescent="0.3">
      <c r="A22" t="s">
        <v>1009</v>
      </c>
      <c r="B22" t="s">
        <v>1010</v>
      </c>
      <c r="C22" t="s">
        <v>3150</v>
      </c>
      <c r="D22" t="s">
        <v>387</v>
      </c>
      <c r="E22">
        <v>14426.6235584799</v>
      </c>
      <c r="F22">
        <v>415.45</v>
      </c>
      <c r="G22">
        <v>110.263081976024</v>
      </c>
      <c r="H22">
        <f>(Table2[[#This Row],[1Y Return vs Nifty]]-AVERAGE(Table2[1Y Return vs Nifty]))/_xlfn.STDEV.P(Table2[1Y Return vs Nifty])</f>
        <v>1.4066650487439016</v>
      </c>
      <c r="I22">
        <v>-4.4511998832895996</v>
      </c>
      <c r="J22">
        <f>(Table2[[#This Row],[1M Return vs Nifty]]-AVERAGE(Table2[1M Return vs Nifty]))/_xlfn.STDEV.P(Table2[1M Return vs Nifty])</f>
        <v>-0.4052518445827305</v>
      </c>
      <c r="K22">
        <v>93.063015461906303</v>
      </c>
      <c r="L22">
        <f>(Table2[[#This Row],[6M Return vs Nifty]]-AVERAGE(Table2[6M Return vs Nifty]))/_xlfn.STDEV.P(Table2[6M Return vs Nifty])</f>
        <v>2.4857999678248062</v>
      </c>
      <c r="M22">
        <v>6.3673419949572603</v>
      </c>
      <c r="N22">
        <f>(Table2[[#This Row],[1W Return vs Nifty]]-AVERAGE(Table2[1W Return vs Nifty]))/_xlfn.STDEV.P(Table2[1W Return vs Nifty])</f>
        <v>0.42391730487846113</v>
      </c>
      <c r="O22">
        <v>401.61</v>
      </c>
      <c r="P22">
        <v>377.31522121563199</v>
      </c>
      <c r="Q22">
        <v>282.40063854608701</v>
      </c>
      <c r="R22">
        <v>64.316196141023795</v>
      </c>
      <c r="S22" s="1">
        <f>(Table2[[#This Row],[Close Price]]-Table2[[#This Row],[20D EMA]])/Table2[[#This Row],[20D EMA]]</f>
        <v>3.4461293294489617E-2</v>
      </c>
      <c r="T22" s="1">
        <f>(Table2[[#This Row],[Close Price]]-Table2[[#This Row],[50D EMA]])/Table2[[#This Row],[50D EMA]]</f>
        <v>0.10106875270365608</v>
      </c>
      <c r="U22" s="1">
        <f>(Table2[[#This Row],[Close Price]]-Table2[[#This Row],[200D EMA]])/Table2[[#This Row],[200D EMA]]</f>
        <v>0.47113690018161802</v>
      </c>
      <c r="V22">
        <v>0.49294562908568301</v>
      </c>
      <c r="W22">
        <v>398.5</v>
      </c>
      <c r="X22">
        <v>417</v>
      </c>
      <c r="Y22">
        <v>386</v>
      </c>
      <c r="Z22">
        <v>417</v>
      </c>
      <c r="AA22">
        <v>372</v>
      </c>
      <c r="AB22">
        <v>417</v>
      </c>
      <c r="AC22" s="1">
        <f>(Table2[[#This Row],[Close Price]]/Table2[[#This Row],[Day Low]])-1</f>
        <v>4.2534504391467998E-2</v>
      </c>
      <c r="AD22" s="1">
        <f>(Table2[[#This Row],[Day High]]/Table2[[#This Row],[Close Price]])-1</f>
        <v>3.7308942110965138E-3</v>
      </c>
      <c r="AE22" s="1">
        <f>(Table2[[#This Row],[Close Price]]/Table2[[#This Row],[Current Week Low]])-1</f>
        <v>7.6295336787564727E-2</v>
      </c>
      <c r="AF22" s="1">
        <f>(Table2[[#This Row],[Current Week High]]/Table2[[#This Row],[Close Price]])-1</f>
        <v>3.7308942110965138E-3</v>
      </c>
      <c r="AG22" s="1">
        <f>(Table2[[#This Row],[Close Price]]/Table2[[#This Row],[Current Month Low]])-1</f>
        <v>0.11680107526881711</v>
      </c>
      <c r="AH22" s="1">
        <f>(Table2[[#This Row],[Current Month High]]/Table2[[#This Row],[Close Price]])-1</f>
        <v>3.7308942110965138E-3</v>
      </c>
      <c r="AI22">
        <v>7.8228427006860004</v>
      </c>
      <c r="AJ22">
        <v>176.32191553042901</v>
      </c>
      <c r="AK22" t="str">
        <f>IF(AND(Table2[[#This Row],[20D EMA]]&gt;Table2[[#This Row],[50D EMA]],Table2[[#This Row],[50D EMA]]&gt;Table2[[#This Row],[200D EMA]]),"Uptrend","Downtrend/NoTrend")</f>
        <v>Uptrend</v>
      </c>
      <c r="AL22">
        <v>0.45</v>
      </c>
      <c r="AM22" t="s">
        <v>3194</v>
      </c>
      <c r="AN22">
        <v>2.86</v>
      </c>
      <c r="AO22" t="s">
        <v>3194</v>
      </c>
      <c r="AP22">
        <v>0.20107055992564901</v>
      </c>
      <c r="AQ22">
        <f>(Table2[[#This Row],[Sharpe Ratio]]-AVERAGE(Table2[Sharpe Ratio]))/_xlfn.STDEV.P(Table2[Sharpe Ratio])</f>
        <v>1.5658832704616352</v>
      </c>
      <c r="AR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5.4770137473260743</v>
      </c>
      <c r="AS22">
        <f>_xlfn.RANK.AVG(Table2[[#This Row],[1Y Return vs Nifty Z-Score]],Table2[1Y Return vs Nifty Z-Score])</f>
        <v>64</v>
      </c>
      <c r="AT22">
        <f>_xlfn.RANK.AVG(Table2[[#This Row],[6M Return vs Nifty Z-Score]],Table2[6M Return vs Nifty Z-Score])</f>
        <v>23</v>
      </c>
      <c r="AU22">
        <f>_xlfn.RANK.AVG(Table2[[#This Row],[Sharpe Ratio Z-Score]],Table2[Sharpe Ratio Z-Score])</f>
        <v>40</v>
      </c>
      <c r="AV22">
        <f>(Table2[[#This Row],[Rank 1Y]]+Table2[[#This Row],[Rank 6M]]+Table2[[#This Row],[Rank Sharpe]])/3</f>
        <v>42.333333333333336</v>
      </c>
    </row>
    <row r="23" spans="1:48" x14ac:dyDescent="0.3">
      <c r="A23" t="s">
        <v>499</v>
      </c>
      <c r="B23" t="s">
        <v>500</v>
      </c>
      <c r="C23" t="s">
        <v>3159</v>
      </c>
      <c r="D23" t="s">
        <v>314</v>
      </c>
      <c r="E23">
        <v>43985.791012100002</v>
      </c>
      <c r="F23">
        <v>1671.95</v>
      </c>
      <c r="G23">
        <v>188.73033023059199</v>
      </c>
      <c r="H23">
        <f>(Table2[[#This Row],[1Y Return vs Nifty]]-AVERAGE(Table2[1Y Return vs Nifty]))/_xlfn.STDEV.P(Table2[1Y Return vs Nifty])</f>
        <v>2.7080829624873202</v>
      </c>
      <c r="I23">
        <v>-9.8558772615574792</v>
      </c>
      <c r="J23">
        <f>(Table2[[#This Row],[1M Return vs Nifty]]-AVERAGE(Table2[1M Return vs Nifty]))/_xlfn.STDEV.P(Table2[1M Return vs Nifty])</f>
        <v>-1.0009029700855896</v>
      </c>
      <c r="K23">
        <v>45.682754991865202</v>
      </c>
      <c r="L23">
        <f>(Table2[[#This Row],[6M Return vs Nifty]]-AVERAGE(Table2[6M Return vs Nifty]))/_xlfn.STDEV.P(Table2[6M Return vs Nifty])</f>
        <v>1.0503382744449017</v>
      </c>
      <c r="M23">
        <v>4.2863154559480003</v>
      </c>
      <c r="N23">
        <f>(Table2[[#This Row],[1W Return vs Nifty]]-AVERAGE(Table2[1W Return vs Nifty]))/_xlfn.STDEV.P(Table2[1W Return vs Nifty])</f>
        <v>2.2958669987276685E-2</v>
      </c>
      <c r="O23">
        <v>1715.17</v>
      </c>
      <c r="P23">
        <v>1865.0711927331499</v>
      </c>
      <c r="Q23">
        <v>1598.7910694132599</v>
      </c>
      <c r="R23">
        <v>47.684511969071004</v>
      </c>
      <c r="S23" s="1">
        <f>(Table2[[#This Row],[Close Price]]-Table2[[#This Row],[20D EMA]])/Table2[[#This Row],[20D EMA]]</f>
        <v>-2.5198668353574295E-2</v>
      </c>
      <c r="T23" s="1">
        <f>(Table2[[#This Row],[Close Price]]-Table2[[#This Row],[50D EMA]])/Table2[[#This Row],[50D EMA]]</f>
        <v>-0.10354628471320838</v>
      </c>
      <c r="U23" s="1">
        <f>(Table2[[#This Row],[Close Price]]-Table2[[#This Row],[200D EMA]])/Table2[[#This Row],[200D EMA]]</f>
        <v>4.5758906205041965E-2</v>
      </c>
      <c r="V23">
        <v>0.23569364164475801</v>
      </c>
      <c r="W23">
        <v>1605</v>
      </c>
      <c r="X23">
        <v>1688</v>
      </c>
      <c r="Y23">
        <v>1605</v>
      </c>
      <c r="Z23">
        <v>1689</v>
      </c>
      <c r="AA23">
        <v>1505</v>
      </c>
      <c r="AB23">
        <v>1735.5</v>
      </c>
      <c r="AC23" s="1">
        <f>(Table2[[#This Row],[Close Price]]/Table2[[#This Row],[Day Low]])-1</f>
        <v>4.1713395638629303E-2</v>
      </c>
      <c r="AD23" s="1">
        <f>(Table2[[#This Row],[Day High]]/Table2[[#This Row],[Close Price]])-1</f>
        <v>9.5995693651125258E-3</v>
      </c>
      <c r="AE23" s="1">
        <f>(Table2[[#This Row],[Close Price]]/Table2[[#This Row],[Current Week Low]])-1</f>
        <v>4.1713395638629303E-2</v>
      </c>
      <c r="AF23" s="1">
        <f>(Table2[[#This Row],[Current Week High]]/Table2[[#This Row],[Close Price]])-1</f>
        <v>1.0197673375399896E-2</v>
      </c>
      <c r="AG23" s="1">
        <f>(Table2[[#This Row],[Close Price]]/Table2[[#This Row],[Current Month Low]])-1</f>
        <v>0.11093023255813961</v>
      </c>
      <c r="AH23" s="1">
        <f>(Table2[[#This Row],[Current Month High]]/Table2[[#This Row],[Close Price]])-1</f>
        <v>3.8009509853763612E-2</v>
      </c>
      <c r="AI23">
        <v>78.202099345075993</v>
      </c>
      <c r="AJ23">
        <v>283.82690541781398</v>
      </c>
      <c r="AK23" t="str">
        <f>IF(AND(Table2[[#This Row],[20D EMA]]&gt;Table2[[#This Row],[50D EMA]],Table2[[#This Row],[50D EMA]]&gt;Table2[[#This Row],[200D EMA]]),"Uptrend","Downtrend/NoTrend")</f>
        <v>Downtrend/NoTrend</v>
      </c>
      <c r="AL23">
        <v>-0.31</v>
      </c>
      <c r="AM23" t="s">
        <v>3193</v>
      </c>
      <c r="AN23">
        <v>-1.93</v>
      </c>
      <c r="AO23" t="s">
        <v>3193</v>
      </c>
      <c r="AP23">
        <v>0.20638221832651699</v>
      </c>
      <c r="AQ23">
        <f>(Table2[[#This Row],[Sharpe Ratio]]-AVERAGE(Table2[Sharpe Ratio]))/_xlfn.STDEV.P(Table2[Sharpe Ratio])</f>
        <v>1.627791969384865</v>
      </c>
      <c r="AR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">
        <f>_xlfn.RANK.AVG(Table2[[#This Row],[1Y Return vs Nifty Z-Score]],Table2[1Y Return vs Nifty Z-Score])</f>
        <v>17</v>
      </c>
      <c r="AT23">
        <f>_xlfn.RANK.AVG(Table2[[#This Row],[6M Return vs Nifty Z-Score]],Table2[6M Return vs Nifty Z-Score])</f>
        <v>85</v>
      </c>
      <c r="AU23">
        <f>_xlfn.RANK.AVG(Table2[[#This Row],[Sharpe Ratio Z-Score]],Table2[Sharpe Ratio Z-Score])</f>
        <v>35</v>
      </c>
      <c r="AV23">
        <f>(Table2[[#This Row],[Rank 1Y]]+Table2[[#This Row],[Rank 6M]]+Table2[[#This Row],[Rank Sharpe]])/3</f>
        <v>45.666666666666664</v>
      </c>
    </row>
    <row r="24" spans="1:48" x14ac:dyDescent="0.3">
      <c r="A24" t="s">
        <v>986</v>
      </c>
      <c r="B24" t="s">
        <v>987</v>
      </c>
      <c r="C24" t="s">
        <v>3153</v>
      </c>
      <c r="D24" t="s">
        <v>119</v>
      </c>
      <c r="E24">
        <v>14911.26706407</v>
      </c>
      <c r="F24">
        <v>1027.6500000000001</v>
      </c>
      <c r="G24">
        <v>99.040879243927193</v>
      </c>
      <c r="H24">
        <f>(Table2[[#This Row],[1Y Return vs Nifty]]-AVERAGE(Table2[1Y Return vs Nifty]))/_xlfn.STDEV.P(Table2[1Y Return vs Nifty])</f>
        <v>1.2205392957440071</v>
      </c>
      <c r="I24">
        <v>-6.4958992869784904</v>
      </c>
      <c r="J24">
        <f>(Table2[[#This Row],[1M Return vs Nifty]]-AVERAGE(Table2[1M Return vs Nifty]))/_xlfn.STDEV.P(Table2[1M Return vs Nifty])</f>
        <v>-0.6305987831473856</v>
      </c>
      <c r="K24">
        <v>96.410877748313794</v>
      </c>
      <c r="L24">
        <f>(Table2[[#This Row],[6M Return vs Nifty]]-AVERAGE(Table2[6M Return vs Nifty]))/_xlfn.STDEV.P(Table2[6M Return vs Nifty])</f>
        <v>2.5872288755423547</v>
      </c>
      <c r="M24">
        <v>4.0172841024007901</v>
      </c>
      <c r="N24">
        <f>(Table2[[#This Row],[1W Return vs Nifty]]-AVERAGE(Table2[1W Return vs Nifty]))/_xlfn.STDEV.P(Table2[1W Return vs Nifty])</f>
        <v>-2.8876538377039629E-2</v>
      </c>
      <c r="O24">
        <v>1068.71</v>
      </c>
      <c r="P24">
        <v>1014.20067017033</v>
      </c>
      <c r="Q24">
        <v>743.05354039374504</v>
      </c>
      <c r="R24">
        <v>37.427019600467503</v>
      </c>
      <c r="S24" s="1">
        <f>(Table2[[#This Row],[Close Price]]-Table2[[#This Row],[20D EMA]])/Table2[[#This Row],[20D EMA]]</f>
        <v>-3.8420151397479153E-2</v>
      </c>
      <c r="T24" s="1">
        <f>(Table2[[#This Row],[Close Price]]-Table2[[#This Row],[50D EMA]])/Table2[[#This Row],[50D EMA]]</f>
        <v>1.3261014536118719E-2</v>
      </c>
      <c r="U24" s="1">
        <f>(Table2[[#This Row],[Close Price]]-Table2[[#This Row],[200D EMA]])/Table2[[#This Row],[200D EMA]]</f>
        <v>0.38300935818897658</v>
      </c>
      <c r="V24">
        <v>0.36990837744398303</v>
      </c>
      <c r="W24">
        <v>1019.4</v>
      </c>
      <c r="X24">
        <v>1033.9000000000001</v>
      </c>
      <c r="Y24">
        <v>1009.15</v>
      </c>
      <c r="Z24">
        <v>1049.8</v>
      </c>
      <c r="AA24">
        <v>965</v>
      </c>
      <c r="AB24">
        <v>1152.6500000000001</v>
      </c>
      <c r="AC24" s="1">
        <f>(Table2[[#This Row],[Close Price]]/Table2[[#This Row],[Day Low]])-1</f>
        <v>8.0929958799293988E-3</v>
      </c>
      <c r="AD24" s="1">
        <f>(Table2[[#This Row],[Day High]]/Table2[[#This Row],[Close Price]])-1</f>
        <v>6.081837201381779E-3</v>
      </c>
      <c r="AE24" s="1">
        <f>(Table2[[#This Row],[Close Price]]/Table2[[#This Row],[Current Week Low]])-1</f>
        <v>1.8332259822623209E-2</v>
      </c>
      <c r="AF24" s="1">
        <f>(Table2[[#This Row],[Current Week High]]/Table2[[#This Row],[Close Price]])-1</f>
        <v>2.1554031041696842E-2</v>
      </c>
      <c r="AG24" s="1">
        <f>(Table2[[#This Row],[Close Price]]/Table2[[#This Row],[Current Month Low]])-1</f>
        <v>6.4922279792746229E-2</v>
      </c>
      <c r="AH24" s="1">
        <f>(Table2[[#This Row],[Current Month High]]/Table2[[#This Row],[Close Price]])-1</f>
        <v>0.1216367440276358</v>
      </c>
      <c r="AI24">
        <v>31.153602880358001</v>
      </c>
      <c r="AJ24">
        <v>174.699278267842</v>
      </c>
      <c r="AK24" t="str">
        <f>IF(AND(Table2[[#This Row],[20D EMA]]&gt;Table2[[#This Row],[50D EMA]],Table2[[#This Row],[50D EMA]]&gt;Table2[[#This Row],[200D EMA]]),"Uptrend","Downtrend/NoTrend")</f>
        <v>Uptrend</v>
      </c>
      <c r="AL24">
        <v>0.21</v>
      </c>
      <c r="AM24" t="s">
        <v>3194</v>
      </c>
      <c r="AN24">
        <v>-12.61</v>
      </c>
      <c r="AO24" t="s">
        <v>3193</v>
      </c>
      <c r="AP24">
        <v>0.20214746681946999</v>
      </c>
      <c r="AQ24">
        <f>(Table2[[#This Row],[Sharpe Ratio]]-AVERAGE(Table2[Sharpe Ratio]))/_xlfn.STDEV.P(Table2[Sharpe Ratio])</f>
        <v>1.5784348879841437</v>
      </c>
      <c r="AR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4.7267277377460806</v>
      </c>
      <c r="AS24">
        <f>_xlfn.RANK.AVG(Table2[[#This Row],[1Y Return vs Nifty Z-Score]],Table2[1Y Return vs Nifty Z-Score])</f>
        <v>81</v>
      </c>
      <c r="AT24">
        <f>_xlfn.RANK.AVG(Table2[[#This Row],[6M Return vs Nifty Z-Score]],Table2[6M Return vs Nifty Z-Score])</f>
        <v>19</v>
      </c>
      <c r="AU24">
        <f>_xlfn.RANK.AVG(Table2[[#This Row],[Sharpe Ratio Z-Score]],Table2[Sharpe Ratio Z-Score])</f>
        <v>37</v>
      </c>
      <c r="AV24">
        <f>(Table2[[#This Row],[Rank 1Y]]+Table2[[#This Row],[Rank 6M]]+Table2[[#This Row],[Rank Sharpe]])/3</f>
        <v>45.666666666666664</v>
      </c>
    </row>
    <row r="25" spans="1:48" x14ac:dyDescent="0.3">
      <c r="A25" t="s">
        <v>1042</v>
      </c>
      <c r="B25" t="s">
        <v>1043</v>
      </c>
      <c r="C25" t="s">
        <v>3152</v>
      </c>
      <c r="D25" t="s">
        <v>51</v>
      </c>
      <c r="E25">
        <v>13347.93813843</v>
      </c>
      <c r="F25">
        <v>294.55</v>
      </c>
      <c r="G25">
        <v>140.663605161671</v>
      </c>
      <c r="H25">
        <f>(Table2[[#This Row],[1Y Return vs Nifty]]-AVERAGE(Table2[1Y Return vs Nifty]))/_xlfn.STDEV.P(Table2[1Y Return vs Nifty])</f>
        <v>1.9108726811132439</v>
      </c>
      <c r="I25">
        <v>8.1358340296863307</v>
      </c>
      <c r="J25">
        <f>(Table2[[#This Row],[1M Return vs Nifty]]-AVERAGE(Table2[1M Return vs Nifty]))/_xlfn.STDEV.P(Table2[1M Return vs Nifty])</f>
        <v>0.98196896292633917</v>
      </c>
      <c r="K25">
        <v>76.492293572702195</v>
      </c>
      <c r="L25">
        <f>(Table2[[#This Row],[6M Return vs Nifty]]-AVERAGE(Table2[6M Return vs Nifty]))/_xlfn.STDEV.P(Table2[6M Return vs Nifty])</f>
        <v>1.9837631223616021</v>
      </c>
      <c r="M25">
        <v>11.259808239846301</v>
      </c>
      <c r="N25">
        <f>(Table2[[#This Row],[1W Return vs Nifty]]-AVERAGE(Table2[1W Return vs Nifty]))/_xlfn.STDEV.P(Table2[1W Return vs Nifty])</f>
        <v>1.3665658247458861</v>
      </c>
      <c r="O25">
        <v>288.49</v>
      </c>
      <c r="P25">
        <v>263.140372343595</v>
      </c>
      <c r="Q25">
        <v>197.32914492317499</v>
      </c>
      <c r="R25">
        <v>52.538451151359702</v>
      </c>
      <c r="S25" s="1">
        <f>(Table2[[#This Row],[Close Price]]-Table2[[#This Row],[20D EMA]])/Table2[[#This Row],[20D EMA]]</f>
        <v>2.1005927415161711E-2</v>
      </c>
      <c r="T25" s="1">
        <f>(Table2[[#This Row],[Close Price]]-Table2[[#This Row],[50D EMA]])/Table2[[#This Row],[50D EMA]]</f>
        <v>0.1193645329930291</v>
      </c>
      <c r="U25" s="1">
        <f>(Table2[[#This Row],[Close Price]]-Table2[[#This Row],[200D EMA]])/Table2[[#This Row],[200D EMA]]</f>
        <v>0.4926837093155978</v>
      </c>
      <c r="V25">
        <v>0.65784156406275096</v>
      </c>
      <c r="W25">
        <v>293.2</v>
      </c>
      <c r="X25">
        <v>300</v>
      </c>
      <c r="Y25">
        <v>283.3</v>
      </c>
      <c r="Z25">
        <v>304.25</v>
      </c>
      <c r="AA25">
        <v>268</v>
      </c>
      <c r="AB25">
        <v>306.75</v>
      </c>
      <c r="AC25" s="1">
        <f>(Table2[[#This Row],[Close Price]]/Table2[[#This Row],[Day Low]])-1</f>
        <v>4.60436562073685E-3</v>
      </c>
      <c r="AD25" s="1">
        <f>(Table2[[#This Row],[Day High]]/Table2[[#This Row],[Close Price]])-1</f>
        <v>1.8502800882702397E-2</v>
      </c>
      <c r="AE25" s="1">
        <f>(Table2[[#This Row],[Close Price]]/Table2[[#This Row],[Current Week Low]])-1</f>
        <v>3.9710554182845081E-2</v>
      </c>
      <c r="AF25" s="1">
        <f>(Table2[[#This Row],[Current Week High]]/Table2[[#This Row],[Close Price]])-1</f>
        <v>3.2931590561874113E-2</v>
      </c>
      <c r="AG25" s="1">
        <f>(Table2[[#This Row],[Close Price]]/Table2[[#This Row],[Current Month Low]])-1</f>
        <v>9.906716417910455E-2</v>
      </c>
      <c r="AH25" s="1">
        <f>(Table2[[#This Row],[Current Month High]]/Table2[[#This Row],[Close Price]])-1</f>
        <v>4.1419113902563254E-2</v>
      </c>
      <c r="AI25">
        <v>11.6279069767441</v>
      </c>
      <c r="AJ25">
        <v>202.257567983581</v>
      </c>
      <c r="AK25" t="str">
        <f>IF(AND(Table2[[#This Row],[20D EMA]]&gt;Table2[[#This Row],[50D EMA]],Table2[[#This Row],[50D EMA]]&gt;Table2[[#This Row],[200D EMA]]),"Uptrend","Downtrend/NoTrend")</f>
        <v>Uptrend</v>
      </c>
      <c r="AL25">
        <v>0.35</v>
      </c>
      <c r="AM25" t="s">
        <v>3194</v>
      </c>
      <c r="AN25">
        <v>-6.25</v>
      </c>
      <c r="AO25" t="s">
        <v>3193</v>
      </c>
      <c r="AP25">
        <v>0.178679662548787</v>
      </c>
      <c r="AQ25">
        <f>(Table2[[#This Row],[Sharpe Ratio]]-AVERAGE(Table2[Sharpe Ratio]))/_xlfn.STDEV.P(Table2[Sharpe Ratio])</f>
        <v>1.3049117960726635</v>
      </c>
      <c r="AR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7.5480823872197353</v>
      </c>
      <c r="AS25">
        <f>_xlfn.RANK.AVG(Table2[[#This Row],[1Y Return vs Nifty Z-Score]],Table2[1Y Return vs Nifty Z-Score])</f>
        <v>36</v>
      </c>
      <c r="AT25">
        <f>_xlfn.RANK.AVG(Table2[[#This Row],[6M Return vs Nifty Z-Score]],Table2[6M Return vs Nifty Z-Score])</f>
        <v>34</v>
      </c>
      <c r="AU25">
        <f>_xlfn.RANK.AVG(Table2[[#This Row],[Sharpe Ratio Z-Score]],Table2[Sharpe Ratio Z-Score])</f>
        <v>77</v>
      </c>
      <c r="AV25">
        <f>(Table2[[#This Row],[Rank 1Y]]+Table2[[#This Row],[Rank 6M]]+Table2[[#This Row],[Rank Sharpe]])/3</f>
        <v>49</v>
      </c>
    </row>
    <row r="26" spans="1:48" x14ac:dyDescent="0.3">
      <c r="A26" t="s">
        <v>312</v>
      </c>
      <c r="B26" t="s">
        <v>313</v>
      </c>
      <c r="C26" t="s">
        <v>3159</v>
      </c>
      <c r="D26" t="s">
        <v>314</v>
      </c>
      <c r="E26">
        <v>88807.13235</v>
      </c>
      <c r="F26">
        <v>4403.1499999999996</v>
      </c>
      <c r="G26">
        <v>76.691481022378696</v>
      </c>
      <c r="H26">
        <f>(Table2[[#This Row],[1Y Return vs Nifty]]-AVERAGE(Table2[1Y Return vs Nifty]))/_xlfn.STDEV.P(Table2[1Y Return vs Nifty])</f>
        <v>0.84986353160166916</v>
      </c>
      <c r="I26">
        <v>0.19829490721571</v>
      </c>
      <c r="J26">
        <f>(Table2[[#This Row],[1M Return vs Nifty]]-AVERAGE(Table2[1M Return vs Nifty]))/_xlfn.STDEV.P(Table2[1M Return vs Nifty])</f>
        <v>0.10717037993712505</v>
      </c>
      <c r="K26">
        <v>92.618517729556899</v>
      </c>
      <c r="L26">
        <f>(Table2[[#This Row],[6M Return vs Nifty]]-AVERAGE(Table2[6M Return vs Nifty]))/_xlfn.STDEV.P(Table2[6M Return vs Nifty])</f>
        <v>2.4723331894396332</v>
      </c>
      <c r="M26">
        <v>10.215819206651499</v>
      </c>
      <c r="N26">
        <f>(Table2[[#This Row],[1W Return vs Nifty]]-AVERAGE(Table2[1W Return vs Nifty]))/_xlfn.STDEV.P(Table2[1W Return vs Nifty])</f>
        <v>1.1654168197983368</v>
      </c>
      <c r="O26">
        <v>4255.82</v>
      </c>
      <c r="P26">
        <v>4323.6751209502199</v>
      </c>
      <c r="Q26">
        <v>3517.2353566706201</v>
      </c>
      <c r="R26">
        <v>61.297019759683998</v>
      </c>
      <c r="S26" s="1">
        <f>(Table2[[#This Row],[Close Price]]-Table2[[#This Row],[20D EMA]])/Table2[[#This Row],[20D EMA]]</f>
        <v>3.4618475405444764E-2</v>
      </c>
      <c r="T26" s="1">
        <f>(Table2[[#This Row],[Close Price]]-Table2[[#This Row],[50D EMA]])/Table2[[#This Row],[50D EMA]]</f>
        <v>1.8381325337023333E-2</v>
      </c>
      <c r="U26" s="1">
        <f>(Table2[[#This Row],[Close Price]]-Table2[[#This Row],[200D EMA]])/Table2[[#This Row],[200D EMA]]</f>
        <v>0.25187812400702619</v>
      </c>
      <c r="V26">
        <v>0.93290312211034199</v>
      </c>
      <c r="W26">
        <v>4253.05</v>
      </c>
      <c r="X26">
        <v>4600</v>
      </c>
      <c r="Y26">
        <v>4253.05</v>
      </c>
      <c r="Z26">
        <v>4600</v>
      </c>
      <c r="AA26">
        <v>3852.55</v>
      </c>
      <c r="AB26">
        <v>4600</v>
      </c>
      <c r="AC26" s="1">
        <f>(Table2[[#This Row],[Close Price]]/Table2[[#This Row],[Day Low]])-1</f>
        <v>3.5292319629442348E-2</v>
      </c>
      <c r="AD26" s="1">
        <f>(Table2[[#This Row],[Day High]]/Table2[[#This Row],[Close Price]])-1</f>
        <v>4.4706630480451537E-2</v>
      </c>
      <c r="AE26" s="1">
        <f>(Table2[[#This Row],[Close Price]]/Table2[[#This Row],[Current Week Low]])-1</f>
        <v>3.5292319629442348E-2</v>
      </c>
      <c r="AF26" s="1">
        <f>(Table2[[#This Row],[Current Week High]]/Table2[[#This Row],[Close Price]])-1</f>
        <v>4.4706630480451537E-2</v>
      </c>
      <c r="AG26" s="1">
        <f>(Table2[[#This Row],[Close Price]]/Table2[[#This Row],[Current Month Low]])-1</f>
        <v>0.14291832682249406</v>
      </c>
      <c r="AH26" s="1">
        <f>(Table2[[#This Row],[Current Month High]]/Table2[[#This Row],[Close Price]])-1</f>
        <v>4.4706630480451537E-2</v>
      </c>
      <c r="AI26">
        <v>33.086540317727</v>
      </c>
      <c r="AJ26">
        <v>152.764064293915</v>
      </c>
      <c r="AK26" t="str">
        <f>IF(AND(Table2[[#This Row],[20D EMA]]&gt;Table2[[#This Row],[50D EMA]],Table2[[#This Row],[50D EMA]]&gt;Table2[[#This Row],[200D EMA]]),"Uptrend","Downtrend/NoTrend")</f>
        <v>Downtrend/NoTrend</v>
      </c>
      <c r="AL26">
        <v>-0.08</v>
      </c>
      <c r="AM26" t="s">
        <v>3193</v>
      </c>
      <c r="AN26">
        <v>3.97</v>
      </c>
      <c r="AO26" t="s">
        <v>3194</v>
      </c>
      <c r="AP26">
        <v>0.25244383459168401</v>
      </c>
      <c r="AQ26">
        <f>(Table2[[#This Row],[Sharpe Ratio]]-AVERAGE(Table2[Sharpe Ratio]))/_xlfn.STDEV.P(Table2[Sharpe Ratio])</f>
        <v>2.1646515559899799</v>
      </c>
      <c r="AR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">
        <f>_xlfn.RANK.AVG(Table2[[#This Row],[1Y Return vs Nifty Z-Score]],Table2[1Y Return vs Nifty Z-Score])</f>
        <v>114</v>
      </c>
      <c r="AT26">
        <f>_xlfn.RANK.AVG(Table2[[#This Row],[6M Return vs Nifty Z-Score]],Table2[6M Return vs Nifty Z-Score])</f>
        <v>24</v>
      </c>
      <c r="AU26">
        <f>_xlfn.RANK.AVG(Table2[[#This Row],[Sharpe Ratio Z-Score]],Table2[Sharpe Ratio Z-Score])</f>
        <v>12</v>
      </c>
      <c r="AV26">
        <f>(Table2[[#This Row],[Rank 1Y]]+Table2[[#This Row],[Rank 6M]]+Table2[[#This Row],[Rank Sharpe]])/3</f>
        <v>50</v>
      </c>
    </row>
    <row r="27" spans="1:48" x14ac:dyDescent="0.3">
      <c r="A27" t="s">
        <v>1250</v>
      </c>
      <c r="B27" t="s">
        <v>1251</v>
      </c>
      <c r="C27" t="s">
        <v>3159</v>
      </c>
      <c r="D27" t="s">
        <v>258</v>
      </c>
      <c r="E27">
        <v>9631.1050946699997</v>
      </c>
      <c r="F27">
        <v>4145.55</v>
      </c>
      <c r="G27">
        <v>145.39297729191401</v>
      </c>
      <c r="H27">
        <f>(Table2[[#This Row],[1Y Return vs Nifty]]-AVERAGE(Table2[1Y Return vs Nifty]))/_xlfn.STDEV.P(Table2[1Y Return vs Nifty])</f>
        <v>1.9893116444765198</v>
      </c>
      <c r="I27">
        <v>20.560705603000201</v>
      </c>
      <c r="J27">
        <f>(Table2[[#This Row],[1M Return vs Nifty]]-AVERAGE(Table2[1M Return vs Nifty]))/_xlfn.STDEV.P(Table2[1M Return vs Nifty])</f>
        <v>2.3513178100252872</v>
      </c>
      <c r="K27">
        <v>128.52381969601399</v>
      </c>
      <c r="L27">
        <f>(Table2[[#This Row],[6M Return vs Nifty]]-AVERAGE(Table2[6M Return vs Nifty]))/_xlfn.STDEV.P(Table2[6M Return vs Nifty])</f>
        <v>3.5601424384976217</v>
      </c>
      <c r="M27">
        <v>12.9702670113099</v>
      </c>
      <c r="N27">
        <f>(Table2[[#This Row],[1W Return vs Nifty]]-AVERAGE(Table2[1W Return vs Nifty]))/_xlfn.STDEV.P(Table2[1W Return vs Nifty])</f>
        <v>1.6961258765702156</v>
      </c>
      <c r="O27">
        <v>3660.84</v>
      </c>
      <c r="P27">
        <v>3321.1514116461199</v>
      </c>
      <c r="Q27">
        <v>2409.2382354203801</v>
      </c>
      <c r="R27">
        <v>76.314464623536495</v>
      </c>
      <c r="S27" s="1">
        <f>(Table2[[#This Row],[Close Price]]-Table2[[#This Row],[20D EMA]])/Table2[[#This Row],[20D EMA]]</f>
        <v>0.13240403841741241</v>
      </c>
      <c r="T27" s="1">
        <f>(Table2[[#This Row],[Close Price]]-Table2[[#This Row],[50D EMA]])/Table2[[#This Row],[50D EMA]]</f>
        <v>0.24822674011880397</v>
      </c>
      <c r="U27" s="1">
        <f>(Table2[[#This Row],[Close Price]]-Table2[[#This Row],[200D EMA]])/Table2[[#This Row],[200D EMA]]</f>
        <v>0.72068911204070141</v>
      </c>
      <c r="V27">
        <v>0.81412733725898401</v>
      </c>
      <c r="W27">
        <v>3864</v>
      </c>
      <c r="X27">
        <v>4218</v>
      </c>
      <c r="Y27">
        <v>3792.4</v>
      </c>
      <c r="Z27">
        <v>4218</v>
      </c>
      <c r="AA27">
        <v>3393.8</v>
      </c>
      <c r="AB27">
        <v>4218</v>
      </c>
      <c r="AC27" s="1">
        <f>(Table2[[#This Row],[Close Price]]/Table2[[#This Row],[Day Low]])-1</f>
        <v>7.2864906832298182E-2</v>
      </c>
      <c r="AD27" s="1">
        <f>(Table2[[#This Row],[Day High]]/Table2[[#This Row],[Close Price]])-1</f>
        <v>1.7476571263161711E-2</v>
      </c>
      <c r="AE27" s="1">
        <f>(Table2[[#This Row],[Close Price]]/Table2[[#This Row],[Current Week Low]])-1</f>
        <v>9.3120451429174134E-2</v>
      </c>
      <c r="AF27" s="1">
        <f>(Table2[[#This Row],[Current Week High]]/Table2[[#This Row],[Close Price]])-1</f>
        <v>1.7476571263161711E-2</v>
      </c>
      <c r="AG27" s="1">
        <f>(Table2[[#This Row],[Close Price]]/Table2[[#This Row],[Current Month Low]])-1</f>
        <v>0.22150686546054565</v>
      </c>
      <c r="AH27" s="1">
        <f>(Table2[[#This Row],[Current Month High]]/Table2[[#This Row],[Close Price]])-1</f>
        <v>1.7476571263161711E-2</v>
      </c>
      <c r="AI27">
        <v>1.74765712631617</v>
      </c>
      <c r="AJ27">
        <v>226.42125984251899</v>
      </c>
      <c r="AK27" t="str">
        <f>IF(AND(Table2[[#This Row],[20D EMA]]&gt;Table2[[#This Row],[50D EMA]],Table2[[#This Row],[50D EMA]]&gt;Table2[[#This Row],[200D EMA]]),"Uptrend","Downtrend/NoTrend")</f>
        <v>Uptrend</v>
      </c>
      <c r="AL27">
        <v>0.59</v>
      </c>
      <c r="AM27" t="s">
        <v>3194</v>
      </c>
      <c r="AN27">
        <v>21.75</v>
      </c>
      <c r="AO27" t="s">
        <v>3194</v>
      </c>
      <c r="AP27">
        <v>0.15439409395682199</v>
      </c>
      <c r="AQ27">
        <f>(Table2[[#This Row],[Sharpe Ratio]]-AVERAGE(Table2[Sharpe Ratio]))/_xlfn.STDEV.P(Table2[Sharpe Ratio])</f>
        <v>1.0218574577338648</v>
      </c>
      <c r="AR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10.61875522730351</v>
      </c>
      <c r="AS27">
        <f>_xlfn.RANK.AVG(Table2[[#This Row],[1Y Return vs Nifty Z-Score]],Table2[1Y Return vs Nifty Z-Score])</f>
        <v>35</v>
      </c>
      <c r="AT27">
        <f>_xlfn.RANK.AVG(Table2[[#This Row],[6M Return vs Nifty Z-Score]],Table2[6M Return vs Nifty Z-Score])</f>
        <v>5</v>
      </c>
      <c r="AU27">
        <f>_xlfn.RANK.AVG(Table2[[#This Row],[Sharpe Ratio Z-Score]],Table2[Sharpe Ratio Z-Score])</f>
        <v>112</v>
      </c>
      <c r="AV27">
        <f>(Table2[[#This Row],[Rank 1Y]]+Table2[[#This Row],[Rank 6M]]+Table2[[#This Row],[Rank Sharpe]])/3</f>
        <v>50.666666666666664</v>
      </c>
    </row>
    <row r="28" spans="1:48" x14ac:dyDescent="0.3">
      <c r="A28" t="s">
        <v>1217</v>
      </c>
      <c r="B28" t="s">
        <v>1218</v>
      </c>
      <c r="C28" t="s">
        <v>3159</v>
      </c>
      <c r="D28" t="s">
        <v>371</v>
      </c>
      <c r="E28">
        <v>9947.4356081099995</v>
      </c>
      <c r="F28">
        <v>438.35</v>
      </c>
      <c r="G28">
        <v>159.076682758803</v>
      </c>
      <c r="H28">
        <f>(Table2[[#This Row],[1Y Return vs Nifty]]-AVERAGE(Table2[1Y Return vs Nifty]))/_xlfn.STDEV.P(Table2[1Y Return vs Nifty])</f>
        <v>2.2162626312528579</v>
      </c>
      <c r="I28">
        <v>-4.1298579371264301</v>
      </c>
      <c r="J28">
        <f>(Table2[[#This Row],[1M Return vs Nifty]]-AVERAGE(Table2[1M Return vs Nifty]))/_xlfn.STDEV.P(Table2[1M Return vs Nifty])</f>
        <v>-0.36983665168462743</v>
      </c>
      <c r="K28">
        <v>52.786811157629103</v>
      </c>
      <c r="L28">
        <f>(Table2[[#This Row],[6M Return vs Nifty]]-AVERAGE(Table2[6M Return vs Nifty]))/_xlfn.STDEV.P(Table2[6M Return vs Nifty])</f>
        <v>1.265567156523788</v>
      </c>
      <c r="M28">
        <v>15.3322005573556</v>
      </c>
      <c r="N28">
        <f>(Table2[[#This Row],[1W Return vs Nifty]]-AVERAGE(Table2[1W Return vs Nifty]))/_xlfn.STDEV.P(Table2[1W Return vs Nifty])</f>
        <v>2.1512078433658179</v>
      </c>
      <c r="O28">
        <v>398.82</v>
      </c>
      <c r="P28">
        <v>385.73924353538303</v>
      </c>
      <c r="Q28">
        <v>303.04766811908502</v>
      </c>
      <c r="R28">
        <v>73.775028844642904</v>
      </c>
      <c r="S28" s="1">
        <f>(Table2[[#This Row],[Close Price]]-Table2[[#This Row],[20D EMA]])/Table2[[#This Row],[20D EMA]]</f>
        <v>9.9117396319141543E-2</v>
      </c>
      <c r="T28" s="1">
        <f>(Table2[[#This Row],[Close Price]]-Table2[[#This Row],[50D EMA]])/Table2[[#This Row],[50D EMA]]</f>
        <v>0.13638943235961193</v>
      </c>
      <c r="U28" s="1">
        <f>(Table2[[#This Row],[Close Price]]-Table2[[#This Row],[200D EMA]])/Table2[[#This Row],[200D EMA]]</f>
        <v>0.44647211021517202</v>
      </c>
      <c r="V28">
        <v>0.776121332406982</v>
      </c>
      <c r="W28">
        <v>423.05</v>
      </c>
      <c r="X28">
        <v>444.85</v>
      </c>
      <c r="Y28">
        <v>394</v>
      </c>
      <c r="Z28">
        <v>444.85</v>
      </c>
      <c r="AA28">
        <v>356.9</v>
      </c>
      <c r="AB28">
        <v>444.85</v>
      </c>
      <c r="AC28" s="1">
        <f>(Table2[[#This Row],[Close Price]]/Table2[[#This Row],[Day Low]])-1</f>
        <v>3.6165937832407513E-2</v>
      </c>
      <c r="AD28" s="1">
        <f>(Table2[[#This Row],[Day High]]/Table2[[#This Row],[Close Price]])-1</f>
        <v>1.4828333523440262E-2</v>
      </c>
      <c r="AE28" s="1">
        <f>(Table2[[#This Row],[Close Price]]/Table2[[#This Row],[Current Week Low]])-1</f>
        <v>0.11256345177664984</v>
      </c>
      <c r="AF28" s="1">
        <f>(Table2[[#This Row],[Current Week High]]/Table2[[#This Row],[Close Price]])-1</f>
        <v>1.4828333523440262E-2</v>
      </c>
      <c r="AG28" s="1">
        <f>(Table2[[#This Row],[Close Price]]/Table2[[#This Row],[Current Month Low]])-1</f>
        <v>0.22821518632670235</v>
      </c>
      <c r="AH28" s="1">
        <f>(Table2[[#This Row],[Current Month High]]/Table2[[#This Row],[Close Price]])-1</f>
        <v>1.4828333523440262E-2</v>
      </c>
      <c r="AI28">
        <v>1.9276833580472199</v>
      </c>
      <c r="AJ28">
        <v>207.29057132842601</v>
      </c>
      <c r="AK28" t="str">
        <f>IF(AND(Table2[[#This Row],[20D EMA]]&gt;Table2[[#This Row],[50D EMA]],Table2[[#This Row],[50D EMA]]&gt;Table2[[#This Row],[200D EMA]]),"Uptrend","Downtrend/NoTrend")</f>
        <v>Uptrend</v>
      </c>
      <c r="AL28">
        <v>0.23</v>
      </c>
      <c r="AM28" t="s">
        <v>3194</v>
      </c>
      <c r="AN28">
        <v>12.3</v>
      </c>
      <c r="AO28" t="s">
        <v>3194</v>
      </c>
      <c r="AP28">
        <v>0.18599281288588801</v>
      </c>
      <c r="AQ28">
        <f>(Table2[[#This Row],[Sharpe Ratio]]-AVERAGE(Table2[Sharpe Ratio]))/_xlfn.STDEV.P(Table2[Sharpe Ratio])</f>
        <v>1.3901483810017543</v>
      </c>
      <c r="AR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6.6533493604595897</v>
      </c>
      <c r="AS28">
        <f>_xlfn.RANK.AVG(Table2[[#This Row],[1Y Return vs Nifty Z-Score]],Table2[1Y Return vs Nifty Z-Score])</f>
        <v>27</v>
      </c>
      <c r="AT28">
        <f>_xlfn.RANK.AVG(Table2[[#This Row],[6M Return vs Nifty Z-Score]],Table2[6M Return vs Nifty Z-Score])</f>
        <v>69</v>
      </c>
      <c r="AU28">
        <f>_xlfn.RANK.AVG(Table2[[#This Row],[Sharpe Ratio Z-Score]],Table2[Sharpe Ratio Z-Score])</f>
        <v>63</v>
      </c>
      <c r="AV28">
        <f>(Table2[[#This Row],[Rank 1Y]]+Table2[[#This Row],[Rank 6M]]+Table2[[#This Row],[Rank Sharpe]])/3</f>
        <v>53</v>
      </c>
    </row>
    <row r="29" spans="1:48" x14ac:dyDescent="0.3">
      <c r="A29" t="s">
        <v>1254</v>
      </c>
      <c r="B29" t="s">
        <v>1255</v>
      </c>
      <c r="C29" t="s">
        <v>3148</v>
      </c>
      <c r="D29" t="s">
        <v>539</v>
      </c>
      <c r="E29">
        <v>9623.027435</v>
      </c>
      <c r="F29">
        <v>482.65</v>
      </c>
      <c r="G29">
        <v>98.4082989109625</v>
      </c>
      <c r="H29">
        <f>(Table2[[#This Row],[1Y Return vs Nifty]]-AVERAGE(Table2[1Y Return vs Nifty]))/_xlfn.STDEV.P(Table2[1Y Return vs Nifty])</f>
        <v>1.2100476397280961</v>
      </c>
      <c r="I29">
        <v>4.7331305396608903</v>
      </c>
      <c r="J29">
        <f>(Table2[[#This Row],[1M Return vs Nifty]]-AVERAGE(Table2[1M Return vs Nifty]))/_xlfn.STDEV.P(Table2[1M Return vs Nifty])</f>
        <v>0.60695598403217099</v>
      </c>
      <c r="K29">
        <v>49.922848230789498</v>
      </c>
      <c r="L29">
        <f>(Table2[[#This Row],[6M Return vs Nifty]]-AVERAGE(Table2[6M Return vs Nifty]))/_xlfn.STDEV.P(Table2[6M Return vs Nifty])</f>
        <v>1.1787987632740733</v>
      </c>
      <c r="M29">
        <v>4.8238388590350798</v>
      </c>
      <c r="N29">
        <f>(Table2[[#This Row],[1W Return vs Nifty]]-AVERAGE(Table2[1W Return vs Nifty]))/_xlfn.STDEV.P(Table2[1W Return vs Nifty])</f>
        <v>0.1265251771335367</v>
      </c>
      <c r="O29">
        <v>467.11</v>
      </c>
      <c r="P29">
        <v>445.57467529180298</v>
      </c>
      <c r="Q29">
        <v>359.16777142457698</v>
      </c>
      <c r="R29">
        <v>67.046080006462702</v>
      </c>
      <c r="S29" s="1">
        <f>(Table2[[#This Row],[Close Price]]-Table2[[#This Row],[20D EMA]])/Table2[[#This Row],[20D EMA]]</f>
        <v>3.3268395024726428E-2</v>
      </c>
      <c r="T29" s="1">
        <f>(Table2[[#This Row],[Close Price]]-Table2[[#This Row],[50D EMA]])/Table2[[#This Row],[50D EMA]]</f>
        <v>8.3207881336426259E-2</v>
      </c>
      <c r="U29" s="1">
        <f>(Table2[[#This Row],[Close Price]]-Table2[[#This Row],[200D EMA]])/Table2[[#This Row],[200D EMA]]</f>
        <v>0.34380097102157037</v>
      </c>
      <c r="V29">
        <v>0.98698205900375802</v>
      </c>
      <c r="W29">
        <v>479.55</v>
      </c>
      <c r="X29">
        <v>484.8</v>
      </c>
      <c r="Y29">
        <v>479.1</v>
      </c>
      <c r="Z29">
        <v>489.3</v>
      </c>
      <c r="AA29">
        <v>443.1</v>
      </c>
      <c r="AB29">
        <v>489.3</v>
      </c>
      <c r="AC29" s="1">
        <f>(Table2[[#This Row],[Close Price]]/Table2[[#This Row],[Day Low]])-1</f>
        <v>6.4643937024293496E-3</v>
      </c>
      <c r="AD29" s="1">
        <f>(Table2[[#This Row],[Day High]]/Table2[[#This Row],[Close Price]])-1</f>
        <v>4.4545737076557845E-3</v>
      </c>
      <c r="AE29" s="1">
        <f>(Table2[[#This Row],[Close Price]]/Table2[[#This Row],[Current Week Low]])-1</f>
        <v>7.4097265706531967E-3</v>
      </c>
      <c r="AF29" s="1">
        <f>(Table2[[#This Row],[Current Week High]]/Table2[[#This Row],[Close Price]])-1</f>
        <v>1.3778100072516342E-2</v>
      </c>
      <c r="AG29" s="1">
        <f>(Table2[[#This Row],[Close Price]]/Table2[[#This Row],[Current Month Low]])-1</f>
        <v>8.9257503949446981E-2</v>
      </c>
      <c r="AH29" s="1">
        <f>(Table2[[#This Row],[Current Month High]]/Table2[[#This Row],[Close Price]])-1</f>
        <v>1.3778100072516342E-2</v>
      </c>
      <c r="AI29">
        <v>1.3778100072516299</v>
      </c>
      <c r="AJ29">
        <v>149.43152454780301</v>
      </c>
      <c r="AK29" t="str">
        <f>IF(AND(Table2[[#This Row],[20D EMA]]&gt;Table2[[#This Row],[50D EMA]],Table2[[#This Row],[50D EMA]]&gt;Table2[[#This Row],[200D EMA]]),"Uptrend","Downtrend/NoTrend")</f>
        <v>Uptrend</v>
      </c>
      <c r="AL29">
        <v>0.21</v>
      </c>
      <c r="AM29" t="s">
        <v>3194</v>
      </c>
      <c r="AN29">
        <v>3.08</v>
      </c>
      <c r="AO29" t="s">
        <v>3194</v>
      </c>
      <c r="AP29">
        <v>0.34354789380080702</v>
      </c>
      <c r="AQ29">
        <f>(Table2[[#This Row],[Sharpe Ratio]]-AVERAGE(Table2[Sharpe Ratio]))/_xlfn.STDEV.P(Table2[Sharpe Ratio])</f>
        <v>3.2264920108166755</v>
      </c>
      <c r="AR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6.3488195749845522</v>
      </c>
      <c r="AS29">
        <f>_xlfn.RANK.AVG(Table2[[#This Row],[1Y Return vs Nifty Z-Score]],Table2[1Y Return vs Nifty Z-Score])</f>
        <v>83</v>
      </c>
      <c r="AT29">
        <f>_xlfn.RANK.AVG(Table2[[#This Row],[6M Return vs Nifty Z-Score]],Table2[6M Return vs Nifty Z-Score])</f>
        <v>76</v>
      </c>
      <c r="AU29">
        <f>_xlfn.RANK.AVG(Table2[[#This Row],[Sharpe Ratio Z-Score]],Table2[Sharpe Ratio Z-Score])</f>
        <v>1</v>
      </c>
      <c r="AV29">
        <f>(Table2[[#This Row],[Rank 1Y]]+Table2[[#This Row],[Rank 6M]]+Table2[[#This Row],[Rank Sharpe]])/3</f>
        <v>53.333333333333336</v>
      </c>
    </row>
    <row r="30" spans="1:48" x14ac:dyDescent="0.3">
      <c r="A30" t="s">
        <v>421</v>
      </c>
      <c r="B30" t="s">
        <v>422</v>
      </c>
      <c r="C30" t="s">
        <v>3148</v>
      </c>
      <c r="D30" t="s">
        <v>405</v>
      </c>
      <c r="E30">
        <v>55335.198944819997</v>
      </c>
      <c r="F30">
        <v>924.45</v>
      </c>
      <c r="G30">
        <v>248.14549569998499</v>
      </c>
      <c r="H30">
        <f>(Table2[[#This Row],[1Y Return vs Nifty]]-AVERAGE(Table2[1Y Return vs Nifty]))/_xlfn.STDEV.P(Table2[1Y Return vs Nifty])</f>
        <v>3.6935127106930761</v>
      </c>
      <c r="I30">
        <v>9.0326331588511</v>
      </c>
      <c r="J30">
        <f>(Table2[[#This Row],[1M Return vs Nifty]]-AVERAGE(Table2[1M Return vs Nifty]))/_xlfn.STDEV.P(Table2[1M Return vs Nifty])</f>
        <v>1.0808054656905755</v>
      </c>
      <c r="K30">
        <v>73.352917808139395</v>
      </c>
      <c r="L30">
        <f>(Table2[[#This Row],[6M Return vs Nifty]]-AVERAGE(Table2[6M Return vs Nifty]))/_xlfn.STDEV.P(Table2[6M Return vs Nifty])</f>
        <v>1.888650651335728</v>
      </c>
      <c r="M30">
        <v>16.512305720473002</v>
      </c>
      <c r="N30">
        <f>(Table2[[#This Row],[1W Return vs Nifty]]-AVERAGE(Table2[1W Return vs Nifty]))/_xlfn.STDEV.P(Table2[1W Return vs Nifty])</f>
        <v>2.3785828173807388</v>
      </c>
      <c r="O30">
        <v>777.74</v>
      </c>
      <c r="P30">
        <v>730.84700221628896</v>
      </c>
      <c r="Q30">
        <v>571.36026958740194</v>
      </c>
      <c r="R30">
        <v>82.919751138966404</v>
      </c>
      <c r="S30" s="1">
        <f>(Table2[[#This Row],[Close Price]]-Table2[[#This Row],[20D EMA]])/Table2[[#This Row],[20D EMA]]</f>
        <v>0.1886363051919665</v>
      </c>
      <c r="T30" s="1">
        <f>(Table2[[#This Row],[Close Price]]-Table2[[#This Row],[50D EMA]])/Table2[[#This Row],[50D EMA]]</f>
        <v>0.26490222604267544</v>
      </c>
      <c r="U30" s="1">
        <f>(Table2[[#This Row],[Close Price]]-Table2[[#This Row],[200D EMA]])/Table2[[#This Row],[200D EMA]]</f>
        <v>0.61798089437961068</v>
      </c>
      <c r="V30">
        <v>1.78613096924644</v>
      </c>
      <c r="W30">
        <v>833.5</v>
      </c>
      <c r="X30">
        <v>941.95</v>
      </c>
      <c r="Y30">
        <v>806.3</v>
      </c>
      <c r="Z30">
        <v>941.95</v>
      </c>
      <c r="AA30">
        <v>691.15</v>
      </c>
      <c r="AB30">
        <v>941.95</v>
      </c>
      <c r="AC30" s="1">
        <f>(Table2[[#This Row],[Close Price]]/Table2[[#This Row],[Day Low]])-1</f>
        <v>0.10911817636472709</v>
      </c>
      <c r="AD30" s="1">
        <f>(Table2[[#This Row],[Day High]]/Table2[[#This Row],[Close Price]])-1</f>
        <v>1.893017469846936E-2</v>
      </c>
      <c r="AE30" s="1">
        <f>(Table2[[#This Row],[Close Price]]/Table2[[#This Row],[Current Week Low]])-1</f>
        <v>0.14653354830708176</v>
      </c>
      <c r="AF30" s="1">
        <f>(Table2[[#This Row],[Current Week High]]/Table2[[#This Row],[Close Price]])-1</f>
        <v>1.893017469846936E-2</v>
      </c>
      <c r="AG30" s="1">
        <f>(Table2[[#This Row],[Close Price]]/Table2[[#This Row],[Current Month Low]])-1</f>
        <v>0.33755335310714041</v>
      </c>
      <c r="AH30" s="1">
        <f>(Table2[[#This Row],[Current Month High]]/Table2[[#This Row],[Close Price]])-1</f>
        <v>1.893017469846936E-2</v>
      </c>
      <c r="AI30">
        <v>1.89301746984693</v>
      </c>
      <c r="AJ30">
        <v>309.93293054708698</v>
      </c>
      <c r="AK30" t="str">
        <f>IF(AND(Table2[[#This Row],[20D EMA]]&gt;Table2[[#This Row],[50D EMA]],Table2[[#This Row],[50D EMA]]&gt;Table2[[#This Row],[200D EMA]]),"Uptrend","Downtrend/NoTrend")</f>
        <v>Uptrend</v>
      </c>
      <c r="AL30">
        <v>0.53</v>
      </c>
      <c r="AM30" t="s">
        <v>3194</v>
      </c>
      <c r="AN30">
        <v>22.48</v>
      </c>
      <c r="AO30" t="s">
        <v>3194</v>
      </c>
      <c r="AP30">
        <v>0.153922927013186</v>
      </c>
      <c r="AQ30">
        <f>(Table2[[#This Row],[Sharpe Ratio]]-AVERAGE(Table2[Sharpe Ratio]))/_xlfn.STDEV.P(Table2[Sharpe Ratio])</f>
        <v>1.0163658898929486</v>
      </c>
      <c r="AR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10.057917534993067</v>
      </c>
      <c r="AS30">
        <f>_xlfn.RANK.AVG(Table2[[#This Row],[1Y Return vs Nifty Z-Score]],Table2[1Y Return vs Nifty Z-Score])</f>
        <v>8</v>
      </c>
      <c r="AT30">
        <f>_xlfn.RANK.AVG(Table2[[#This Row],[6M Return vs Nifty Z-Score]],Table2[6M Return vs Nifty Z-Score])</f>
        <v>39</v>
      </c>
      <c r="AU30">
        <f>_xlfn.RANK.AVG(Table2[[#This Row],[Sharpe Ratio Z-Score]],Table2[Sharpe Ratio Z-Score])</f>
        <v>115</v>
      </c>
      <c r="AV30">
        <f>(Table2[[#This Row],[Rank 1Y]]+Table2[[#This Row],[Rank 6M]]+Table2[[#This Row],[Rank Sharpe]])/3</f>
        <v>54</v>
      </c>
    </row>
    <row r="31" spans="1:48" x14ac:dyDescent="0.3">
      <c r="A31" t="s">
        <v>1015</v>
      </c>
      <c r="B31" t="s">
        <v>1016</v>
      </c>
      <c r="C31" t="s">
        <v>3159</v>
      </c>
      <c r="D31" t="s">
        <v>159</v>
      </c>
      <c r="E31">
        <v>14270.147174399999</v>
      </c>
      <c r="F31">
        <v>14104.95</v>
      </c>
      <c r="G31">
        <v>187.96617921770201</v>
      </c>
      <c r="H31">
        <f>(Table2[[#This Row],[1Y Return vs Nifty]]-AVERAGE(Table2[1Y Return vs Nifty]))/_xlfn.STDEV.P(Table2[1Y Return vs Nifty])</f>
        <v>2.6954091420195265</v>
      </c>
      <c r="I31">
        <v>-3.74768840003521</v>
      </c>
      <c r="J31">
        <f>(Table2[[#This Row],[1M Return vs Nifty]]-AVERAGE(Table2[1M Return vs Nifty]))/_xlfn.STDEV.P(Table2[1M Return vs Nifty])</f>
        <v>-0.32771763162681089</v>
      </c>
      <c r="K31">
        <v>32.595683457733202</v>
      </c>
      <c r="L31">
        <f>(Table2[[#This Row],[6M Return vs Nifty]]-AVERAGE(Table2[6M Return vs Nifty]))/_xlfn.STDEV.P(Table2[6M Return vs Nifty])</f>
        <v>0.65384425606255059</v>
      </c>
      <c r="M31">
        <v>14.979176429804699</v>
      </c>
      <c r="N31">
        <f>(Table2[[#This Row],[1W Return vs Nifty]]-AVERAGE(Table2[1W Return vs Nifty]))/_xlfn.STDEV.P(Table2[1W Return vs Nifty])</f>
        <v>2.083189454549955</v>
      </c>
      <c r="O31">
        <v>13334.42</v>
      </c>
      <c r="P31">
        <v>13252.328631241</v>
      </c>
      <c r="Q31">
        <v>10843.630455537999</v>
      </c>
      <c r="R31">
        <v>67.148359128050799</v>
      </c>
      <c r="S31" s="1">
        <f>(Table2[[#This Row],[Close Price]]-Table2[[#This Row],[20D EMA]])/Table2[[#This Row],[20D EMA]]</f>
        <v>5.7785040519197736E-2</v>
      </c>
      <c r="T31" s="1">
        <f>(Table2[[#This Row],[Close Price]]-Table2[[#This Row],[50D EMA]])/Table2[[#This Row],[50D EMA]]</f>
        <v>6.4337475509702771E-2</v>
      </c>
      <c r="U31" s="1">
        <f>(Table2[[#This Row],[Close Price]]-Table2[[#This Row],[200D EMA]])/Table2[[#This Row],[200D EMA]]</f>
        <v>0.30075900851051213</v>
      </c>
      <c r="V31">
        <v>1.1858932672784499</v>
      </c>
      <c r="W31">
        <v>13397.9</v>
      </c>
      <c r="X31">
        <v>14190</v>
      </c>
      <c r="Y31">
        <v>13378.3</v>
      </c>
      <c r="Z31">
        <v>14190</v>
      </c>
      <c r="AA31">
        <v>11396.35</v>
      </c>
      <c r="AB31">
        <v>14190</v>
      </c>
      <c r="AC31" s="1">
        <f>(Table2[[#This Row],[Close Price]]/Table2[[#This Row],[Day Low]])-1</f>
        <v>5.277319579934181E-2</v>
      </c>
      <c r="AD31" s="1">
        <f>(Table2[[#This Row],[Day High]]/Table2[[#This Row],[Close Price]])-1</f>
        <v>6.0297980496208936E-3</v>
      </c>
      <c r="AE31" s="1">
        <f>(Table2[[#This Row],[Close Price]]/Table2[[#This Row],[Current Week Low]])-1</f>
        <v>5.4315570737687224E-2</v>
      </c>
      <c r="AF31" s="1">
        <f>(Table2[[#This Row],[Current Week High]]/Table2[[#This Row],[Close Price]])-1</f>
        <v>6.0297980496208936E-3</v>
      </c>
      <c r="AG31" s="1">
        <f>(Table2[[#This Row],[Close Price]]/Table2[[#This Row],[Current Month Low]])-1</f>
        <v>0.23767258815322445</v>
      </c>
      <c r="AH31" s="1">
        <f>(Table2[[#This Row],[Current Month High]]/Table2[[#This Row],[Close Price]])-1</f>
        <v>6.0297980496208936E-3</v>
      </c>
      <c r="AI31">
        <v>4.9277026859364899</v>
      </c>
      <c r="AJ31">
        <v>230.65580495809601</v>
      </c>
      <c r="AK31" t="str">
        <f>IF(AND(Table2[[#This Row],[20D EMA]]&gt;Table2[[#This Row],[50D EMA]],Table2[[#This Row],[50D EMA]]&gt;Table2[[#This Row],[200D EMA]]),"Uptrend","Downtrend/NoTrend")</f>
        <v>Uptrend</v>
      </c>
      <c r="AL31">
        <v>0.17</v>
      </c>
      <c r="AM31" t="s">
        <v>3194</v>
      </c>
      <c r="AN31">
        <v>4.4400000000000004</v>
      </c>
      <c r="AO31" t="s">
        <v>3194</v>
      </c>
      <c r="AP31">
        <v>0.23889614456653599</v>
      </c>
      <c r="AQ31">
        <f>(Table2[[#This Row],[Sharpe Ratio]]-AVERAGE(Table2[Sharpe Ratio]))/_xlfn.STDEV.P(Table2[Sharpe Ratio])</f>
        <v>2.006749861345031</v>
      </c>
      <c r="AR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7.1114750823502524</v>
      </c>
      <c r="AS31">
        <f>_xlfn.RANK.AVG(Table2[[#This Row],[1Y Return vs Nifty Z-Score]],Table2[1Y Return vs Nifty Z-Score])</f>
        <v>18</v>
      </c>
      <c r="AT31">
        <f>_xlfn.RANK.AVG(Table2[[#This Row],[6M Return vs Nifty Z-Score]],Table2[6M Return vs Nifty Z-Score])</f>
        <v>129</v>
      </c>
      <c r="AU31">
        <f>_xlfn.RANK.AVG(Table2[[#This Row],[Sharpe Ratio Z-Score]],Table2[Sharpe Ratio Z-Score])</f>
        <v>17</v>
      </c>
      <c r="AV31">
        <f>(Table2[[#This Row],[Rank 1Y]]+Table2[[#This Row],[Rank 6M]]+Table2[[#This Row],[Rank Sharpe]])/3</f>
        <v>54.666666666666664</v>
      </c>
    </row>
    <row r="32" spans="1:48" x14ac:dyDescent="0.3">
      <c r="A32" t="s">
        <v>1648</v>
      </c>
      <c r="B32" t="s">
        <v>1649</v>
      </c>
      <c r="C32" t="s">
        <v>3159</v>
      </c>
      <c r="D32" t="s">
        <v>159</v>
      </c>
      <c r="E32">
        <v>5595.4400091999996</v>
      </c>
      <c r="F32">
        <v>4950.3500000000004</v>
      </c>
      <c r="G32">
        <v>135.63375512669199</v>
      </c>
      <c r="H32">
        <f>(Table2[[#This Row],[1Y Return vs Nifty]]-AVERAGE(Table2[1Y Return vs Nifty]))/_xlfn.STDEV.P(Table2[1Y Return vs Nifty])</f>
        <v>1.8274501438818129</v>
      </c>
      <c r="I32">
        <v>0.229027787598234</v>
      </c>
      <c r="J32">
        <f>(Table2[[#This Row],[1M Return vs Nifty]]-AVERAGE(Table2[1M Return vs Nifty]))/_xlfn.STDEV.P(Table2[1M Return vs Nifty])</f>
        <v>0.11055745996217958</v>
      </c>
      <c r="K32">
        <v>42.449120952037497</v>
      </c>
      <c r="L32">
        <f>(Table2[[#This Row],[6M Return vs Nifty]]-AVERAGE(Table2[6M Return vs Nifty]))/_xlfn.STDEV.P(Table2[6M Return vs Nifty])</f>
        <v>0.95237009637806735</v>
      </c>
      <c r="M32">
        <v>12.615485829654499</v>
      </c>
      <c r="N32">
        <f>(Table2[[#This Row],[1W Return vs Nifty]]-AVERAGE(Table2[1W Return vs Nifty]))/_xlfn.STDEV.P(Table2[1W Return vs Nifty])</f>
        <v>1.6277689500173449</v>
      </c>
      <c r="O32">
        <v>3605.65</v>
      </c>
      <c r="P32">
        <v>4799.0025715161801</v>
      </c>
      <c r="Q32">
        <v>3983.4501138358801</v>
      </c>
      <c r="R32">
        <v>62.1244454954685</v>
      </c>
      <c r="S32" s="1">
        <f>(Table2[[#This Row],[Close Price]]-Table2[[#This Row],[20D EMA]])/Table2[[#This Row],[20D EMA]]</f>
        <v>0.37294246529751923</v>
      </c>
      <c r="T32" s="1">
        <f>(Table2[[#This Row],[Close Price]]-Table2[[#This Row],[50D EMA]])/Table2[[#This Row],[50D EMA]]</f>
        <v>3.1537267636012979E-2</v>
      </c>
      <c r="U32" s="1">
        <f>(Table2[[#This Row],[Close Price]]-Table2[[#This Row],[200D EMA]])/Table2[[#This Row],[200D EMA]]</f>
        <v>0.2427292569337689</v>
      </c>
      <c r="V32">
        <v>0.64905243513629596</v>
      </c>
      <c r="W32">
        <v>4951.8</v>
      </c>
      <c r="X32">
        <v>5048</v>
      </c>
      <c r="Y32">
        <v>4900</v>
      </c>
      <c r="Z32">
        <v>5060</v>
      </c>
      <c r="AA32">
        <v>4844.05</v>
      </c>
      <c r="AB32">
        <v>5060</v>
      </c>
      <c r="AC32" s="1">
        <f>(Table2[[#This Row],[Close Price]]/Table2[[#This Row],[Day Low]])-1</f>
        <v>-2.9282281190678994E-4</v>
      </c>
      <c r="AD32" s="1">
        <f>(Table2[[#This Row],[Day High]]/Table2[[#This Row],[Close Price]])-1</f>
        <v>1.9725877968224337E-2</v>
      </c>
      <c r="AE32" s="1">
        <f>(Table2[[#This Row],[Close Price]]/Table2[[#This Row],[Current Week Low]])-1</f>
        <v>1.0275510204081684E-2</v>
      </c>
      <c r="AF32" s="1">
        <f>(Table2[[#This Row],[Current Week High]]/Table2[[#This Row],[Close Price]])-1</f>
        <v>2.214994899350553E-2</v>
      </c>
      <c r="AG32" s="1">
        <f>(Table2[[#This Row],[Close Price]]/Table2[[#This Row],[Current Month Low]])-1</f>
        <v>2.194444731165035E-2</v>
      </c>
      <c r="AH32" s="1">
        <f>(Table2[[#This Row],[Current Month High]]/Table2[[#This Row],[Close Price]])-1</f>
        <v>2.214994899350553E-2</v>
      </c>
      <c r="AI32">
        <v>14.934297574918901</v>
      </c>
      <c r="AJ32">
        <v>189.071532846715</v>
      </c>
      <c r="AK32" t="str">
        <f>IF(AND(Table2[[#This Row],[20D EMA]]&gt;Table2[[#This Row],[50D EMA]],Table2[[#This Row],[50D EMA]]&gt;Table2[[#This Row],[200D EMA]]),"Uptrend","Downtrend/NoTrend")</f>
        <v>Downtrend/NoTrend</v>
      </c>
      <c r="AL32">
        <v>0.06</v>
      </c>
      <c r="AM32" t="s">
        <v>3194</v>
      </c>
      <c r="AN32">
        <v>8.1</v>
      </c>
      <c r="AO32" t="s">
        <v>3194</v>
      </c>
      <c r="AP32">
        <v>0.21240641413118799</v>
      </c>
      <c r="AQ32">
        <f>(Table2[[#This Row],[Sharpe Ratio]]-AVERAGE(Table2[Sharpe Ratio]))/_xlfn.STDEV.P(Table2[Sharpe Ratio])</f>
        <v>1.6980054688570858</v>
      </c>
      <c r="AR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">
        <f>_xlfn.RANK.AVG(Table2[[#This Row],[1Y Return vs Nifty Z-Score]],Table2[1Y Return vs Nifty Z-Score])</f>
        <v>42</v>
      </c>
      <c r="AT32">
        <f>_xlfn.RANK.AVG(Table2[[#This Row],[6M Return vs Nifty Z-Score]],Table2[6M Return vs Nifty Z-Score])</f>
        <v>94</v>
      </c>
      <c r="AU32">
        <f>_xlfn.RANK.AVG(Table2[[#This Row],[Sharpe Ratio Z-Score]],Table2[Sharpe Ratio Z-Score])</f>
        <v>29</v>
      </c>
      <c r="AV32">
        <f>(Table2[[#This Row],[Rank 1Y]]+Table2[[#This Row],[Rank 6M]]+Table2[[#This Row],[Rank Sharpe]])/3</f>
        <v>55</v>
      </c>
    </row>
    <row r="33" spans="1:48" x14ac:dyDescent="0.3">
      <c r="A33" t="s">
        <v>1446</v>
      </c>
      <c r="B33" t="s">
        <v>1447</v>
      </c>
      <c r="C33" t="s">
        <v>3161</v>
      </c>
      <c r="D33" t="s">
        <v>133</v>
      </c>
      <c r="E33">
        <v>7498.3978723500004</v>
      </c>
      <c r="F33">
        <v>254.1</v>
      </c>
      <c r="G33">
        <v>151.14283927746399</v>
      </c>
      <c r="H33">
        <f>(Table2[[#This Row],[1Y Return vs Nifty]]-AVERAGE(Table2[1Y Return vs Nifty]))/_xlfn.STDEV.P(Table2[1Y Return vs Nifty])</f>
        <v>2.0846759341132657</v>
      </c>
      <c r="I33">
        <v>4.8946358264481802</v>
      </c>
      <c r="J33">
        <f>(Table2[[#This Row],[1M Return vs Nifty]]-AVERAGE(Table2[1M Return vs Nifty]))/_xlfn.STDEV.P(Table2[1M Return vs Nifty])</f>
        <v>0.62475553044660326</v>
      </c>
      <c r="K33">
        <v>50.276733307931103</v>
      </c>
      <c r="L33">
        <f>(Table2[[#This Row],[6M Return vs Nifty]]-AVERAGE(Table2[6M Return vs Nifty]))/_xlfn.STDEV.P(Table2[6M Return vs Nifty])</f>
        <v>1.1895202845796973</v>
      </c>
      <c r="M33">
        <v>3.9563574640384398</v>
      </c>
      <c r="N33">
        <f>(Table2[[#This Row],[1W Return vs Nifty]]-AVERAGE(Table2[1W Return vs Nifty]))/_xlfn.STDEV.P(Table2[1W Return vs Nifty])</f>
        <v>-4.0615486097479135E-2</v>
      </c>
      <c r="O33">
        <v>177.54</v>
      </c>
      <c r="P33">
        <v>237.63280817306301</v>
      </c>
      <c r="Q33">
        <v>187.695521030333</v>
      </c>
      <c r="R33">
        <v>48.577118052171699</v>
      </c>
      <c r="S33" s="1">
        <f>(Table2[[#This Row],[Close Price]]-Table2[[#This Row],[20D EMA]])/Table2[[#This Row],[20D EMA]]</f>
        <v>0.43122676579925656</v>
      </c>
      <c r="T33" s="1">
        <f>(Table2[[#This Row],[Close Price]]-Table2[[#This Row],[50D EMA]])/Table2[[#This Row],[50D EMA]]</f>
        <v>6.9296794300155187E-2</v>
      </c>
      <c r="U33" s="1">
        <f>(Table2[[#This Row],[Close Price]]-Table2[[#This Row],[200D EMA]])/Table2[[#This Row],[200D EMA]]</f>
        <v>0.35378829822441815</v>
      </c>
      <c r="V33">
        <v>0.991560362390978</v>
      </c>
      <c r="W33">
        <v>251.2</v>
      </c>
      <c r="X33">
        <v>256.8</v>
      </c>
      <c r="Y33">
        <v>253</v>
      </c>
      <c r="Z33">
        <v>260</v>
      </c>
      <c r="AA33">
        <v>253</v>
      </c>
      <c r="AB33">
        <v>264</v>
      </c>
      <c r="AC33" s="1">
        <f>(Table2[[#This Row],[Close Price]]/Table2[[#This Row],[Day Low]])-1</f>
        <v>1.1544585987261158E-2</v>
      </c>
      <c r="AD33" s="1">
        <f>(Table2[[#This Row],[Day High]]/Table2[[#This Row],[Close Price]])-1</f>
        <v>1.0625737898465326E-2</v>
      </c>
      <c r="AE33" s="1">
        <f>(Table2[[#This Row],[Close Price]]/Table2[[#This Row],[Current Week Low]])-1</f>
        <v>4.3478260869564966E-3</v>
      </c>
      <c r="AF33" s="1">
        <f>(Table2[[#This Row],[Current Week High]]/Table2[[#This Row],[Close Price]])-1</f>
        <v>2.3219205037386947E-2</v>
      </c>
      <c r="AG33" s="1">
        <f>(Table2[[#This Row],[Close Price]]/Table2[[#This Row],[Current Month Low]])-1</f>
        <v>4.3478260869564966E-3</v>
      </c>
      <c r="AH33" s="1">
        <f>(Table2[[#This Row],[Current Month High]]/Table2[[#This Row],[Close Price]])-1</f>
        <v>3.8961038961039085E-2</v>
      </c>
      <c r="AI33">
        <v>6.2377016922471498</v>
      </c>
      <c r="AJ33">
        <v>201.96078431372499</v>
      </c>
      <c r="AK33" t="str">
        <f>IF(AND(Table2[[#This Row],[20D EMA]]&gt;Table2[[#This Row],[50D EMA]],Table2[[#This Row],[50D EMA]]&gt;Table2[[#This Row],[200D EMA]]),"Uptrend","Downtrend/NoTrend")</f>
        <v>Downtrend/NoTrend</v>
      </c>
      <c r="AL33">
        <v>0.24</v>
      </c>
      <c r="AM33" t="s">
        <v>3194</v>
      </c>
      <c r="AN33">
        <v>0.17</v>
      </c>
      <c r="AO33" t="s">
        <v>3194</v>
      </c>
      <c r="AP33">
        <v>0.18010819768181</v>
      </c>
      <c r="AQ33">
        <f>(Table2[[#This Row],[Sharpe Ratio]]-AVERAGE(Table2[Sharpe Ratio]))/_xlfn.STDEV.P(Table2[Sharpe Ratio])</f>
        <v>1.3215617281234755</v>
      </c>
      <c r="AR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">
        <f>_xlfn.RANK.AVG(Table2[[#This Row],[1Y Return vs Nifty Z-Score]],Table2[1Y Return vs Nifty Z-Score])</f>
        <v>32</v>
      </c>
      <c r="AT33">
        <f>_xlfn.RANK.AVG(Table2[[#This Row],[6M Return vs Nifty Z-Score]],Table2[6M Return vs Nifty Z-Score])</f>
        <v>75</v>
      </c>
      <c r="AU33">
        <f>_xlfn.RANK.AVG(Table2[[#This Row],[Sharpe Ratio Z-Score]],Table2[Sharpe Ratio Z-Score])</f>
        <v>71</v>
      </c>
      <c r="AV33">
        <f>(Table2[[#This Row],[Rank 1Y]]+Table2[[#This Row],[Rank 6M]]+Table2[[#This Row],[Rank Sharpe]])/3</f>
        <v>59.333333333333336</v>
      </c>
    </row>
    <row r="34" spans="1:48" x14ac:dyDescent="0.3">
      <c r="A34" t="s">
        <v>802</v>
      </c>
      <c r="B34" t="s">
        <v>803</v>
      </c>
      <c r="C34" t="s">
        <v>3159</v>
      </c>
      <c r="D34" t="s">
        <v>314</v>
      </c>
      <c r="E34">
        <v>20319.806519999998</v>
      </c>
      <c r="F34">
        <v>1773.85</v>
      </c>
      <c r="G34">
        <v>91.763531294807294</v>
      </c>
      <c r="H34">
        <f>(Table2[[#This Row],[1Y Return vs Nifty]]-AVERAGE(Table2[1Y Return vs Nifty]))/_xlfn.STDEV.P(Table2[1Y Return vs Nifty])</f>
        <v>1.0998408999648839</v>
      </c>
      <c r="I34">
        <v>-3.3383297741458202</v>
      </c>
      <c r="J34">
        <f>(Table2[[#This Row],[1M Return vs Nifty]]-AVERAGE(Table2[1M Return vs Nifty]))/_xlfn.STDEV.P(Table2[1M Return vs Nifty])</f>
        <v>-0.28260209388430385</v>
      </c>
      <c r="K34">
        <v>93.806071134957307</v>
      </c>
      <c r="L34">
        <f>(Table2[[#This Row],[6M Return vs Nifty]]-AVERAGE(Table2[6M Return vs Nifty]))/_xlfn.STDEV.P(Table2[6M Return vs Nifty])</f>
        <v>2.5083120423497611</v>
      </c>
      <c r="M34">
        <v>10.4382365997887</v>
      </c>
      <c r="N34">
        <f>(Table2[[#This Row],[1W Return vs Nifty]]-AVERAGE(Table2[1W Return vs Nifty]))/_xlfn.STDEV.P(Table2[1W Return vs Nifty])</f>
        <v>1.208270753977766</v>
      </c>
      <c r="O34">
        <v>1723.89</v>
      </c>
      <c r="P34">
        <v>1797.7871222747201</v>
      </c>
      <c r="Q34">
        <v>1497.72243759821</v>
      </c>
      <c r="R34">
        <v>58.956600778400102</v>
      </c>
      <c r="S34" s="1">
        <f>(Table2[[#This Row],[Close Price]]-Table2[[#This Row],[20D EMA]])/Table2[[#This Row],[20D EMA]]</f>
        <v>2.8980967463121083E-2</v>
      </c>
      <c r="T34" s="1">
        <f>(Table2[[#This Row],[Close Price]]-Table2[[#This Row],[50D EMA]])/Table2[[#This Row],[50D EMA]]</f>
        <v>-1.3314770129420452E-2</v>
      </c>
      <c r="U34" s="1">
        <f>(Table2[[#This Row],[Close Price]]-Table2[[#This Row],[200D EMA]])/Table2[[#This Row],[200D EMA]]</f>
        <v>0.18436497676071131</v>
      </c>
      <c r="V34">
        <v>1.0985786543587699</v>
      </c>
      <c r="W34">
        <v>1682.05</v>
      </c>
      <c r="X34">
        <v>1838.8</v>
      </c>
      <c r="Y34">
        <v>1682.05</v>
      </c>
      <c r="Z34">
        <v>1838.8</v>
      </c>
      <c r="AA34">
        <v>1501</v>
      </c>
      <c r="AB34">
        <v>1838.8</v>
      </c>
      <c r="AC34" s="1">
        <f>(Table2[[#This Row],[Close Price]]/Table2[[#This Row],[Day Low]])-1</f>
        <v>5.4576261109955171E-2</v>
      </c>
      <c r="AD34" s="1">
        <f>(Table2[[#This Row],[Day High]]/Table2[[#This Row],[Close Price]])-1</f>
        <v>3.6615271866279553E-2</v>
      </c>
      <c r="AE34" s="1">
        <f>(Table2[[#This Row],[Close Price]]/Table2[[#This Row],[Current Week Low]])-1</f>
        <v>5.4576261109955171E-2</v>
      </c>
      <c r="AF34" s="1">
        <f>(Table2[[#This Row],[Current Week High]]/Table2[[#This Row],[Close Price]])-1</f>
        <v>3.6615271866279553E-2</v>
      </c>
      <c r="AG34" s="1">
        <f>(Table2[[#This Row],[Close Price]]/Table2[[#This Row],[Current Month Low]])-1</f>
        <v>0.18177881412391739</v>
      </c>
      <c r="AH34" s="1">
        <f>(Table2[[#This Row],[Current Month High]]/Table2[[#This Row],[Close Price]])-1</f>
        <v>3.6615271866279553E-2</v>
      </c>
      <c r="AI34">
        <v>59.754206950982301</v>
      </c>
      <c r="AJ34">
        <v>173.61561005707199</v>
      </c>
      <c r="AK34" t="str">
        <f>IF(AND(Table2[[#This Row],[20D EMA]]&gt;Table2[[#This Row],[50D EMA]],Table2[[#This Row],[50D EMA]]&gt;Table2[[#This Row],[200D EMA]]),"Uptrend","Downtrend/NoTrend")</f>
        <v>Downtrend/NoTrend</v>
      </c>
      <c r="AL34">
        <v>-0.18</v>
      </c>
      <c r="AM34" t="s">
        <v>3193</v>
      </c>
      <c r="AN34">
        <v>4.0199999999999996</v>
      </c>
      <c r="AO34" t="s">
        <v>3194</v>
      </c>
      <c r="AP34">
        <v>0.182361080449466</v>
      </c>
      <c r="AQ34">
        <f>(Table2[[#This Row],[Sharpe Ratio]]-AVERAGE(Table2[Sharpe Ratio]))/_xlfn.STDEV.P(Table2[Sharpe Ratio])</f>
        <v>1.3478196367550541</v>
      </c>
      <c r="AR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">
        <f>_xlfn.RANK.AVG(Table2[[#This Row],[1Y Return vs Nifty Z-Score]],Table2[1Y Return vs Nifty Z-Score])</f>
        <v>91</v>
      </c>
      <c r="AT34">
        <f>_xlfn.RANK.AVG(Table2[[#This Row],[6M Return vs Nifty Z-Score]],Table2[6M Return vs Nifty Z-Score])</f>
        <v>22</v>
      </c>
      <c r="AU34">
        <f>_xlfn.RANK.AVG(Table2[[#This Row],[Sharpe Ratio Z-Score]],Table2[Sharpe Ratio Z-Score])</f>
        <v>66</v>
      </c>
      <c r="AV34">
        <f>(Table2[[#This Row],[Rank 1Y]]+Table2[[#This Row],[Rank 6M]]+Table2[[#This Row],[Rank Sharpe]])/3</f>
        <v>59.666666666666664</v>
      </c>
    </row>
    <row r="35" spans="1:48" x14ac:dyDescent="0.3">
      <c r="A35" t="s">
        <v>882</v>
      </c>
      <c r="B35" t="s">
        <v>883</v>
      </c>
      <c r="C35" t="s">
        <v>3147</v>
      </c>
      <c r="D35" t="s">
        <v>266</v>
      </c>
      <c r="E35">
        <v>18127.442174399999</v>
      </c>
      <c r="F35">
        <v>1296</v>
      </c>
      <c r="G35">
        <v>150.338514112952</v>
      </c>
      <c r="H35">
        <f>(Table2[[#This Row],[1Y Return vs Nifty]]-AVERAGE(Table2[1Y Return vs Nifty]))/_xlfn.STDEV.P(Table2[1Y Return vs Nifty])</f>
        <v>2.0713358055774136</v>
      </c>
      <c r="I35">
        <v>11.2735009200745</v>
      </c>
      <c r="J35">
        <f>(Table2[[#This Row],[1M Return vs Nifty]]-AVERAGE(Table2[1M Return vs Nifty]))/_xlfn.STDEV.P(Table2[1M Return vs Nifty])</f>
        <v>1.3277721781613143</v>
      </c>
      <c r="K35">
        <v>59.836889781550099</v>
      </c>
      <c r="L35">
        <f>(Table2[[#This Row],[6M Return vs Nifty]]-AVERAGE(Table2[6M Return vs Nifty]))/_xlfn.STDEV.P(Table2[6M Return vs Nifty])</f>
        <v>1.4791607015899686</v>
      </c>
      <c r="M35">
        <v>8.5479901188217102</v>
      </c>
      <c r="N35">
        <f>(Table2[[#This Row],[1W Return vs Nifty]]-AVERAGE(Table2[1W Return vs Nifty]))/_xlfn.STDEV.P(Table2[1W Return vs Nifty])</f>
        <v>0.84407037766866921</v>
      </c>
      <c r="O35">
        <v>1280.6099999999999</v>
      </c>
      <c r="P35">
        <v>1191.1628265408201</v>
      </c>
      <c r="Q35">
        <v>952.43657210512004</v>
      </c>
      <c r="R35">
        <v>49.173949910136898</v>
      </c>
      <c r="S35" s="1">
        <f>(Table2[[#This Row],[Close Price]]-Table2[[#This Row],[20D EMA]])/Table2[[#This Row],[20D EMA]]</f>
        <v>1.2017710309930502E-2</v>
      </c>
      <c r="T35" s="1">
        <f>(Table2[[#This Row],[Close Price]]-Table2[[#This Row],[50D EMA]])/Table2[[#This Row],[50D EMA]]</f>
        <v>8.8012462379833359E-2</v>
      </c>
      <c r="U35" s="1">
        <f>(Table2[[#This Row],[Close Price]]-Table2[[#This Row],[200D EMA]])/Table2[[#This Row],[200D EMA]]</f>
        <v>0.36072053295425222</v>
      </c>
      <c r="V35">
        <v>1.5155002190458</v>
      </c>
      <c r="W35">
        <v>1243</v>
      </c>
      <c r="X35">
        <v>1397.7</v>
      </c>
      <c r="Y35">
        <v>1243</v>
      </c>
      <c r="Z35">
        <v>1409.5</v>
      </c>
      <c r="AA35">
        <v>1232.0999999999999</v>
      </c>
      <c r="AB35">
        <v>1409.5</v>
      </c>
      <c r="AC35" s="1">
        <f>(Table2[[#This Row],[Close Price]]/Table2[[#This Row],[Day Low]])-1</f>
        <v>4.2638777152051555E-2</v>
      </c>
      <c r="AD35" s="1">
        <f>(Table2[[#This Row],[Day High]]/Table2[[#This Row],[Close Price]])-1</f>
        <v>7.8472222222222276E-2</v>
      </c>
      <c r="AE35" s="1">
        <f>(Table2[[#This Row],[Close Price]]/Table2[[#This Row],[Current Week Low]])-1</f>
        <v>4.2638777152051555E-2</v>
      </c>
      <c r="AF35" s="1">
        <f>(Table2[[#This Row],[Current Week High]]/Table2[[#This Row],[Close Price]])-1</f>
        <v>8.7577160493827133E-2</v>
      </c>
      <c r="AG35" s="1">
        <f>(Table2[[#This Row],[Close Price]]/Table2[[#This Row],[Current Month Low]])-1</f>
        <v>5.1862673484295074E-2</v>
      </c>
      <c r="AH35" s="1">
        <f>(Table2[[#This Row],[Current Month High]]/Table2[[#This Row],[Close Price]])-1</f>
        <v>8.7577160493827133E-2</v>
      </c>
      <c r="AI35">
        <v>19.4444444444444</v>
      </c>
      <c r="AJ35">
        <v>182.491417361451</v>
      </c>
      <c r="AK35" t="str">
        <f>IF(AND(Table2[[#This Row],[20D EMA]]&gt;Table2[[#This Row],[50D EMA]],Table2[[#This Row],[50D EMA]]&gt;Table2[[#This Row],[200D EMA]]),"Uptrend","Downtrend/NoTrend")</f>
        <v>Uptrend</v>
      </c>
      <c r="AL35">
        <v>0.15</v>
      </c>
      <c r="AM35" t="s">
        <v>3194</v>
      </c>
      <c r="AN35">
        <v>-2.7</v>
      </c>
      <c r="AO35" t="s">
        <v>3193</v>
      </c>
      <c r="AP35">
        <v>0.16446360450269401</v>
      </c>
      <c r="AQ35">
        <f>(Table2[[#This Row],[Sharpe Ratio]]-AVERAGE(Table2[Sharpe Ratio]))/_xlfn.STDEV.P(Table2[Sharpe Ratio])</f>
        <v>1.1392201060146372</v>
      </c>
      <c r="AR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6.8615591690120032</v>
      </c>
      <c r="AS35">
        <f>_xlfn.RANK.AVG(Table2[[#This Row],[1Y Return vs Nifty Z-Score]],Table2[1Y Return vs Nifty Z-Score])</f>
        <v>33</v>
      </c>
      <c r="AT35">
        <f>_xlfn.RANK.AVG(Table2[[#This Row],[6M Return vs Nifty Z-Score]],Table2[6M Return vs Nifty Z-Score])</f>
        <v>57</v>
      </c>
      <c r="AU35">
        <f>_xlfn.RANK.AVG(Table2[[#This Row],[Sharpe Ratio Z-Score]],Table2[Sharpe Ratio Z-Score])</f>
        <v>94</v>
      </c>
      <c r="AV35">
        <f>(Table2[[#This Row],[Rank 1Y]]+Table2[[#This Row],[Rank 6M]]+Table2[[#This Row],[Rank Sharpe]])/3</f>
        <v>61.333333333333336</v>
      </c>
    </row>
    <row r="36" spans="1:48" x14ac:dyDescent="0.3">
      <c r="A36" t="s">
        <v>596</v>
      </c>
      <c r="B36" t="s">
        <v>597</v>
      </c>
      <c r="C36" t="s">
        <v>3148</v>
      </c>
      <c r="D36" t="s">
        <v>382</v>
      </c>
      <c r="E36">
        <v>33142.824799800001</v>
      </c>
      <c r="F36">
        <v>6511</v>
      </c>
      <c r="G36">
        <v>169.472524973839</v>
      </c>
      <c r="H36">
        <f>(Table2[[#This Row],[1Y Return vs Nifty]]-AVERAGE(Table2[1Y Return vs Nifty]))/_xlfn.STDEV.P(Table2[1Y Return vs Nifty])</f>
        <v>2.3886827885547328</v>
      </c>
      <c r="I36">
        <v>23.2623785152186</v>
      </c>
      <c r="J36">
        <f>(Table2[[#This Row],[1M Return vs Nifty]]-AVERAGE(Table2[1M Return vs Nifty]))/_xlfn.STDEV.P(Table2[1M Return vs Nifty])</f>
        <v>2.6490699973018605</v>
      </c>
      <c r="K36">
        <v>62.192269242860398</v>
      </c>
      <c r="L36">
        <f>(Table2[[#This Row],[6M Return vs Nifty]]-AVERAGE(Table2[6M Return vs Nifty]))/_xlfn.STDEV.P(Table2[6M Return vs Nifty])</f>
        <v>1.5505207354214119</v>
      </c>
      <c r="M36">
        <v>12.7153213423069</v>
      </c>
      <c r="N36">
        <f>(Table2[[#This Row],[1W Return vs Nifty]]-AVERAGE(Table2[1W Return vs Nifty]))/_xlfn.STDEV.P(Table2[1W Return vs Nifty])</f>
        <v>1.6470046061305177</v>
      </c>
      <c r="O36">
        <v>5930.49</v>
      </c>
      <c r="P36">
        <v>5397.5327542103896</v>
      </c>
      <c r="Q36">
        <v>4175.9796150756702</v>
      </c>
      <c r="R36">
        <v>87.914148576336999</v>
      </c>
      <c r="S36" s="1">
        <f>(Table2[[#This Row],[Close Price]]-Table2[[#This Row],[20D EMA]])/Table2[[#This Row],[20D EMA]]</f>
        <v>9.7885672178858782E-2</v>
      </c>
      <c r="T36" s="1">
        <f>(Table2[[#This Row],[Close Price]]-Table2[[#This Row],[50D EMA]])/Table2[[#This Row],[50D EMA]]</f>
        <v>0.20629189233192538</v>
      </c>
      <c r="U36" s="1">
        <f>(Table2[[#This Row],[Close Price]]-Table2[[#This Row],[200D EMA]])/Table2[[#This Row],[200D EMA]]</f>
        <v>0.55915512051224858</v>
      </c>
      <c r="V36">
        <v>0.73631886918059197</v>
      </c>
      <c r="W36">
        <v>6424.4</v>
      </c>
      <c r="X36">
        <v>6547.75</v>
      </c>
      <c r="Y36">
        <v>6395</v>
      </c>
      <c r="Z36">
        <v>6547.75</v>
      </c>
      <c r="AA36">
        <v>5677.45</v>
      </c>
      <c r="AB36">
        <v>6547.75</v>
      </c>
      <c r="AC36" s="1">
        <f>(Table2[[#This Row],[Close Price]]/Table2[[#This Row],[Day Low]])-1</f>
        <v>1.3479858041217874E-2</v>
      </c>
      <c r="AD36" s="1">
        <f>(Table2[[#This Row],[Day High]]/Table2[[#This Row],[Close Price]])-1</f>
        <v>5.6442942712333632E-3</v>
      </c>
      <c r="AE36" s="1">
        <f>(Table2[[#This Row],[Close Price]]/Table2[[#This Row],[Current Week Low]])-1</f>
        <v>1.81391712275214E-2</v>
      </c>
      <c r="AF36" s="1">
        <f>(Table2[[#This Row],[Current Week High]]/Table2[[#This Row],[Close Price]])-1</f>
        <v>5.6442942712333632E-3</v>
      </c>
      <c r="AG36" s="1">
        <f>(Table2[[#This Row],[Close Price]]/Table2[[#This Row],[Current Month Low]])-1</f>
        <v>0.14681767342733099</v>
      </c>
      <c r="AH36" s="1">
        <f>(Table2[[#This Row],[Current Month High]]/Table2[[#This Row],[Close Price]])-1</f>
        <v>5.6442942712333632E-3</v>
      </c>
      <c r="AI36">
        <v>0.56442942712333599</v>
      </c>
      <c r="AJ36">
        <v>209.59796486055899</v>
      </c>
      <c r="AK36" t="str">
        <f>IF(AND(Table2[[#This Row],[20D EMA]]&gt;Table2[[#This Row],[50D EMA]],Table2[[#This Row],[50D EMA]]&gt;Table2[[#This Row],[200D EMA]]),"Uptrend","Downtrend/NoTrend")</f>
        <v>Uptrend</v>
      </c>
      <c r="AL36">
        <v>0.54</v>
      </c>
      <c r="AM36" t="s">
        <v>3194</v>
      </c>
      <c r="AN36">
        <v>13.92</v>
      </c>
      <c r="AO36" t="s">
        <v>3194</v>
      </c>
      <c r="AP36">
        <v>0.15512695168427701</v>
      </c>
      <c r="AQ36">
        <f>(Table2[[#This Row],[Sharpe Ratio]]-AVERAGE(Table2[Sharpe Ratio]))/_xlfn.STDEV.P(Table2[Sharpe Ratio])</f>
        <v>1.0303990967058216</v>
      </c>
      <c r="AR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9.2656772241143432</v>
      </c>
      <c r="AS36">
        <f>_xlfn.RANK.AVG(Table2[[#This Row],[1Y Return vs Nifty Z-Score]],Table2[1Y Return vs Nifty Z-Score])</f>
        <v>23</v>
      </c>
      <c r="AT36">
        <f>_xlfn.RANK.AVG(Table2[[#This Row],[6M Return vs Nifty Z-Score]],Table2[6M Return vs Nifty Z-Score])</f>
        <v>51</v>
      </c>
      <c r="AU36">
        <f>_xlfn.RANK.AVG(Table2[[#This Row],[Sharpe Ratio Z-Score]],Table2[Sharpe Ratio Z-Score])</f>
        <v>110</v>
      </c>
      <c r="AV36">
        <f>(Table2[[#This Row],[Rank 1Y]]+Table2[[#This Row],[Rank 6M]]+Table2[[#This Row],[Rank Sharpe]])/3</f>
        <v>61.333333333333336</v>
      </c>
    </row>
    <row r="37" spans="1:48" x14ac:dyDescent="0.3">
      <c r="A37" t="s">
        <v>203</v>
      </c>
      <c r="B37" t="s">
        <v>204</v>
      </c>
      <c r="C37" t="s">
        <v>3159</v>
      </c>
      <c r="D37" t="s">
        <v>159</v>
      </c>
      <c r="E37">
        <v>127277.20358738001</v>
      </c>
      <c r="F37">
        <v>832.7</v>
      </c>
      <c r="G37">
        <v>84.936197695738201</v>
      </c>
      <c r="H37">
        <f>(Table2[[#This Row],[1Y Return vs Nifty]]-AVERAGE(Table2[1Y Return vs Nifty]))/_xlfn.STDEV.P(Table2[1Y Return vs Nifty])</f>
        <v>0.98660621356292255</v>
      </c>
      <c r="I37">
        <v>20.302339062791798</v>
      </c>
      <c r="J37">
        <f>(Table2[[#This Row],[1M Return vs Nifty]]-AVERAGE(Table2[1M Return vs Nifty]))/_xlfn.STDEV.P(Table2[1M Return vs Nifty])</f>
        <v>2.322843155629406</v>
      </c>
      <c r="K37">
        <v>55.820701160894501</v>
      </c>
      <c r="L37">
        <f>(Table2[[#This Row],[6M Return vs Nifty]]-AVERAGE(Table2[6M Return vs Nifty]))/_xlfn.STDEV.P(Table2[6M Return vs Nifty])</f>
        <v>1.357483765643517</v>
      </c>
      <c r="M37">
        <v>13.1606016340553</v>
      </c>
      <c r="N37">
        <f>(Table2[[#This Row],[1W Return vs Nifty]]-AVERAGE(Table2[1W Return vs Nifty]))/_xlfn.STDEV.P(Table2[1W Return vs Nifty])</f>
        <v>1.7327983115814756</v>
      </c>
      <c r="O37">
        <v>781.62</v>
      </c>
      <c r="P37">
        <v>744.90191779301404</v>
      </c>
      <c r="Q37">
        <v>627.54754647063203</v>
      </c>
      <c r="R37">
        <v>65.846273200752407</v>
      </c>
      <c r="S37" s="1">
        <f>(Table2[[#This Row],[Close Price]]-Table2[[#This Row],[20D EMA]])/Table2[[#This Row],[20D EMA]]</f>
        <v>6.5351449553491522E-2</v>
      </c>
      <c r="T37" s="1">
        <f>(Table2[[#This Row],[Close Price]]-Table2[[#This Row],[50D EMA]])/Table2[[#This Row],[50D EMA]]</f>
        <v>0.11786529220801721</v>
      </c>
      <c r="U37" s="1">
        <f>(Table2[[#This Row],[Close Price]]-Table2[[#This Row],[200D EMA]])/Table2[[#This Row],[200D EMA]]</f>
        <v>0.3269114104312234</v>
      </c>
      <c r="V37">
        <v>1.51115614542974</v>
      </c>
      <c r="W37">
        <v>825.05</v>
      </c>
      <c r="X37">
        <v>856.85</v>
      </c>
      <c r="Y37">
        <v>825.05</v>
      </c>
      <c r="Z37">
        <v>866.15</v>
      </c>
      <c r="AA37">
        <v>709.05</v>
      </c>
      <c r="AB37">
        <v>874.7</v>
      </c>
      <c r="AC37" s="1">
        <f>(Table2[[#This Row],[Close Price]]/Table2[[#This Row],[Day Low]])-1</f>
        <v>9.2721653233138746E-3</v>
      </c>
      <c r="AD37" s="1">
        <f>(Table2[[#This Row],[Day High]]/Table2[[#This Row],[Close Price]])-1</f>
        <v>2.9002041551579261E-2</v>
      </c>
      <c r="AE37" s="1">
        <f>(Table2[[#This Row],[Close Price]]/Table2[[#This Row],[Current Week Low]])-1</f>
        <v>9.2721653233138746E-3</v>
      </c>
      <c r="AF37" s="1">
        <f>(Table2[[#This Row],[Current Week High]]/Table2[[#This Row],[Close Price]])-1</f>
        <v>4.0170529602497895E-2</v>
      </c>
      <c r="AG37" s="1">
        <f>(Table2[[#This Row],[Close Price]]/Table2[[#This Row],[Current Month Low]])-1</f>
        <v>0.17438826598970469</v>
      </c>
      <c r="AH37" s="1">
        <f>(Table2[[#This Row],[Current Month High]]/Table2[[#This Row],[Close Price]])-1</f>
        <v>5.0438333133181246E-2</v>
      </c>
      <c r="AI37">
        <v>5.0438333133181201</v>
      </c>
      <c r="AJ37">
        <v>131.82071269487699</v>
      </c>
      <c r="AK37" t="str">
        <f>IF(AND(Table2[[#This Row],[20D EMA]]&gt;Table2[[#This Row],[50D EMA]],Table2[[#This Row],[50D EMA]]&gt;Table2[[#This Row],[200D EMA]]),"Uptrend","Downtrend/NoTrend")</f>
        <v>Uptrend</v>
      </c>
      <c r="AL37">
        <v>0.16</v>
      </c>
      <c r="AM37" t="s">
        <v>3194</v>
      </c>
      <c r="AN37">
        <v>7.85</v>
      </c>
      <c r="AO37" t="s">
        <v>3194</v>
      </c>
      <c r="AP37">
        <v>0.215491450054658</v>
      </c>
      <c r="AQ37">
        <f>(Table2[[#This Row],[Sharpe Ratio]]-AVERAGE(Table2[Sharpe Ratio]))/_xlfn.STDEV.P(Table2[Sharpe Ratio])</f>
        <v>1.733962329358929</v>
      </c>
      <c r="AR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8.1336937757762495</v>
      </c>
      <c r="AS37">
        <f>_xlfn.RANK.AVG(Table2[[#This Row],[1Y Return vs Nifty Z-Score]],Table2[1Y Return vs Nifty Z-Score])</f>
        <v>104</v>
      </c>
      <c r="AT37">
        <f>_xlfn.RANK.AVG(Table2[[#This Row],[6M Return vs Nifty Z-Score]],Table2[6M Return vs Nifty Z-Score])</f>
        <v>64</v>
      </c>
      <c r="AU37">
        <f>_xlfn.RANK.AVG(Table2[[#This Row],[Sharpe Ratio Z-Score]],Table2[Sharpe Ratio Z-Score])</f>
        <v>25</v>
      </c>
      <c r="AV37">
        <f>(Table2[[#This Row],[Rank 1Y]]+Table2[[#This Row],[Rank 6M]]+Table2[[#This Row],[Rank Sharpe]])/3</f>
        <v>64.333333333333329</v>
      </c>
    </row>
    <row r="38" spans="1:48" x14ac:dyDescent="0.3">
      <c r="A38" t="s">
        <v>855</v>
      </c>
      <c r="B38" t="s">
        <v>856</v>
      </c>
      <c r="C38" t="s">
        <v>3162</v>
      </c>
      <c r="D38" t="s">
        <v>258</v>
      </c>
      <c r="E38">
        <v>18963.721224960002</v>
      </c>
      <c r="F38">
        <v>502.4</v>
      </c>
      <c r="G38">
        <v>119.529378351945</v>
      </c>
      <c r="H38">
        <f>(Table2[[#This Row],[1Y Return vs Nifty]]-AVERAGE(Table2[1Y Return vs Nifty]))/_xlfn.STDEV.P(Table2[1Y Return vs Nifty])</f>
        <v>1.5603511326314843</v>
      </c>
      <c r="I38">
        <v>4.08507001979725</v>
      </c>
      <c r="J38">
        <f>(Table2[[#This Row],[1M Return vs Nifty]]-AVERAGE(Table2[1M Return vs Nifty]))/_xlfn.STDEV.P(Table2[1M Return vs Nifty])</f>
        <v>0.53553303849190304</v>
      </c>
      <c r="K38">
        <v>76.688706765168902</v>
      </c>
      <c r="L38">
        <f>(Table2[[#This Row],[6M Return vs Nifty]]-AVERAGE(Table2[6M Return vs Nifty]))/_xlfn.STDEV.P(Table2[6M Return vs Nifty])</f>
        <v>1.9897137779946308</v>
      </c>
      <c r="M38">
        <v>0.43995287512331199</v>
      </c>
      <c r="N38">
        <f>(Table2[[#This Row],[1W Return vs Nifty]]-AVERAGE(Table2[1W Return vs Nifty]))/_xlfn.STDEV.P(Table2[1W Return vs Nifty])</f>
        <v>-0.71813341163424349</v>
      </c>
      <c r="O38">
        <v>514.88</v>
      </c>
      <c r="P38">
        <v>473.21238842486298</v>
      </c>
      <c r="Q38">
        <v>345.56469264955501</v>
      </c>
      <c r="R38">
        <v>40.093515139729298</v>
      </c>
      <c r="S38" s="1">
        <f>(Table2[[#This Row],[Close Price]]-Table2[[#This Row],[20D EMA]])/Table2[[#This Row],[20D EMA]]</f>
        <v>-2.423865755127412E-2</v>
      </c>
      <c r="T38" s="1">
        <f>(Table2[[#This Row],[Close Price]]-Table2[[#This Row],[50D EMA]])/Table2[[#This Row],[50D EMA]]</f>
        <v>6.1679728361066416E-2</v>
      </c>
      <c r="U38" s="1">
        <f>(Table2[[#This Row],[Close Price]]-Table2[[#This Row],[200D EMA]])/Table2[[#This Row],[200D EMA]]</f>
        <v>0.45385223284224585</v>
      </c>
      <c r="V38">
        <v>0.32840048675776101</v>
      </c>
      <c r="W38">
        <v>488.2</v>
      </c>
      <c r="X38">
        <v>506.75</v>
      </c>
      <c r="Y38">
        <v>488.2</v>
      </c>
      <c r="Z38">
        <v>515.70000000000005</v>
      </c>
      <c r="AA38">
        <v>483.3</v>
      </c>
      <c r="AB38">
        <v>577.54999999999995</v>
      </c>
      <c r="AC38" s="1">
        <f>(Table2[[#This Row],[Close Price]]/Table2[[#This Row],[Day Low]])-1</f>
        <v>2.9086439983613266E-2</v>
      </c>
      <c r="AD38" s="1">
        <f>(Table2[[#This Row],[Day High]]/Table2[[#This Row],[Close Price]])-1</f>
        <v>8.6584394904458684E-3</v>
      </c>
      <c r="AE38" s="1">
        <f>(Table2[[#This Row],[Close Price]]/Table2[[#This Row],[Current Week Low]])-1</f>
        <v>2.9086439983613266E-2</v>
      </c>
      <c r="AF38" s="1">
        <f>(Table2[[#This Row],[Current Week High]]/Table2[[#This Row],[Close Price]])-1</f>
        <v>2.6472929936305789E-2</v>
      </c>
      <c r="AG38" s="1">
        <f>(Table2[[#This Row],[Close Price]]/Table2[[#This Row],[Current Month Low]])-1</f>
        <v>3.951996689426851E-2</v>
      </c>
      <c r="AH38" s="1">
        <f>(Table2[[#This Row],[Current Month High]]/Table2[[#This Row],[Close Price]])-1</f>
        <v>0.14958200636942665</v>
      </c>
      <c r="AI38">
        <v>16.321656050955401</v>
      </c>
      <c r="AJ38">
        <v>176.043956043956</v>
      </c>
      <c r="AK38" t="str">
        <f>IF(AND(Table2[[#This Row],[20D EMA]]&gt;Table2[[#This Row],[50D EMA]],Table2[[#This Row],[50D EMA]]&gt;Table2[[#This Row],[200D EMA]]),"Uptrend","Downtrend/NoTrend")</f>
        <v>Uptrend</v>
      </c>
      <c r="AL38">
        <v>0.75</v>
      </c>
      <c r="AM38" t="s">
        <v>3194</v>
      </c>
      <c r="AN38">
        <v>-7.34</v>
      </c>
      <c r="AO38" t="s">
        <v>3193</v>
      </c>
      <c r="AP38">
        <v>0.15675047143794199</v>
      </c>
      <c r="AQ38">
        <f>(Table2[[#This Row],[Sharpe Ratio]]-AVERAGE(Table2[Sharpe Ratio]))/_xlfn.STDEV.P(Table2[Sharpe Ratio])</f>
        <v>1.0493216229754208</v>
      </c>
      <c r="AR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4.4167861604591945</v>
      </c>
      <c r="AS38">
        <f>_xlfn.RANK.AVG(Table2[[#This Row],[1Y Return vs Nifty Z-Score]],Table2[1Y Return vs Nifty Z-Score])</f>
        <v>56</v>
      </c>
      <c r="AT38">
        <f>_xlfn.RANK.AVG(Table2[[#This Row],[6M Return vs Nifty Z-Score]],Table2[6M Return vs Nifty Z-Score])</f>
        <v>33</v>
      </c>
      <c r="AU38">
        <f>_xlfn.RANK.AVG(Table2[[#This Row],[Sharpe Ratio Z-Score]],Table2[Sharpe Ratio Z-Score])</f>
        <v>109</v>
      </c>
      <c r="AV38">
        <f>(Table2[[#This Row],[Rank 1Y]]+Table2[[#This Row],[Rank 6M]]+Table2[[#This Row],[Rank Sharpe]])/3</f>
        <v>66</v>
      </c>
    </row>
    <row r="39" spans="1:48" x14ac:dyDescent="0.3">
      <c r="A39" t="s">
        <v>301</v>
      </c>
      <c r="B39" t="s">
        <v>302</v>
      </c>
      <c r="C39" t="s">
        <v>3157</v>
      </c>
      <c r="D39" t="s">
        <v>303</v>
      </c>
      <c r="E39">
        <v>92174.983584774993</v>
      </c>
      <c r="F39">
        <v>15404.45</v>
      </c>
      <c r="G39">
        <v>158.99192262971101</v>
      </c>
      <c r="H39">
        <f>(Table2[[#This Row],[1Y Return vs Nifty]]-AVERAGE(Table2[1Y Return vs Nifty]))/_xlfn.STDEV.P(Table2[1Y Return vs Nifty])</f>
        <v>2.2148568428146849</v>
      </c>
      <c r="I39">
        <v>17.5771503078407</v>
      </c>
      <c r="J39">
        <f>(Table2[[#This Row],[1M Return vs Nifty]]-AVERAGE(Table2[1M Return vs Nifty]))/_xlfn.STDEV.P(Table2[1M Return vs Nifty])</f>
        <v>2.0224992802259516</v>
      </c>
      <c r="K39">
        <v>89.310298914904394</v>
      </c>
      <c r="L39">
        <f>(Table2[[#This Row],[6M Return vs Nifty]]-AVERAGE(Table2[6M Return vs Nifty]))/_xlfn.STDEV.P(Table2[6M Return vs Nifty])</f>
        <v>2.3721053448764939</v>
      </c>
      <c r="M39">
        <v>12.8140405422839</v>
      </c>
      <c r="N39">
        <f>(Table2[[#This Row],[1W Return vs Nifty]]-AVERAGE(Table2[1W Return vs Nifty]))/_xlfn.STDEV.P(Table2[1W Return vs Nifty])</f>
        <v>1.6660251783905777</v>
      </c>
      <c r="O39">
        <v>14273.84</v>
      </c>
      <c r="P39">
        <v>13387.3090808943</v>
      </c>
      <c r="Q39">
        <v>10309.9942877883</v>
      </c>
      <c r="R39">
        <v>77.936392843351598</v>
      </c>
      <c r="S39" s="1">
        <f>(Table2[[#This Row],[Close Price]]-Table2[[#This Row],[20D EMA]])/Table2[[#This Row],[20D EMA]]</f>
        <v>7.9208538136899431E-2</v>
      </c>
      <c r="T39" s="1">
        <f>(Table2[[#This Row],[Close Price]]-Table2[[#This Row],[50D EMA]])/Table2[[#This Row],[50D EMA]]</f>
        <v>0.1506756067942335</v>
      </c>
      <c r="U39" s="1">
        <f>(Table2[[#This Row],[Close Price]]-Table2[[#This Row],[200D EMA]])/Table2[[#This Row],[200D EMA]]</f>
        <v>0.49412788892093196</v>
      </c>
      <c r="V39">
        <v>0.79028547465554</v>
      </c>
      <c r="W39">
        <v>15248.75</v>
      </c>
      <c r="X39">
        <v>15423.95</v>
      </c>
      <c r="Y39">
        <v>15030</v>
      </c>
      <c r="Z39">
        <v>15423.95</v>
      </c>
      <c r="AA39">
        <v>13350</v>
      </c>
      <c r="AB39">
        <v>15423.95</v>
      </c>
      <c r="AC39" s="1">
        <f>(Table2[[#This Row],[Close Price]]/Table2[[#This Row],[Day Low]])-1</f>
        <v>1.0210673005984106E-2</v>
      </c>
      <c r="AD39" s="1">
        <f>(Table2[[#This Row],[Day High]]/Table2[[#This Row],[Close Price]])-1</f>
        <v>1.2658679797070693E-3</v>
      </c>
      <c r="AE39" s="1">
        <f>(Table2[[#This Row],[Close Price]]/Table2[[#This Row],[Current Week Low]])-1</f>
        <v>2.4913506320692003E-2</v>
      </c>
      <c r="AF39" s="1">
        <f>(Table2[[#This Row],[Current Week High]]/Table2[[#This Row],[Close Price]])-1</f>
        <v>1.2658679797070693E-3</v>
      </c>
      <c r="AG39" s="1">
        <f>(Table2[[#This Row],[Close Price]]/Table2[[#This Row],[Current Month Low]])-1</f>
        <v>0.15389138576779038</v>
      </c>
      <c r="AH39" s="1">
        <f>(Table2[[#This Row],[Current Month High]]/Table2[[#This Row],[Close Price]])-1</f>
        <v>1.2658679797070693E-3</v>
      </c>
      <c r="AI39">
        <v>0.12658679797070599</v>
      </c>
      <c r="AJ39">
        <v>203.47616233254499</v>
      </c>
      <c r="AK39" t="str">
        <f>IF(AND(Table2[[#This Row],[20D EMA]]&gt;Table2[[#This Row],[50D EMA]],Table2[[#This Row],[50D EMA]]&gt;Table2[[#This Row],[200D EMA]]),"Uptrend","Downtrend/NoTrend")</f>
        <v>Uptrend</v>
      </c>
      <c r="AL39">
        <v>0.28999999999999998</v>
      </c>
      <c r="AM39" t="s">
        <v>3194</v>
      </c>
      <c r="AN39">
        <v>9.25</v>
      </c>
      <c r="AO39" t="s">
        <v>3194</v>
      </c>
      <c r="AP39">
        <v>0.133374300386465</v>
      </c>
      <c r="AQ39">
        <f>(Table2[[#This Row],[Sharpe Ratio]]-AVERAGE(Table2[Sharpe Ratio]))/_xlfn.STDEV.P(Table2[Sharpe Ratio])</f>
        <v>0.77686653901005831</v>
      </c>
      <c r="AR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9.0523531853177666</v>
      </c>
      <c r="AS39">
        <f>_xlfn.RANK.AVG(Table2[[#This Row],[1Y Return vs Nifty Z-Score]],Table2[1Y Return vs Nifty Z-Score])</f>
        <v>28</v>
      </c>
      <c r="AT39">
        <f>_xlfn.RANK.AVG(Table2[[#This Row],[6M Return vs Nifty Z-Score]],Table2[6M Return vs Nifty Z-Score])</f>
        <v>26</v>
      </c>
      <c r="AU39">
        <f>_xlfn.RANK.AVG(Table2[[#This Row],[Sharpe Ratio Z-Score]],Table2[Sharpe Ratio Z-Score])</f>
        <v>147</v>
      </c>
      <c r="AV39">
        <f>(Table2[[#This Row],[Rank 1Y]]+Table2[[#This Row],[Rank 6M]]+Table2[[#This Row],[Rank Sharpe]])/3</f>
        <v>67</v>
      </c>
    </row>
    <row r="40" spans="1:48" x14ac:dyDescent="0.3">
      <c r="A40" t="s">
        <v>456</v>
      </c>
      <c r="B40" t="s">
        <v>457</v>
      </c>
      <c r="C40" t="s">
        <v>3152</v>
      </c>
      <c r="D40" t="s">
        <v>51</v>
      </c>
      <c r="E40">
        <v>50932.140276439997</v>
      </c>
      <c r="F40">
        <v>1804.9</v>
      </c>
      <c r="G40">
        <v>99.368731816739299</v>
      </c>
      <c r="H40">
        <f>(Table2[[#This Row],[1Y Return vs Nifty]]-AVERAGE(Table2[1Y Return vs Nifty]))/_xlfn.STDEV.P(Table2[1Y Return vs Nifty])</f>
        <v>1.2259768919489908</v>
      </c>
      <c r="I40">
        <v>4.3079669729286101</v>
      </c>
      <c r="J40">
        <f>(Table2[[#This Row],[1M Return vs Nifty]]-AVERAGE(Table2[1M Return vs Nifty]))/_xlfn.STDEV.P(Table2[1M Return vs Nifty])</f>
        <v>0.56009857898793958</v>
      </c>
      <c r="K40">
        <v>60.379606012087301</v>
      </c>
      <c r="L40">
        <f>(Table2[[#This Row],[6M Return vs Nifty]]-AVERAGE(Table2[6M Return vs Nifty]))/_xlfn.STDEV.P(Table2[6M Return vs Nifty])</f>
        <v>1.4956031683806332</v>
      </c>
      <c r="M40">
        <v>8.3728018884748003</v>
      </c>
      <c r="N40">
        <f>(Table2[[#This Row],[1W Return vs Nifty]]-AVERAGE(Table2[1W Return vs Nifty]))/_xlfn.STDEV.P(Table2[1W Return vs Nifty])</f>
        <v>0.81031625086049264</v>
      </c>
      <c r="O40">
        <v>1725.17</v>
      </c>
      <c r="P40">
        <v>1643.1940743034299</v>
      </c>
      <c r="Q40">
        <v>1286.61810087764</v>
      </c>
      <c r="R40">
        <v>69.697343286435995</v>
      </c>
      <c r="S40" s="1">
        <f>(Table2[[#This Row],[Close Price]]-Table2[[#This Row],[20D EMA]])/Table2[[#This Row],[20D EMA]]</f>
        <v>4.6215735260872852E-2</v>
      </c>
      <c r="T40" s="1">
        <f>(Table2[[#This Row],[Close Price]]-Table2[[#This Row],[50D EMA]])/Table2[[#This Row],[50D EMA]]</f>
        <v>9.8409511222902424E-2</v>
      </c>
      <c r="U40" s="1">
        <f>(Table2[[#This Row],[Close Price]]-Table2[[#This Row],[200D EMA]])/Table2[[#This Row],[200D EMA]]</f>
        <v>0.40282497095977798</v>
      </c>
      <c r="V40">
        <v>0.82580673215275202</v>
      </c>
      <c r="W40">
        <v>1794.15</v>
      </c>
      <c r="X40">
        <v>1830.95</v>
      </c>
      <c r="Y40">
        <v>1784.25</v>
      </c>
      <c r="Z40">
        <v>1830.95</v>
      </c>
      <c r="AA40">
        <v>1629.95</v>
      </c>
      <c r="AB40">
        <v>1830.95</v>
      </c>
      <c r="AC40" s="1">
        <f>(Table2[[#This Row],[Close Price]]/Table2[[#This Row],[Day Low]])-1</f>
        <v>5.9916952317253802E-3</v>
      </c>
      <c r="AD40" s="1">
        <f>(Table2[[#This Row],[Day High]]/Table2[[#This Row],[Close Price]])-1</f>
        <v>1.4432932572441715E-2</v>
      </c>
      <c r="AE40" s="1">
        <f>(Table2[[#This Row],[Close Price]]/Table2[[#This Row],[Current Week Low]])-1</f>
        <v>1.1573490262014818E-2</v>
      </c>
      <c r="AF40" s="1">
        <f>(Table2[[#This Row],[Current Week High]]/Table2[[#This Row],[Close Price]])-1</f>
        <v>1.4432932572441715E-2</v>
      </c>
      <c r="AG40" s="1">
        <f>(Table2[[#This Row],[Close Price]]/Table2[[#This Row],[Current Month Low]])-1</f>
        <v>0.10733458081536251</v>
      </c>
      <c r="AH40" s="1">
        <f>(Table2[[#This Row],[Current Month High]]/Table2[[#This Row],[Close Price]])-1</f>
        <v>1.4432932572441715E-2</v>
      </c>
      <c r="AI40">
        <v>1.4432932572441699</v>
      </c>
      <c r="AJ40">
        <v>149.95153025896599</v>
      </c>
      <c r="AK40" t="str">
        <f>IF(AND(Table2[[#This Row],[20D EMA]]&gt;Table2[[#This Row],[50D EMA]],Table2[[#This Row],[50D EMA]]&gt;Table2[[#This Row],[200D EMA]]),"Uptrend","Downtrend/NoTrend")</f>
        <v>Uptrend</v>
      </c>
      <c r="AL40">
        <v>0.15</v>
      </c>
      <c r="AM40" t="s">
        <v>3194</v>
      </c>
      <c r="AN40">
        <v>7.54</v>
      </c>
      <c r="AO40" t="s">
        <v>3194</v>
      </c>
      <c r="AP40">
        <v>0.181222048588003</v>
      </c>
      <c r="AQ40">
        <f>(Table2[[#This Row],[Sharpe Ratio]]-AVERAGE(Table2[Sharpe Ratio]))/_xlfn.STDEV.P(Table2[Sharpe Ratio])</f>
        <v>1.3345439372929508</v>
      </c>
      <c r="AR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5.4265388274710071</v>
      </c>
      <c r="AS40">
        <f>_xlfn.RANK.AVG(Table2[[#This Row],[1Y Return vs Nifty Z-Score]],Table2[1Y Return vs Nifty Z-Score])</f>
        <v>80</v>
      </c>
      <c r="AT40">
        <f>_xlfn.RANK.AVG(Table2[[#This Row],[6M Return vs Nifty Z-Score]],Table2[6M Return vs Nifty Z-Score])</f>
        <v>56</v>
      </c>
      <c r="AU40">
        <f>_xlfn.RANK.AVG(Table2[[#This Row],[Sharpe Ratio Z-Score]],Table2[Sharpe Ratio Z-Score])</f>
        <v>69</v>
      </c>
      <c r="AV40">
        <f>(Table2[[#This Row],[Rank 1Y]]+Table2[[#This Row],[Rank 6M]]+Table2[[#This Row],[Rank Sharpe]])/3</f>
        <v>68.333333333333329</v>
      </c>
    </row>
    <row r="41" spans="1:48" x14ac:dyDescent="0.3">
      <c r="A41" t="s">
        <v>1436</v>
      </c>
      <c r="B41" t="s">
        <v>1437</v>
      </c>
      <c r="C41" t="s">
        <v>3151</v>
      </c>
      <c r="D41" t="s">
        <v>48</v>
      </c>
      <c r="E41">
        <v>7636.5825314000003</v>
      </c>
      <c r="F41">
        <v>559.4</v>
      </c>
      <c r="G41">
        <v>69.552625868077101</v>
      </c>
      <c r="H41">
        <f>(Table2[[#This Row],[1Y Return vs Nifty]]-AVERAGE(Table2[1Y Return vs Nifty]))/_xlfn.STDEV.P(Table2[1Y Return vs Nifty])</f>
        <v>0.73146210695521763</v>
      </c>
      <c r="I41">
        <v>-5.9570479356271404</v>
      </c>
      <c r="J41">
        <f>(Table2[[#This Row],[1M Return vs Nifty]]-AVERAGE(Table2[1M Return vs Nifty]))/_xlfn.STDEV.P(Table2[1M Return vs Nifty])</f>
        <v>-0.5712118130385363</v>
      </c>
      <c r="K41">
        <v>63.519120007973697</v>
      </c>
      <c r="L41">
        <f>(Table2[[#This Row],[6M Return vs Nifty]]-AVERAGE(Table2[6M Return vs Nifty]))/_xlfn.STDEV.P(Table2[6M Return vs Nifty])</f>
        <v>1.5907198273482341</v>
      </c>
      <c r="M41">
        <v>6.5708657634433898</v>
      </c>
      <c r="N41">
        <f>(Table2[[#This Row],[1W Return vs Nifty]]-AVERAGE(Table2[1W Return vs Nifty]))/_xlfn.STDEV.P(Table2[1W Return vs Nifty])</f>
        <v>0.4631309385589612</v>
      </c>
      <c r="O41">
        <v>417.31</v>
      </c>
      <c r="P41">
        <v>552.58529542849305</v>
      </c>
      <c r="Q41">
        <v>449.42880328947803</v>
      </c>
      <c r="R41">
        <v>51.960738037183098</v>
      </c>
      <c r="S41" s="1">
        <f>(Table2[[#This Row],[Close Price]]-Table2[[#This Row],[20D EMA]])/Table2[[#This Row],[20D EMA]]</f>
        <v>0.34049028300304324</v>
      </c>
      <c r="T41" s="1">
        <f>(Table2[[#This Row],[Close Price]]-Table2[[#This Row],[50D EMA]])/Table2[[#This Row],[50D EMA]]</f>
        <v>1.23324030296944E-2</v>
      </c>
      <c r="U41" s="1">
        <f>(Table2[[#This Row],[Close Price]]-Table2[[#This Row],[200D EMA]])/Table2[[#This Row],[200D EMA]]</f>
        <v>0.24469102982633997</v>
      </c>
      <c r="V41">
        <v>0.64121796202801695</v>
      </c>
      <c r="W41">
        <v>552</v>
      </c>
      <c r="X41">
        <v>564.65</v>
      </c>
      <c r="Y41">
        <v>549.5</v>
      </c>
      <c r="Z41">
        <v>566.65</v>
      </c>
      <c r="AA41">
        <v>544</v>
      </c>
      <c r="AB41">
        <v>566.65</v>
      </c>
      <c r="AC41" s="1">
        <f>(Table2[[#This Row],[Close Price]]/Table2[[#This Row],[Day Low]])-1</f>
        <v>1.3405797101449179E-2</v>
      </c>
      <c r="AD41" s="1">
        <f>(Table2[[#This Row],[Day High]]/Table2[[#This Row],[Close Price]])-1</f>
        <v>9.3850554165177957E-3</v>
      </c>
      <c r="AE41" s="1">
        <f>(Table2[[#This Row],[Close Price]]/Table2[[#This Row],[Current Week Low]])-1</f>
        <v>1.801637852593263E-2</v>
      </c>
      <c r="AF41" s="1">
        <f>(Table2[[#This Row],[Current Week High]]/Table2[[#This Row],[Close Price]])-1</f>
        <v>1.296031462281011E-2</v>
      </c>
      <c r="AG41" s="1">
        <f>(Table2[[#This Row],[Close Price]]/Table2[[#This Row],[Current Month Low]])-1</f>
        <v>2.8308823529411775E-2</v>
      </c>
      <c r="AH41" s="1">
        <f>(Table2[[#This Row],[Current Month High]]/Table2[[#This Row],[Close Price]])-1</f>
        <v>1.296031462281011E-2</v>
      </c>
      <c r="AI41">
        <v>10.654272434751499</v>
      </c>
      <c r="AJ41">
        <v>131.87564766839299</v>
      </c>
      <c r="AK41" t="str">
        <f>IF(AND(Table2[[#This Row],[20D EMA]]&gt;Table2[[#This Row],[50D EMA]],Table2[[#This Row],[50D EMA]]&gt;Table2[[#This Row],[200D EMA]]),"Uptrend","Downtrend/NoTrend")</f>
        <v>Downtrend/NoTrend</v>
      </c>
      <c r="AL41">
        <v>0.05</v>
      </c>
      <c r="AM41" t="s">
        <v>3194</v>
      </c>
      <c r="AN41">
        <v>-0.82</v>
      </c>
      <c r="AO41" t="s">
        <v>3193</v>
      </c>
      <c r="AP41">
        <v>0.207150857340299</v>
      </c>
      <c r="AQ41">
        <f>(Table2[[#This Row],[Sharpe Ratio]]-AVERAGE(Table2[Sharpe Ratio]))/_xlfn.STDEV.P(Table2[Sharpe Ratio])</f>
        <v>1.6367506481427279</v>
      </c>
      <c r="AR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">
        <f>_xlfn.RANK.AVG(Table2[[#This Row],[1Y Return vs Nifty Z-Score]],Table2[1Y Return vs Nifty Z-Score])</f>
        <v>130</v>
      </c>
      <c r="AT41">
        <f>_xlfn.RANK.AVG(Table2[[#This Row],[6M Return vs Nifty Z-Score]],Table2[6M Return vs Nifty Z-Score])</f>
        <v>49</v>
      </c>
      <c r="AU41">
        <f>_xlfn.RANK.AVG(Table2[[#This Row],[Sharpe Ratio Z-Score]],Table2[Sharpe Ratio Z-Score])</f>
        <v>33</v>
      </c>
      <c r="AV41">
        <f>(Table2[[#This Row],[Rank 1Y]]+Table2[[#This Row],[Rank 6M]]+Table2[[#This Row],[Rank Sharpe]])/3</f>
        <v>70.666666666666671</v>
      </c>
    </row>
    <row r="42" spans="1:48" x14ac:dyDescent="0.3">
      <c r="A42" t="s">
        <v>333</v>
      </c>
      <c r="B42" t="s">
        <v>334</v>
      </c>
      <c r="C42" t="s">
        <v>3161</v>
      </c>
      <c r="D42" t="s">
        <v>133</v>
      </c>
      <c r="E42">
        <v>81942.119335680007</v>
      </c>
      <c r="F42">
        <v>1902.4</v>
      </c>
      <c r="G42">
        <v>136.84354038199001</v>
      </c>
      <c r="H42">
        <f>(Table2[[#This Row],[1Y Return vs Nifty]]-AVERAGE(Table2[1Y Return vs Nifty]))/_xlfn.STDEV.P(Table2[1Y Return vs Nifty])</f>
        <v>1.8475150274867485</v>
      </c>
      <c r="I42">
        <v>1.8907475970768799</v>
      </c>
      <c r="J42">
        <f>(Table2[[#This Row],[1M Return vs Nifty]]-AVERAGE(Table2[1M Return vs Nifty]))/_xlfn.STDEV.P(Table2[1M Return vs Nifty])</f>
        <v>0.29369610182937833</v>
      </c>
      <c r="K42">
        <v>43.757501663902701</v>
      </c>
      <c r="L42">
        <f>(Table2[[#This Row],[6M Return vs Nifty]]-AVERAGE(Table2[6M Return vs Nifty]))/_xlfn.STDEV.P(Table2[6M Return vs Nifty])</f>
        <v>0.99200960814113981</v>
      </c>
      <c r="M42">
        <v>8.0939038353590806</v>
      </c>
      <c r="N42">
        <f>(Table2[[#This Row],[1W Return vs Nifty]]-AVERAGE(Table2[1W Return vs Nifty]))/_xlfn.STDEV.P(Table2[1W Return vs Nifty])</f>
        <v>0.75657999110845375</v>
      </c>
      <c r="O42">
        <v>1836.74</v>
      </c>
      <c r="P42">
        <v>1811.03284662752</v>
      </c>
      <c r="Q42">
        <v>1533.6607353417501</v>
      </c>
      <c r="R42">
        <v>66.813847551556094</v>
      </c>
      <c r="S42" s="1">
        <f>(Table2[[#This Row],[Close Price]]-Table2[[#This Row],[20D EMA]])/Table2[[#This Row],[20D EMA]]</f>
        <v>3.5748118949878636E-2</v>
      </c>
      <c r="T42" s="1">
        <f>(Table2[[#This Row],[Close Price]]-Table2[[#This Row],[50D EMA]])/Table2[[#This Row],[50D EMA]]</f>
        <v>5.0450301629052556E-2</v>
      </c>
      <c r="U42" s="1">
        <f>(Table2[[#This Row],[Close Price]]-Table2[[#This Row],[200D EMA]])/Table2[[#This Row],[200D EMA]]</f>
        <v>0.2404307916092556</v>
      </c>
      <c r="V42">
        <v>0.43940423474278101</v>
      </c>
      <c r="W42">
        <v>1851.55</v>
      </c>
      <c r="X42">
        <v>1909.85</v>
      </c>
      <c r="Y42">
        <v>1847.05</v>
      </c>
      <c r="Z42">
        <v>1909.85</v>
      </c>
      <c r="AA42">
        <v>1687.1</v>
      </c>
      <c r="AB42">
        <v>1909.85</v>
      </c>
      <c r="AC42" s="1">
        <f>(Table2[[#This Row],[Close Price]]/Table2[[#This Row],[Day Low]])-1</f>
        <v>2.7463476546677246E-2</v>
      </c>
      <c r="AD42" s="1">
        <f>(Table2[[#This Row],[Day High]]/Table2[[#This Row],[Close Price]])-1</f>
        <v>3.9161059714043489E-3</v>
      </c>
      <c r="AE42" s="1">
        <f>(Table2[[#This Row],[Close Price]]/Table2[[#This Row],[Current Week Low]])-1</f>
        <v>2.9966703662597238E-2</v>
      </c>
      <c r="AF42" s="1">
        <f>(Table2[[#This Row],[Current Week High]]/Table2[[#This Row],[Close Price]])-1</f>
        <v>3.9161059714043489E-3</v>
      </c>
      <c r="AG42" s="1">
        <f>(Table2[[#This Row],[Close Price]]/Table2[[#This Row],[Current Month Low]])-1</f>
        <v>0.12761543476972337</v>
      </c>
      <c r="AH42" s="1">
        <f>(Table2[[#This Row],[Current Month High]]/Table2[[#This Row],[Close Price]])-1</f>
        <v>3.9161059714043489E-3</v>
      </c>
      <c r="AI42">
        <v>9.0622371740958805</v>
      </c>
      <c r="AJ42">
        <v>167.56680731364199</v>
      </c>
      <c r="AK42" t="str">
        <f>IF(AND(Table2[[#This Row],[20D EMA]]&gt;Table2[[#This Row],[50D EMA]],Table2[[#This Row],[50D EMA]]&gt;Table2[[#This Row],[200D EMA]]),"Uptrend","Downtrend/NoTrend")</f>
        <v>Uptrend</v>
      </c>
      <c r="AL42">
        <v>0.04</v>
      </c>
      <c r="AM42" t="s">
        <v>3194</v>
      </c>
      <c r="AN42">
        <v>4.1900000000000004</v>
      </c>
      <c r="AO42" t="s">
        <v>3194</v>
      </c>
      <c r="AP42">
        <v>0.17655290492203701</v>
      </c>
      <c r="AQ42">
        <f>(Table2[[#This Row],[Sharpe Ratio]]-AVERAGE(Table2[Sharpe Ratio]))/_xlfn.STDEV.P(Table2[Sharpe Ratio])</f>
        <v>1.280123907307898</v>
      </c>
      <c r="AR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5.1699246358736177</v>
      </c>
      <c r="AS42">
        <f>_xlfn.RANK.AVG(Table2[[#This Row],[1Y Return vs Nifty Z-Score]],Table2[1Y Return vs Nifty Z-Score])</f>
        <v>41</v>
      </c>
      <c r="AT42">
        <f>_xlfn.RANK.AVG(Table2[[#This Row],[6M Return vs Nifty Z-Score]],Table2[6M Return vs Nifty Z-Score])</f>
        <v>89</v>
      </c>
      <c r="AU42">
        <f>_xlfn.RANK.AVG(Table2[[#This Row],[Sharpe Ratio Z-Score]],Table2[Sharpe Ratio Z-Score])</f>
        <v>82</v>
      </c>
      <c r="AV42">
        <f>(Table2[[#This Row],[Rank 1Y]]+Table2[[#This Row],[Rank 6M]]+Table2[[#This Row],[Rank Sharpe]])/3</f>
        <v>70.666666666666671</v>
      </c>
    </row>
    <row r="43" spans="1:48" x14ac:dyDescent="0.3">
      <c r="A43" t="s">
        <v>1154</v>
      </c>
      <c r="B43" t="s">
        <v>1155</v>
      </c>
      <c r="C43" t="s">
        <v>3148</v>
      </c>
      <c r="D43" t="s">
        <v>225</v>
      </c>
      <c r="E43">
        <v>10921.839983600001</v>
      </c>
      <c r="F43">
        <v>2637.7</v>
      </c>
      <c r="G43">
        <v>76.127775937339806</v>
      </c>
      <c r="H43">
        <f>(Table2[[#This Row],[1Y Return vs Nifty]]-AVERAGE(Table2[1Y Return vs Nifty]))/_xlfn.STDEV.P(Table2[1Y Return vs Nifty])</f>
        <v>0.84051420545532807</v>
      </c>
      <c r="I43">
        <v>8.3553962234079293</v>
      </c>
      <c r="J43">
        <f>(Table2[[#This Row],[1M Return vs Nifty]]-AVERAGE(Table2[1M Return vs Nifty]))/_xlfn.STDEV.P(Table2[1M Return vs Nifty])</f>
        <v>1.0061669785810794</v>
      </c>
      <c r="K43">
        <v>81.074917207216302</v>
      </c>
      <c r="L43">
        <f>(Table2[[#This Row],[6M Return vs Nifty]]-AVERAGE(Table2[6M Return vs Nifty]))/_xlfn.STDEV.P(Table2[6M Return vs Nifty])</f>
        <v>2.1226011240370428</v>
      </c>
      <c r="M43">
        <v>6.2971532488187103</v>
      </c>
      <c r="N43">
        <f>(Table2[[#This Row],[1W Return vs Nifty]]-AVERAGE(Table2[1W Return vs Nifty]))/_xlfn.STDEV.P(Table2[1W Return vs Nifty])</f>
        <v>0.41039379457770581</v>
      </c>
      <c r="O43">
        <v>2514.54</v>
      </c>
      <c r="P43">
        <v>2395.5797617930398</v>
      </c>
      <c r="Q43">
        <v>1892.16027679185</v>
      </c>
      <c r="R43">
        <v>65.640399047865401</v>
      </c>
      <c r="S43" s="1">
        <f>(Table2[[#This Row],[Close Price]]-Table2[[#This Row],[20D EMA]])/Table2[[#This Row],[20D EMA]]</f>
        <v>4.8979137337246514E-2</v>
      </c>
      <c r="T43" s="1">
        <f>(Table2[[#This Row],[Close Price]]-Table2[[#This Row],[50D EMA]])/Table2[[#This Row],[50D EMA]]</f>
        <v>0.10106957909251089</v>
      </c>
      <c r="U43" s="1">
        <f>(Table2[[#This Row],[Close Price]]-Table2[[#This Row],[200D EMA]])/Table2[[#This Row],[200D EMA]]</f>
        <v>0.39401510133814316</v>
      </c>
      <c r="V43">
        <v>0.34756923536781698</v>
      </c>
      <c r="W43">
        <v>2569.15</v>
      </c>
      <c r="X43">
        <v>2659.95</v>
      </c>
      <c r="Y43">
        <v>2569.15</v>
      </c>
      <c r="Z43">
        <v>2666.15</v>
      </c>
      <c r="AA43">
        <v>2362.25</v>
      </c>
      <c r="AB43">
        <v>2701.6</v>
      </c>
      <c r="AC43" s="1">
        <f>(Table2[[#This Row],[Close Price]]/Table2[[#This Row],[Day Low]])-1</f>
        <v>2.6681976529202123E-2</v>
      </c>
      <c r="AD43" s="1">
        <f>(Table2[[#This Row],[Day High]]/Table2[[#This Row],[Close Price]])-1</f>
        <v>8.4353793077303063E-3</v>
      </c>
      <c r="AE43" s="1">
        <f>(Table2[[#This Row],[Close Price]]/Table2[[#This Row],[Current Week Low]])-1</f>
        <v>2.6681976529202123E-2</v>
      </c>
      <c r="AF43" s="1">
        <f>(Table2[[#This Row],[Current Week High]]/Table2[[#This Row],[Close Price]])-1</f>
        <v>1.0785911968760775E-2</v>
      </c>
      <c r="AG43" s="1">
        <f>(Table2[[#This Row],[Close Price]]/Table2[[#This Row],[Current Month Low]])-1</f>
        <v>0.11660493173880826</v>
      </c>
      <c r="AH43" s="1">
        <f>(Table2[[#This Row],[Current Month High]]/Table2[[#This Row],[Close Price]])-1</f>
        <v>2.4225651135459048E-2</v>
      </c>
      <c r="AI43">
        <v>7.9368389126891001</v>
      </c>
      <c r="AJ43">
        <v>141.20524895980901</v>
      </c>
      <c r="AK43" t="str">
        <f>IF(AND(Table2[[#This Row],[20D EMA]]&gt;Table2[[#This Row],[50D EMA]],Table2[[#This Row],[50D EMA]]&gt;Table2[[#This Row],[200D EMA]]),"Uptrend","Downtrend/NoTrend")</f>
        <v>Uptrend</v>
      </c>
      <c r="AL43">
        <v>0.09</v>
      </c>
      <c r="AM43" t="s">
        <v>3194</v>
      </c>
      <c r="AN43">
        <v>5.83</v>
      </c>
      <c r="AO43" t="s">
        <v>3194</v>
      </c>
      <c r="AP43">
        <v>0.182156047639081</v>
      </c>
      <c r="AQ43">
        <f>(Table2[[#This Row],[Sharpe Ratio]]-AVERAGE(Table2[Sharpe Ratio]))/_xlfn.STDEV.P(Table2[Sharpe Ratio])</f>
        <v>1.3454299283872428</v>
      </c>
      <c r="AR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5.7251060310383988</v>
      </c>
      <c r="AS43">
        <f>_xlfn.RANK.AVG(Table2[[#This Row],[1Y Return vs Nifty Z-Score]],Table2[1Y Return vs Nifty Z-Score])</f>
        <v>115</v>
      </c>
      <c r="AT43">
        <f>_xlfn.RANK.AVG(Table2[[#This Row],[6M Return vs Nifty Z-Score]],Table2[6M Return vs Nifty Z-Score])</f>
        <v>31</v>
      </c>
      <c r="AU43">
        <f>_xlfn.RANK.AVG(Table2[[#This Row],[Sharpe Ratio Z-Score]],Table2[Sharpe Ratio Z-Score])</f>
        <v>67</v>
      </c>
      <c r="AV43">
        <f>(Table2[[#This Row],[Rank 1Y]]+Table2[[#This Row],[Rank 6M]]+Table2[[#This Row],[Rank Sharpe]])/3</f>
        <v>71</v>
      </c>
    </row>
    <row r="44" spans="1:48" x14ac:dyDescent="0.3">
      <c r="A44" t="s">
        <v>497</v>
      </c>
      <c r="B44" t="s">
        <v>498</v>
      </c>
      <c r="C44" t="s">
        <v>3159</v>
      </c>
      <c r="D44" t="s">
        <v>215</v>
      </c>
      <c r="E44">
        <v>44009.008438725003</v>
      </c>
      <c r="F44">
        <v>10956.15</v>
      </c>
      <c r="G44">
        <v>72.463659907102993</v>
      </c>
      <c r="H44">
        <f>(Table2[[#This Row],[1Y Return vs Nifty]]-AVERAGE(Table2[1Y Return vs Nifty]))/_xlfn.STDEV.P(Table2[1Y Return vs Nifty])</f>
        <v>0.77974303855631544</v>
      </c>
      <c r="I44">
        <v>3.1268543155033699</v>
      </c>
      <c r="J44">
        <f>(Table2[[#This Row],[1M Return vs Nifty]]-AVERAGE(Table2[1M Return vs Nifty]))/_xlfn.STDEV.P(Table2[1M Return vs Nifty])</f>
        <v>0.42992779644134316</v>
      </c>
      <c r="K44">
        <v>44.5344833846192</v>
      </c>
      <c r="L44">
        <f>(Table2[[#This Row],[6M Return vs Nifty]]-AVERAGE(Table2[6M Return vs Nifty]))/_xlfn.STDEV.P(Table2[6M Return vs Nifty])</f>
        <v>1.0155495272019515</v>
      </c>
      <c r="M44">
        <v>13.597902073195201</v>
      </c>
      <c r="N44">
        <f>(Table2[[#This Row],[1W Return vs Nifty]]-AVERAGE(Table2[1W Return vs Nifty]))/_xlfn.STDEV.P(Table2[1W Return vs Nifty])</f>
        <v>1.817054511023471</v>
      </c>
      <c r="O44">
        <v>9934.4599999999991</v>
      </c>
      <c r="P44">
        <v>9441.7515442793392</v>
      </c>
      <c r="Q44">
        <v>7835.8166816799003</v>
      </c>
      <c r="R44">
        <v>76.758290475023401</v>
      </c>
      <c r="S44" s="1">
        <f>(Table2[[#This Row],[Close Price]]-Table2[[#This Row],[20D EMA]])/Table2[[#This Row],[20D EMA]]</f>
        <v>0.10284303323985407</v>
      </c>
      <c r="T44" s="1">
        <f>(Table2[[#This Row],[Close Price]]-Table2[[#This Row],[50D EMA]])/Table2[[#This Row],[50D EMA]]</f>
        <v>0.16039380496495048</v>
      </c>
      <c r="U44" s="1">
        <f>(Table2[[#This Row],[Close Price]]-Table2[[#This Row],[200D EMA]])/Table2[[#This Row],[200D EMA]]</f>
        <v>0.39821418048426566</v>
      </c>
      <c r="V44">
        <v>0.76906959008579601</v>
      </c>
      <c r="W44">
        <v>10450.549999999999</v>
      </c>
      <c r="X44">
        <v>11000</v>
      </c>
      <c r="Y44">
        <v>10301</v>
      </c>
      <c r="Z44">
        <v>11000</v>
      </c>
      <c r="AA44">
        <v>9163.15</v>
      </c>
      <c r="AB44">
        <v>11000</v>
      </c>
      <c r="AC44" s="1">
        <f>(Table2[[#This Row],[Close Price]]/Table2[[#This Row],[Day Low]])-1</f>
        <v>4.8380228791786051E-2</v>
      </c>
      <c r="AD44" s="1">
        <f>(Table2[[#This Row],[Day High]]/Table2[[#This Row],[Close Price]])-1</f>
        <v>4.002318332626098E-3</v>
      </c>
      <c r="AE44" s="1">
        <f>(Table2[[#This Row],[Close Price]]/Table2[[#This Row],[Current Week Low]])-1</f>
        <v>6.3600621298903093E-2</v>
      </c>
      <c r="AF44" s="1">
        <f>(Table2[[#This Row],[Current Week High]]/Table2[[#This Row],[Close Price]])-1</f>
        <v>4.002318332626098E-3</v>
      </c>
      <c r="AG44" s="1">
        <f>(Table2[[#This Row],[Close Price]]/Table2[[#This Row],[Current Month Low]])-1</f>
        <v>0.19567506807156931</v>
      </c>
      <c r="AH44" s="1">
        <f>(Table2[[#This Row],[Current Month High]]/Table2[[#This Row],[Close Price]])-1</f>
        <v>4.002318332626098E-3</v>
      </c>
      <c r="AI44">
        <v>0.40023183326260903</v>
      </c>
      <c r="AJ44">
        <v>141.024935927755</v>
      </c>
      <c r="AK44" t="str">
        <f>IF(AND(Table2[[#This Row],[20D EMA]]&gt;Table2[[#This Row],[50D EMA]],Table2[[#This Row],[50D EMA]]&gt;Table2[[#This Row],[200D EMA]]),"Uptrend","Downtrend/NoTrend")</f>
        <v>Uptrend</v>
      </c>
      <c r="AL44">
        <v>0.36</v>
      </c>
      <c r="AM44" t="s">
        <v>3194</v>
      </c>
      <c r="AN44">
        <v>15.69</v>
      </c>
      <c r="AO44" t="s">
        <v>3194</v>
      </c>
      <c r="AP44">
        <v>0.29292953488829199</v>
      </c>
      <c r="AQ44">
        <f>(Table2[[#This Row],[Sharpe Ratio]]-AVERAGE(Table2[Sharpe Ratio]))/_xlfn.STDEV.P(Table2[Sharpe Ratio])</f>
        <v>2.6365224560367979</v>
      </c>
      <c r="AR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6.6787973292598792</v>
      </c>
      <c r="AS44">
        <f>_xlfn.RANK.AVG(Table2[[#This Row],[1Y Return vs Nifty Z-Score]],Table2[1Y Return vs Nifty Z-Score])</f>
        <v>124</v>
      </c>
      <c r="AT44">
        <f>_xlfn.RANK.AVG(Table2[[#This Row],[6M Return vs Nifty Z-Score]],Table2[6M Return vs Nifty Z-Score])</f>
        <v>86</v>
      </c>
      <c r="AU44">
        <f>_xlfn.RANK.AVG(Table2[[#This Row],[Sharpe Ratio Z-Score]],Table2[Sharpe Ratio Z-Score])</f>
        <v>3</v>
      </c>
      <c r="AV44">
        <f>(Table2[[#This Row],[Rank 1Y]]+Table2[[#This Row],[Rank 6M]]+Table2[[#This Row],[Rank Sharpe]])/3</f>
        <v>71</v>
      </c>
    </row>
    <row r="45" spans="1:48" x14ac:dyDescent="0.3">
      <c r="A45" t="s">
        <v>1013</v>
      </c>
      <c r="B45" t="s">
        <v>1014</v>
      </c>
      <c r="C45" t="s">
        <v>3152</v>
      </c>
      <c r="D45" t="s">
        <v>51</v>
      </c>
      <c r="E45">
        <v>14400.196521329901</v>
      </c>
      <c r="F45">
        <v>1565.95</v>
      </c>
      <c r="G45">
        <v>179.792267292258</v>
      </c>
      <c r="H45">
        <f>(Table2[[#This Row],[1Y Return vs Nifty]]-AVERAGE(Table2[1Y Return vs Nifty]))/_xlfn.STDEV.P(Table2[1Y Return vs Nifty])</f>
        <v>2.5598407916343771</v>
      </c>
      <c r="I45">
        <v>15.4430821195548</v>
      </c>
      <c r="J45">
        <f>(Table2[[#This Row],[1M Return vs Nifty]]-AVERAGE(Table2[1M Return vs Nifty]))/_xlfn.STDEV.P(Table2[1M Return vs Nifty])</f>
        <v>1.7873029809308898</v>
      </c>
      <c r="K45">
        <v>75.938100832065999</v>
      </c>
      <c r="L45">
        <f>(Table2[[#This Row],[6M Return vs Nifty]]-AVERAGE(Table2[6M Return vs Nifty]))/_xlfn.STDEV.P(Table2[6M Return vs Nifty])</f>
        <v>1.9669729561185207</v>
      </c>
      <c r="M45">
        <v>12.0358027995967</v>
      </c>
      <c r="N45">
        <f>(Table2[[#This Row],[1W Return vs Nifty]]-AVERAGE(Table2[1W Return vs Nifty]))/_xlfn.STDEV.P(Table2[1W Return vs Nifty])</f>
        <v>1.5160794006316771</v>
      </c>
      <c r="O45">
        <v>1447.12</v>
      </c>
      <c r="P45">
        <v>1332.9966600513401</v>
      </c>
      <c r="Q45">
        <v>1004.79150638943</v>
      </c>
      <c r="R45">
        <v>78.250090091875904</v>
      </c>
      <c r="S45" s="1">
        <f>(Table2[[#This Row],[Close Price]]-Table2[[#This Row],[20D EMA]])/Table2[[#This Row],[20D EMA]]</f>
        <v>8.2114821162032281E-2</v>
      </c>
      <c r="T45" s="1">
        <f>(Table2[[#This Row],[Close Price]]-Table2[[#This Row],[50D EMA]])/Table2[[#This Row],[50D EMA]]</f>
        <v>0.17475913250952019</v>
      </c>
      <c r="U45" s="1">
        <f>(Table2[[#This Row],[Close Price]]-Table2[[#This Row],[200D EMA]])/Table2[[#This Row],[200D EMA]]</f>
        <v>0.55848252104260943</v>
      </c>
      <c r="V45">
        <v>0.91778478963239196</v>
      </c>
      <c r="W45">
        <v>1514.7</v>
      </c>
      <c r="X45">
        <v>1588.9</v>
      </c>
      <c r="Y45">
        <v>1514.7</v>
      </c>
      <c r="Z45">
        <v>1589</v>
      </c>
      <c r="AA45">
        <v>1373.4</v>
      </c>
      <c r="AB45">
        <v>1589</v>
      </c>
      <c r="AC45" s="1">
        <f>(Table2[[#This Row],[Close Price]]/Table2[[#This Row],[Day Low]])-1</f>
        <v>3.3835082854690723E-2</v>
      </c>
      <c r="AD45" s="1">
        <f>(Table2[[#This Row],[Day High]]/Table2[[#This Row],[Close Price]])-1</f>
        <v>1.4655640346115772E-2</v>
      </c>
      <c r="AE45" s="1">
        <f>(Table2[[#This Row],[Close Price]]/Table2[[#This Row],[Current Week Low]])-1</f>
        <v>3.3835082854690723E-2</v>
      </c>
      <c r="AF45" s="1">
        <f>(Table2[[#This Row],[Current Week High]]/Table2[[#This Row],[Close Price]])-1</f>
        <v>1.4719499345445142E-2</v>
      </c>
      <c r="AG45" s="1">
        <f>(Table2[[#This Row],[Close Price]]/Table2[[#This Row],[Current Month Low]])-1</f>
        <v>0.14019950487840394</v>
      </c>
      <c r="AH45" s="1">
        <f>(Table2[[#This Row],[Current Month High]]/Table2[[#This Row],[Close Price]])-1</f>
        <v>1.4719499345445142E-2</v>
      </c>
      <c r="AI45">
        <v>1.47194993454451</v>
      </c>
      <c r="AJ45">
        <v>235.32119914346799</v>
      </c>
      <c r="AK45" t="str">
        <f>IF(AND(Table2[[#This Row],[20D EMA]]&gt;Table2[[#This Row],[50D EMA]],Table2[[#This Row],[50D EMA]]&gt;Table2[[#This Row],[200D EMA]]),"Uptrend","Downtrend/NoTrend")</f>
        <v>Uptrend</v>
      </c>
      <c r="AL45">
        <v>0.41</v>
      </c>
      <c r="AM45" t="s">
        <v>3194</v>
      </c>
      <c r="AN45">
        <v>14.27</v>
      </c>
      <c r="AO45" t="s">
        <v>3194</v>
      </c>
      <c r="AP45">
        <v>0.12653541511278099</v>
      </c>
      <c r="AQ45">
        <f>(Table2[[#This Row],[Sharpe Ratio]]-AVERAGE(Table2[Sharpe Ratio]))/_xlfn.STDEV.P(Table2[Sharpe Ratio])</f>
        <v>0.69715763127799724</v>
      </c>
      <c r="AR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8.5273537605934617</v>
      </c>
      <c r="AS45">
        <f>_xlfn.RANK.AVG(Table2[[#This Row],[1Y Return vs Nifty Z-Score]],Table2[1Y Return vs Nifty Z-Score])</f>
        <v>19</v>
      </c>
      <c r="AT45">
        <f>_xlfn.RANK.AVG(Table2[[#This Row],[6M Return vs Nifty Z-Score]],Table2[6M Return vs Nifty Z-Score])</f>
        <v>36</v>
      </c>
      <c r="AU45">
        <f>_xlfn.RANK.AVG(Table2[[#This Row],[Sharpe Ratio Z-Score]],Table2[Sharpe Ratio Z-Score])</f>
        <v>165</v>
      </c>
      <c r="AV45">
        <f>(Table2[[#This Row],[Rank 1Y]]+Table2[[#This Row],[Rank 6M]]+Table2[[#This Row],[Rank Sharpe]])/3</f>
        <v>73.333333333333329</v>
      </c>
    </row>
    <row r="46" spans="1:48" x14ac:dyDescent="0.3">
      <c r="A46" t="s">
        <v>522</v>
      </c>
      <c r="B46" t="s">
        <v>523</v>
      </c>
      <c r="C46" t="s">
        <v>3157</v>
      </c>
      <c r="D46" t="s">
        <v>303</v>
      </c>
      <c r="E46">
        <v>42124.301617559999</v>
      </c>
      <c r="F46">
        <v>2048.6999999999998</v>
      </c>
      <c r="G46">
        <v>103.48038741923</v>
      </c>
      <c r="H46">
        <f>(Table2[[#This Row],[1Y Return vs Nifty]]-AVERAGE(Table2[1Y Return vs Nifty]))/_xlfn.STDEV.P(Table2[1Y Return vs Nifty])</f>
        <v>1.2941707228179529</v>
      </c>
      <c r="I46">
        <v>5.4772757442011697</v>
      </c>
      <c r="J46">
        <f>(Table2[[#This Row],[1M Return vs Nifty]]-AVERAGE(Table2[1M Return vs Nifty]))/_xlfn.STDEV.P(Table2[1M Return vs Nifty])</f>
        <v>0.68896845167811738</v>
      </c>
      <c r="K46">
        <v>37.364789048464701</v>
      </c>
      <c r="L46">
        <f>(Table2[[#This Row],[6M Return vs Nifty]]-AVERAGE(Table2[6M Return vs Nifty]))/_xlfn.STDEV.P(Table2[6M Return vs Nifty])</f>
        <v>0.7983320304914755</v>
      </c>
      <c r="M46">
        <v>3.9436347226674902</v>
      </c>
      <c r="N46">
        <f>(Table2[[#This Row],[1W Return vs Nifty]]-AVERAGE(Table2[1W Return vs Nifty]))/_xlfn.STDEV.P(Table2[1W Return vs Nifty])</f>
        <v>-4.3066821011544285E-2</v>
      </c>
      <c r="O46">
        <v>1987.3</v>
      </c>
      <c r="P46">
        <v>1878.64116440924</v>
      </c>
      <c r="Q46">
        <v>1541.2342403274599</v>
      </c>
      <c r="R46">
        <v>57.867992108047801</v>
      </c>
      <c r="S46" s="1">
        <f>(Table2[[#This Row],[Close Price]]-Table2[[#This Row],[20D EMA]])/Table2[[#This Row],[20D EMA]]</f>
        <v>3.0896190811653935E-2</v>
      </c>
      <c r="T46" s="1">
        <f>(Table2[[#This Row],[Close Price]]-Table2[[#This Row],[50D EMA]])/Table2[[#This Row],[50D EMA]]</f>
        <v>9.0522255560303744E-2</v>
      </c>
      <c r="U46" s="1">
        <f>(Table2[[#This Row],[Close Price]]-Table2[[#This Row],[200D EMA]])/Table2[[#This Row],[200D EMA]]</f>
        <v>0.32925933410661878</v>
      </c>
      <c r="V46">
        <v>0.97828013553095605</v>
      </c>
      <c r="W46">
        <v>2018</v>
      </c>
      <c r="X46">
        <v>2096.9499999999998</v>
      </c>
      <c r="Y46">
        <v>2006.7</v>
      </c>
      <c r="Z46">
        <v>2096.9499999999998</v>
      </c>
      <c r="AA46">
        <v>1890.25</v>
      </c>
      <c r="AB46">
        <v>2175.9</v>
      </c>
      <c r="AC46" s="1">
        <f>(Table2[[#This Row],[Close Price]]/Table2[[#This Row],[Day Low]])-1</f>
        <v>1.5213082259663002E-2</v>
      </c>
      <c r="AD46" s="1">
        <f>(Table2[[#This Row],[Day High]]/Table2[[#This Row],[Close Price]])-1</f>
        <v>2.3551520476399634E-2</v>
      </c>
      <c r="AE46" s="1">
        <f>(Table2[[#This Row],[Close Price]]/Table2[[#This Row],[Current Week Low]])-1</f>
        <v>2.0929884885632966E-2</v>
      </c>
      <c r="AF46" s="1">
        <f>(Table2[[#This Row],[Current Week High]]/Table2[[#This Row],[Close Price]])-1</f>
        <v>2.3551520476399634E-2</v>
      </c>
      <c r="AG46" s="1">
        <f>(Table2[[#This Row],[Close Price]]/Table2[[#This Row],[Current Month Low]])-1</f>
        <v>8.38248908874486E-2</v>
      </c>
      <c r="AH46" s="1">
        <f>(Table2[[#This Row],[Current Month High]]/Table2[[#This Row],[Close Price]])-1</f>
        <v>6.2088153463171869E-2</v>
      </c>
      <c r="AI46">
        <v>7.3632059354712798</v>
      </c>
      <c r="AJ46">
        <v>151.683046683046</v>
      </c>
      <c r="AK46" t="str">
        <f>IF(AND(Table2[[#This Row],[20D EMA]]&gt;Table2[[#This Row],[50D EMA]],Table2[[#This Row],[50D EMA]]&gt;Table2[[#This Row],[200D EMA]]),"Uptrend","Downtrend/NoTrend")</f>
        <v>Uptrend</v>
      </c>
      <c r="AL46">
        <v>0.13</v>
      </c>
      <c r="AM46" t="s">
        <v>3194</v>
      </c>
      <c r="AN46">
        <v>-4.03</v>
      </c>
      <c r="AO46" t="s">
        <v>3193</v>
      </c>
      <c r="AP46">
        <v>0.19765908357905099</v>
      </c>
      <c r="AQ46">
        <f>(Table2[[#This Row],[Sharpe Ratio]]-AVERAGE(Table2[Sharpe Ratio]))/_xlfn.STDEV.P(Table2[Sharpe Ratio])</f>
        <v>1.5261216656884924</v>
      </c>
      <c r="AR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4.264526049664493</v>
      </c>
      <c r="AS46">
        <f>_xlfn.RANK.AVG(Table2[[#This Row],[1Y Return vs Nifty Z-Score]],Table2[1Y Return vs Nifty Z-Score])</f>
        <v>69</v>
      </c>
      <c r="AT46">
        <f>_xlfn.RANK.AVG(Table2[[#This Row],[6M Return vs Nifty Z-Score]],Table2[6M Return vs Nifty Z-Score])</f>
        <v>108</v>
      </c>
      <c r="AU46">
        <f>_xlfn.RANK.AVG(Table2[[#This Row],[Sharpe Ratio Z-Score]],Table2[Sharpe Ratio Z-Score])</f>
        <v>46</v>
      </c>
      <c r="AV46">
        <f>(Table2[[#This Row],[Rank 1Y]]+Table2[[#This Row],[Rank 6M]]+Table2[[#This Row],[Rank Sharpe]])/3</f>
        <v>74.333333333333329</v>
      </c>
    </row>
    <row r="47" spans="1:48" x14ac:dyDescent="0.3">
      <c r="A47" t="s">
        <v>559</v>
      </c>
      <c r="B47" t="s">
        <v>560</v>
      </c>
      <c r="C47" t="s">
        <v>3162</v>
      </c>
      <c r="D47" t="s">
        <v>172</v>
      </c>
      <c r="E47">
        <v>37033.8950148</v>
      </c>
      <c r="F47">
        <v>8555.7000000000007</v>
      </c>
      <c r="G47">
        <v>203.05599920009601</v>
      </c>
      <c r="H47">
        <f>(Table2[[#This Row],[1Y Return vs Nifty]]-AVERAGE(Table2[1Y Return vs Nifty]))/_xlfn.STDEV.P(Table2[1Y Return vs Nifty])</f>
        <v>2.9456812297642081</v>
      </c>
      <c r="I47">
        <v>19.008963061183699</v>
      </c>
      <c r="J47">
        <f>(Table2[[#This Row],[1M Return vs Nifty]]-AVERAGE(Table2[1M Return vs Nifty]))/_xlfn.STDEV.P(Table2[1M Return vs Nifty])</f>
        <v>2.1802997960286978</v>
      </c>
      <c r="K47">
        <v>123.58741598671401</v>
      </c>
      <c r="L47">
        <f>(Table2[[#This Row],[6M Return vs Nifty]]-AVERAGE(Table2[6M Return vs Nifty]))/_xlfn.STDEV.P(Table2[6M Return vs Nifty])</f>
        <v>3.4105860967329087</v>
      </c>
      <c r="M47">
        <v>-3.04272563113549</v>
      </c>
      <c r="N47">
        <f>(Table2[[#This Row],[1W Return vs Nifty]]-AVERAGE(Table2[1W Return vs Nifty]))/_xlfn.STDEV.P(Table2[1W Return vs Nifty])</f>
        <v>-1.3891532153024875</v>
      </c>
      <c r="O47">
        <v>7737.36</v>
      </c>
      <c r="P47">
        <v>7069.9489523157799</v>
      </c>
      <c r="Q47">
        <v>5245.3255643323</v>
      </c>
      <c r="R47">
        <v>74.471754761487901</v>
      </c>
      <c r="S47" s="1">
        <f>(Table2[[#This Row],[Close Price]]-Table2[[#This Row],[20D EMA]])/Table2[[#This Row],[20D EMA]]</f>
        <v>0.10576475697137022</v>
      </c>
      <c r="T47" s="1">
        <f>(Table2[[#This Row],[Close Price]]-Table2[[#This Row],[50D EMA]])/Table2[[#This Row],[50D EMA]]</f>
        <v>0.2101501803909856</v>
      </c>
      <c r="U47" s="1">
        <f>(Table2[[#This Row],[Close Price]]-Table2[[#This Row],[200D EMA]])/Table2[[#This Row],[200D EMA]]</f>
        <v>0.63110943163908118</v>
      </c>
      <c r="V47">
        <v>1.44282209772883</v>
      </c>
      <c r="W47">
        <v>8080.15</v>
      </c>
      <c r="X47">
        <v>8619.25</v>
      </c>
      <c r="Y47">
        <v>8045.3</v>
      </c>
      <c r="Z47">
        <v>8619.25</v>
      </c>
      <c r="AA47">
        <v>7385.25</v>
      </c>
      <c r="AB47">
        <v>8750</v>
      </c>
      <c r="AC47" s="1">
        <f>(Table2[[#This Row],[Close Price]]/Table2[[#This Row],[Day Low]])-1</f>
        <v>5.8854105431211279E-2</v>
      </c>
      <c r="AD47" s="1">
        <f>(Table2[[#This Row],[Day High]]/Table2[[#This Row],[Close Price]])-1</f>
        <v>7.4277966735625256E-3</v>
      </c>
      <c r="AE47" s="1">
        <f>(Table2[[#This Row],[Close Price]]/Table2[[#This Row],[Current Week Low]])-1</f>
        <v>6.3440766658794612E-2</v>
      </c>
      <c r="AF47" s="1">
        <f>(Table2[[#This Row],[Current Week High]]/Table2[[#This Row],[Close Price]])-1</f>
        <v>7.4277966735625256E-3</v>
      </c>
      <c r="AG47" s="1">
        <f>(Table2[[#This Row],[Close Price]]/Table2[[#This Row],[Current Month Low]])-1</f>
        <v>0.15848481771097811</v>
      </c>
      <c r="AH47" s="1">
        <f>(Table2[[#This Row],[Current Month High]]/Table2[[#This Row],[Close Price]])-1</f>
        <v>2.2710006194700538E-2</v>
      </c>
      <c r="AI47">
        <v>2.2710006194700498</v>
      </c>
      <c r="AJ47">
        <v>252.08641975308601</v>
      </c>
      <c r="AK47" t="str">
        <f>IF(AND(Table2[[#This Row],[20D EMA]]&gt;Table2[[#This Row],[50D EMA]],Table2[[#This Row],[50D EMA]]&gt;Table2[[#This Row],[200D EMA]]),"Uptrend","Downtrend/NoTrend")</f>
        <v>Uptrend</v>
      </c>
      <c r="AL47">
        <v>0.49</v>
      </c>
      <c r="AM47" t="s">
        <v>3194</v>
      </c>
      <c r="AN47">
        <v>24.73</v>
      </c>
      <c r="AO47" t="s">
        <v>3194</v>
      </c>
      <c r="AP47">
        <v>0.106261857526711</v>
      </c>
      <c r="AQ47">
        <f>(Table2[[#This Row],[Sharpe Ratio]]-AVERAGE(Table2[Sharpe Ratio]))/_xlfn.STDEV.P(Table2[Sharpe Ratio])</f>
        <v>0.46086427843481165</v>
      </c>
      <c r="AR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7.6082781856581381</v>
      </c>
      <c r="AS47">
        <f>_xlfn.RANK.AVG(Table2[[#This Row],[1Y Return vs Nifty Z-Score]],Table2[1Y Return vs Nifty Z-Score])</f>
        <v>12</v>
      </c>
      <c r="AT47">
        <f>_xlfn.RANK.AVG(Table2[[#This Row],[6M Return vs Nifty Z-Score]],Table2[6M Return vs Nifty Z-Score])</f>
        <v>6</v>
      </c>
      <c r="AU47">
        <f>_xlfn.RANK.AVG(Table2[[#This Row],[Sharpe Ratio Z-Score]],Table2[Sharpe Ratio Z-Score])</f>
        <v>220</v>
      </c>
      <c r="AV47">
        <f>(Table2[[#This Row],[Rank 1Y]]+Table2[[#This Row],[Rank 6M]]+Table2[[#This Row],[Rank Sharpe]])/3</f>
        <v>79.333333333333329</v>
      </c>
    </row>
    <row r="48" spans="1:48" x14ac:dyDescent="0.3">
      <c r="A48" t="s">
        <v>61</v>
      </c>
      <c r="B48" t="s">
        <v>62</v>
      </c>
      <c r="C48" t="s">
        <v>3154</v>
      </c>
      <c r="D48" t="s">
        <v>60</v>
      </c>
      <c r="E48">
        <v>378136.90837343998</v>
      </c>
      <c r="F48">
        <v>3155.8</v>
      </c>
      <c r="G48">
        <v>73.559604944317599</v>
      </c>
      <c r="H48">
        <f>(Table2[[#This Row],[1Y Return vs Nifty]]-AVERAGE(Table2[1Y Return vs Nifty]))/_xlfn.STDEV.P(Table2[1Y Return vs Nifty])</f>
        <v>0.79791982614139878</v>
      </c>
      <c r="I48">
        <v>16.1144746527821</v>
      </c>
      <c r="J48">
        <f>(Table2[[#This Row],[1M Return vs Nifty]]-AVERAGE(Table2[1M Return vs Nifty]))/_xlfn.STDEV.P(Table2[1M Return vs Nifty])</f>
        <v>1.8612973547077798</v>
      </c>
      <c r="K48">
        <v>41.179290712417298</v>
      </c>
      <c r="L48">
        <f>(Table2[[#This Row],[6M Return vs Nifty]]-AVERAGE(Table2[6M Return vs Nifty]))/_xlfn.STDEV.P(Table2[6M Return vs Nifty])</f>
        <v>0.91389853357982598</v>
      </c>
      <c r="M48">
        <v>2.09075271224919</v>
      </c>
      <c r="N48">
        <f>(Table2[[#This Row],[1W Return vs Nifty]]-AVERAGE(Table2[1W Return vs Nifty]))/_xlfn.STDEV.P(Table2[1W Return vs Nifty])</f>
        <v>-0.4000680545784408</v>
      </c>
      <c r="O48">
        <v>3061.8</v>
      </c>
      <c r="P48">
        <v>2929.4644673411999</v>
      </c>
      <c r="Q48">
        <v>2463.0471747080601</v>
      </c>
      <c r="R48">
        <v>59.532313259098501</v>
      </c>
      <c r="S48" s="1">
        <f>(Table2[[#This Row],[Close Price]]-Table2[[#This Row],[20D EMA]])/Table2[[#This Row],[20D EMA]]</f>
        <v>3.070089489842576E-2</v>
      </c>
      <c r="T48" s="1">
        <f>(Table2[[#This Row],[Close Price]]-Table2[[#This Row],[50D EMA]])/Table2[[#This Row],[50D EMA]]</f>
        <v>7.726174363337604E-2</v>
      </c>
      <c r="U48" s="1">
        <f>(Table2[[#This Row],[Close Price]]-Table2[[#This Row],[200D EMA]])/Table2[[#This Row],[200D EMA]]</f>
        <v>0.28125844783060261</v>
      </c>
      <c r="V48">
        <v>1.07885286772693</v>
      </c>
      <c r="W48">
        <v>3086.55</v>
      </c>
      <c r="X48">
        <v>3192.95</v>
      </c>
      <c r="Y48">
        <v>3086.55</v>
      </c>
      <c r="Z48">
        <v>3192.95</v>
      </c>
      <c r="AA48">
        <v>2982.9</v>
      </c>
      <c r="AB48">
        <v>3220.3</v>
      </c>
      <c r="AC48" s="1">
        <f>(Table2[[#This Row],[Close Price]]/Table2[[#This Row],[Day Low]])-1</f>
        <v>2.2436053198555017E-2</v>
      </c>
      <c r="AD48" s="1">
        <f>(Table2[[#This Row],[Day High]]/Table2[[#This Row],[Close Price]])-1</f>
        <v>1.1771975410355351E-2</v>
      </c>
      <c r="AE48" s="1">
        <f>(Table2[[#This Row],[Close Price]]/Table2[[#This Row],[Current Week Low]])-1</f>
        <v>2.2436053198555017E-2</v>
      </c>
      <c r="AF48" s="1">
        <f>(Table2[[#This Row],[Current Week High]]/Table2[[#This Row],[Close Price]])-1</f>
        <v>1.1771975410355351E-2</v>
      </c>
      <c r="AG48" s="1">
        <f>(Table2[[#This Row],[Close Price]]/Table2[[#This Row],[Current Month Low]])-1</f>
        <v>5.796372657480986E-2</v>
      </c>
      <c r="AH48" s="1">
        <f>(Table2[[#This Row],[Current Month High]]/Table2[[#This Row],[Close Price]])-1</f>
        <v>2.0438557576525795E-2</v>
      </c>
      <c r="AI48">
        <v>2.1008935927498502</v>
      </c>
      <c r="AJ48">
        <v>117.64137931034401</v>
      </c>
      <c r="AK48" t="str">
        <f>IF(AND(Table2[[#This Row],[20D EMA]]&gt;Table2[[#This Row],[50D EMA]],Table2[[#This Row],[50D EMA]]&gt;Table2[[#This Row],[200D EMA]]),"Uptrend","Downtrend/NoTrend")</f>
        <v>Uptrend</v>
      </c>
      <c r="AL48">
        <v>0.09</v>
      </c>
      <c r="AM48" t="s">
        <v>3194</v>
      </c>
      <c r="AN48">
        <v>-0.8</v>
      </c>
      <c r="AO48" t="s">
        <v>3193</v>
      </c>
      <c r="AP48">
        <v>0.204122184866187</v>
      </c>
      <c r="AQ48">
        <f>(Table2[[#This Row],[Sharpe Ratio]]-AVERAGE(Table2[Sharpe Ratio]))/_xlfn.STDEV.P(Table2[Sharpe Ratio])</f>
        <v>1.6014507176528012</v>
      </c>
      <c r="AR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4.7744983775033658</v>
      </c>
      <c r="AS48">
        <f>_xlfn.RANK.AVG(Table2[[#This Row],[1Y Return vs Nifty Z-Score]],Table2[1Y Return vs Nifty Z-Score])</f>
        <v>122</v>
      </c>
      <c r="AT48">
        <f>_xlfn.RANK.AVG(Table2[[#This Row],[6M Return vs Nifty Z-Score]],Table2[6M Return vs Nifty Z-Score])</f>
        <v>97</v>
      </c>
      <c r="AU48">
        <f>_xlfn.RANK.AVG(Table2[[#This Row],[Sharpe Ratio Z-Score]],Table2[Sharpe Ratio Z-Score])</f>
        <v>36</v>
      </c>
      <c r="AV48">
        <f>(Table2[[#This Row],[Rank 1Y]]+Table2[[#This Row],[Rank 6M]]+Table2[[#This Row],[Rank Sharpe]])/3</f>
        <v>85</v>
      </c>
    </row>
    <row r="49" spans="1:48" x14ac:dyDescent="0.3">
      <c r="A49" t="s">
        <v>104</v>
      </c>
      <c r="B49" t="s">
        <v>105</v>
      </c>
      <c r="C49" t="s">
        <v>3159</v>
      </c>
      <c r="D49" t="s">
        <v>106</v>
      </c>
      <c r="E49">
        <v>280268.42128627503</v>
      </c>
      <c r="F49">
        <v>7870.05</v>
      </c>
      <c r="G49">
        <v>91.6221697170932</v>
      </c>
      <c r="H49">
        <f>(Table2[[#This Row],[1Y Return vs Nifty]]-AVERAGE(Table2[1Y Return vs Nifty]))/_xlfn.STDEV.P(Table2[1Y Return vs Nifty])</f>
        <v>1.0974963486566067</v>
      </c>
      <c r="I49">
        <v>15.7634032732963</v>
      </c>
      <c r="J49">
        <f>(Table2[[#This Row],[1M Return vs Nifty]]-AVERAGE(Table2[1M Return vs Nifty]))/_xlfn.STDEV.P(Table2[1M Return vs Nifty])</f>
        <v>1.8226056719880288</v>
      </c>
      <c r="K49">
        <v>32.143899852528101</v>
      </c>
      <c r="L49">
        <f>(Table2[[#This Row],[6M Return vs Nifty]]-AVERAGE(Table2[6M Return vs Nifty]))/_xlfn.STDEV.P(Table2[6M Return vs Nifty])</f>
        <v>0.64015674036434</v>
      </c>
      <c r="M49">
        <v>9.5575296775013108</v>
      </c>
      <c r="N49">
        <f>(Table2[[#This Row],[1W Return vs Nifty]]-AVERAGE(Table2[1W Return vs Nifty]))/_xlfn.STDEV.P(Table2[1W Return vs Nifty])</f>
        <v>1.038581882317491</v>
      </c>
      <c r="O49">
        <v>7343.57</v>
      </c>
      <c r="P49">
        <v>7133.2744306572704</v>
      </c>
      <c r="Q49">
        <v>6207.4360975873997</v>
      </c>
      <c r="R49">
        <v>74.181329057931194</v>
      </c>
      <c r="S49" s="1">
        <f>(Table2[[#This Row],[Close Price]]-Table2[[#This Row],[20D EMA]])/Table2[[#This Row],[20D EMA]]</f>
        <v>7.169265084965494E-2</v>
      </c>
      <c r="T49" s="1">
        <f>(Table2[[#This Row],[Close Price]]-Table2[[#This Row],[50D EMA]])/Table2[[#This Row],[50D EMA]]</f>
        <v>0.10328714764936392</v>
      </c>
      <c r="U49" s="1">
        <f>(Table2[[#This Row],[Close Price]]-Table2[[#This Row],[200D EMA]])/Table2[[#This Row],[200D EMA]]</f>
        <v>0.26784229048427849</v>
      </c>
      <c r="V49">
        <v>0.88076258083627401</v>
      </c>
      <c r="W49">
        <v>7703.75</v>
      </c>
      <c r="X49">
        <v>7880.1</v>
      </c>
      <c r="Y49">
        <v>7674</v>
      </c>
      <c r="Z49">
        <v>7880.1</v>
      </c>
      <c r="AA49">
        <v>6955.25</v>
      </c>
      <c r="AB49">
        <v>7880.1</v>
      </c>
      <c r="AC49" s="1">
        <f>(Table2[[#This Row],[Close Price]]/Table2[[#This Row],[Day Low]])-1</f>
        <v>2.1586889501866047E-2</v>
      </c>
      <c r="AD49" s="1">
        <f>(Table2[[#This Row],[Day High]]/Table2[[#This Row],[Close Price]])-1</f>
        <v>1.2769931576037674E-3</v>
      </c>
      <c r="AE49" s="1">
        <f>(Table2[[#This Row],[Close Price]]/Table2[[#This Row],[Current Week Low]])-1</f>
        <v>2.5547302580140707E-2</v>
      </c>
      <c r="AF49" s="1">
        <f>(Table2[[#This Row],[Current Week High]]/Table2[[#This Row],[Close Price]])-1</f>
        <v>1.2769931576037674E-3</v>
      </c>
      <c r="AG49" s="1">
        <f>(Table2[[#This Row],[Close Price]]/Table2[[#This Row],[Current Month Low]])-1</f>
        <v>0.13152654469645242</v>
      </c>
      <c r="AH49" s="1">
        <f>(Table2[[#This Row],[Current Month High]]/Table2[[#This Row],[Close Price]])-1</f>
        <v>1.2769931576037674E-3</v>
      </c>
      <c r="AI49">
        <v>1.25348631838424</v>
      </c>
      <c r="AJ49">
        <v>142.45378927911199</v>
      </c>
      <c r="AK49" t="str">
        <f>IF(AND(Table2[[#This Row],[20D EMA]]&gt;Table2[[#This Row],[50D EMA]],Table2[[#This Row],[50D EMA]]&gt;Table2[[#This Row],[200D EMA]]),"Uptrend","Downtrend/NoTrend")</f>
        <v>Uptrend</v>
      </c>
      <c r="AL49">
        <v>0.16</v>
      </c>
      <c r="AM49" t="s">
        <v>3194</v>
      </c>
      <c r="AN49">
        <v>11.2</v>
      </c>
      <c r="AO49" t="s">
        <v>3194</v>
      </c>
      <c r="AP49">
        <v>0.192245703384225</v>
      </c>
      <c r="AQ49">
        <f>(Table2[[#This Row],[Sharpe Ratio]]-AVERAGE(Table2[Sharpe Ratio]))/_xlfn.STDEV.P(Table2[Sharpe Ratio])</f>
        <v>1.463027373972803</v>
      </c>
      <c r="AR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6.0618680172992692</v>
      </c>
      <c r="AS49">
        <f>_xlfn.RANK.AVG(Table2[[#This Row],[1Y Return vs Nifty Z-Score]],Table2[1Y Return vs Nifty Z-Score])</f>
        <v>93</v>
      </c>
      <c r="AT49">
        <f>_xlfn.RANK.AVG(Table2[[#This Row],[6M Return vs Nifty Z-Score]],Table2[6M Return vs Nifty Z-Score])</f>
        <v>130</v>
      </c>
      <c r="AU49">
        <f>_xlfn.RANK.AVG(Table2[[#This Row],[Sharpe Ratio Z-Score]],Table2[Sharpe Ratio Z-Score])</f>
        <v>56</v>
      </c>
      <c r="AV49">
        <f>(Table2[[#This Row],[Rank 1Y]]+Table2[[#This Row],[Rank 6M]]+Table2[[#This Row],[Rank Sharpe]])/3</f>
        <v>93</v>
      </c>
    </row>
    <row r="50" spans="1:48" x14ac:dyDescent="0.3">
      <c r="A50" t="s">
        <v>925</v>
      </c>
      <c r="B50" t="s">
        <v>926</v>
      </c>
      <c r="C50" t="s">
        <v>3152</v>
      </c>
      <c r="D50" t="s">
        <v>51</v>
      </c>
      <c r="E50">
        <v>16577.435540760001</v>
      </c>
      <c r="F50">
        <v>1080.5999999999999</v>
      </c>
      <c r="G50">
        <v>307.458845384678</v>
      </c>
      <c r="H50">
        <f>(Table2[[#This Row],[1Y Return vs Nifty]]-AVERAGE(Table2[1Y Return vs Nifty]))/_xlfn.STDEV.P(Table2[1Y Return vs Nifty])</f>
        <v>4.6772537940219836</v>
      </c>
      <c r="I50">
        <v>3.6270379030625999</v>
      </c>
      <c r="J50">
        <f>(Table2[[#This Row],[1M Return vs Nifty]]-AVERAGE(Table2[1M Return vs Nifty]))/_xlfn.STDEV.P(Table2[1M Return vs Nifty])</f>
        <v>0.48505318062906638</v>
      </c>
      <c r="K50">
        <v>84.237474718456298</v>
      </c>
      <c r="L50">
        <f>(Table2[[#This Row],[6M Return vs Nifty]]-AVERAGE(Table2[6M Return vs Nifty]))/_xlfn.STDEV.P(Table2[6M Return vs Nifty])</f>
        <v>2.2184159236067162</v>
      </c>
      <c r="M50">
        <v>12.120089986377099</v>
      </c>
      <c r="N50">
        <f>(Table2[[#This Row],[1W Return vs Nifty]]-AVERAGE(Table2[1W Return vs Nifty]))/_xlfn.STDEV.P(Table2[1W Return vs Nifty])</f>
        <v>1.532319306618833</v>
      </c>
      <c r="O50">
        <v>995.94</v>
      </c>
      <c r="P50">
        <v>963.45716116307904</v>
      </c>
      <c r="Q50">
        <v>723.62072220478797</v>
      </c>
      <c r="R50">
        <v>76.596072861125293</v>
      </c>
      <c r="S50" s="1">
        <f>(Table2[[#This Row],[Close Price]]-Table2[[#This Row],[20D EMA]])/Table2[[#This Row],[20D EMA]]</f>
        <v>8.5005120790408908E-2</v>
      </c>
      <c r="T50" s="1">
        <f>(Table2[[#This Row],[Close Price]]-Table2[[#This Row],[50D EMA]])/Table2[[#This Row],[50D EMA]]</f>
        <v>0.12158593402897833</v>
      </c>
      <c r="U50" s="1">
        <f>(Table2[[#This Row],[Close Price]]-Table2[[#This Row],[200D EMA]])/Table2[[#This Row],[200D EMA]]</f>
        <v>0.49332373554413661</v>
      </c>
      <c r="V50">
        <v>1.196153556998</v>
      </c>
      <c r="W50">
        <v>1061</v>
      </c>
      <c r="X50">
        <v>1098.8499999999999</v>
      </c>
      <c r="Y50">
        <v>1046.55</v>
      </c>
      <c r="Z50">
        <v>1098.8499999999999</v>
      </c>
      <c r="AA50">
        <v>915</v>
      </c>
      <c r="AB50">
        <v>1098.8499999999999</v>
      </c>
      <c r="AC50" s="1">
        <f>(Table2[[#This Row],[Close Price]]/Table2[[#This Row],[Day Low]])-1</f>
        <v>1.8473138548539048E-2</v>
      </c>
      <c r="AD50" s="1">
        <f>(Table2[[#This Row],[Day High]]/Table2[[#This Row],[Close Price]])-1</f>
        <v>1.6888765500647773E-2</v>
      </c>
      <c r="AE50" s="1">
        <f>(Table2[[#This Row],[Close Price]]/Table2[[#This Row],[Current Week Low]])-1</f>
        <v>3.2535473699297546E-2</v>
      </c>
      <c r="AF50" s="1">
        <f>(Table2[[#This Row],[Current Week High]]/Table2[[#This Row],[Close Price]])-1</f>
        <v>1.6888765500647773E-2</v>
      </c>
      <c r="AG50" s="1">
        <f>(Table2[[#This Row],[Close Price]]/Table2[[#This Row],[Current Month Low]])-1</f>
        <v>0.18098360655737689</v>
      </c>
      <c r="AH50" s="1">
        <f>(Table2[[#This Row],[Current Month High]]/Table2[[#This Row],[Close Price]])-1</f>
        <v>1.6888765500647773E-2</v>
      </c>
      <c r="AI50">
        <v>1.68887655006477</v>
      </c>
      <c r="AJ50">
        <v>406.72919109026901</v>
      </c>
      <c r="AK50" t="str">
        <f>IF(AND(Table2[[#This Row],[20D EMA]]&gt;Table2[[#This Row],[50D EMA]],Table2[[#This Row],[50D EMA]]&gt;Table2[[#This Row],[200D EMA]]),"Uptrend","Downtrend/NoTrend")</f>
        <v>Uptrend</v>
      </c>
      <c r="AL50">
        <v>0.16</v>
      </c>
      <c r="AM50" t="s">
        <v>3194</v>
      </c>
      <c r="AN50">
        <v>8.41</v>
      </c>
      <c r="AO50" t="s">
        <v>3194</v>
      </c>
      <c r="AP50">
        <v>9.6740279680559996E-2</v>
      </c>
      <c r="AQ50">
        <f>(Table2[[#This Row],[Sharpe Ratio]]-AVERAGE(Table2[Sharpe Ratio]))/_xlfn.STDEV.P(Table2[Sharpe Ratio])</f>
        <v>0.34988792196295504</v>
      </c>
      <c r="AR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9.262930126839553</v>
      </c>
      <c r="AS50">
        <f>_xlfn.RANK.AVG(Table2[[#This Row],[1Y Return vs Nifty Z-Score]],Table2[1Y Return vs Nifty Z-Score])</f>
        <v>4</v>
      </c>
      <c r="AT50">
        <f>_xlfn.RANK.AVG(Table2[[#This Row],[6M Return vs Nifty Z-Score]],Table2[6M Return vs Nifty Z-Score])</f>
        <v>29</v>
      </c>
      <c r="AU50">
        <f>_xlfn.RANK.AVG(Table2[[#This Row],[Sharpe Ratio Z-Score]],Table2[Sharpe Ratio Z-Score])</f>
        <v>250</v>
      </c>
      <c r="AV50">
        <f>(Table2[[#This Row],[Rank 1Y]]+Table2[[#This Row],[Rank 6M]]+Table2[[#This Row],[Rank Sharpe]])/3</f>
        <v>94.333333333333329</v>
      </c>
    </row>
    <row r="51" spans="1:48" x14ac:dyDescent="0.3">
      <c r="A51" t="s">
        <v>702</v>
      </c>
      <c r="B51" t="s">
        <v>703</v>
      </c>
      <c r="C51" t="s">
        <v>3159</v>
      </c>
      <c r="D51" t="s">
        <v>159</v>
      </c>
      <c r="E51">
        <v>25887.89579472</v>
      </c>
      <c r="F51">
        <v>814.4</v>
      </c>
      <c r="G51">
        <v>94.739528719105195</v>
      </c>
      <c r="H51">
        <f>(Table2[[#This Row],[1Y Return vs Nifty]]-AVERAGE(Table2[1Y Return vs Nifty]))/_xlfn.STDEV.P(Table2[1Y Return vs Nifty])</f>
        <v>1.1491992812690237</v>
      </c>
      <c r="I51">
        <v>4.0870154784928401</v>
      </c>
      <c r="J51">
        <f>(Table2[[#This Row],[1M Return vs Nifty]]-AVERAGE(Table2[1M Return vs Nifty]))/_xlfn.STDEV.P(Table2[1M Return vs Nifty])</f>
        <v>0.53574744808206787</v>
      </c>
      <c r="K51">
        <v>38.129960966550001</v>
      </c>
      <c r="L51">
        <f>(Table2[[#This Row],[6M Return vs Nifty]]-AVERAGE(Table2[6M Return vs Nifty]))/_xlfn.STDEV.P(Table2[6M Return vs Nifty])</f>
        <v>0.82151415246305026</v>
      </c>
      <c r="M51">
        <v>20.661987974780899</v>
      </c>
      <c r="N51">
        <f>(Table2[[#This Row],[1W Return vs Nifty]]-AVERAGE(Table2[1W Return vs Nifty]))/_xlfn.STDEV.P(Table2[1W Return vs Nifty])</f>
        <v>3.1781165574509629</v>
      </c>
      <c r="O51">
        <v>741.72</v>
      </c>
      <c r="P51">
        <v>718.48669368681897</v>
      </c>
      <c r="Q51">
        <v>599.33635373781203</v>
      </c>
      <c r="R51">
        <v>74.487129177950493</v>
      </c>
      <c r="S51" s="1">
        <f>(Table2[[#This Row],[Close Price]]-Table2[[#This Row],[20D EMA]])/Table2[[#This Row],[20D EMA]]</f>
        <v>9.7988459256862351E-2</v>
      </c>
      <c r="T51" s="1">
        <f>(Table2[[#This Row],[Close Price]]-Table2[[#This Row],[50D EMA]])/Table2[[#This Row],[50D EMA]]</f>
        <v>0.13349350399381041</v>
      </c>
      <c r="U51" s="1">
        <f>(Table2[[#This Row],[Close Price]]-Table2[[#This Row],[200D EMA]])/Table2[[#This Row],[200D EMA]]</f>
        <v>0.35883631106460551</v>
      </c>
      <c r="V51">
        <v>1.0887349239080799</v>
      </c>
      <c r="W51">
        <v>793.1</v>
      </c>
      <c r="X51">
        <v>821.95</v>
      </c>
      <c r="Y51">
        <v>763.4</v>
      </c>
      <c r="Z51">
        <v>821.95</v>
      </c>
      <c r="AA51">
        <v>641.75</v>
      </c>
      <c r="AB51">
        <v>821.95</v>
      </c>
      <c r="AC51" s="1">
        <f>(Table2[[#This Row],[Close Price]]/Table2[[#This Row],[Day Low]])-1</f>
        <v>2.6856638507123831E-2</v>
      </c>
      <c r="AD51" s="1">
        <f>(Table2[[#This Row],[Day High]]/Table2[[#This Row],[Close Price]])-1</f>
        <v>9.2706286836936602E-3</v>
      </c>
      <c r="AE51" s="1">
        <f>(Table2[[#This Row],[Close Price]]/Table2[[#This Row],[Current Week Low]])-1</f>
        <v>6.6806392454807462E-2</v>
      </c>
      <c r="AF51" s="1">
        <f>(Table2[[#This Row],[Current Week High]]/Table2[[#This Row],[Close Price]])-1</f>
        <v>9.2706286836936602E-3</v>
      </c>
      <c r="AG51" s="1">
        <f>(Table2[[#This Row],[Close Price]]/Table2[[#This Row],[Current Month Low]])-1</f>
        <v>0.26902999610440204</v>
      </c>
      <c r="AH51" s="1">
        <f>(Table2[[#This Row],[Current Month High]]/Table2[[#This Row],[Close Price]])-1</f>
        <v>9.2706286836936602E-3</v>
      </c>
      <c r="AI51">
        <v>3.6284381139489201</v>
      </c>
      <c r="AJ51">
        <v>161.02564102564099</v>
      </c>
      <c r="AK51" t="str">
        <f>IF(AND(Table2[[#This Row],[20D EMA]]&gt;Table2[[#This Row],[50D EMA]],Table2[[#This Row],[50D EMA]]&gt;Table2[[#This Row],[200D EMA]]),"Uptrend","Downtrend/NoTrend")</f>
        <v>Uptrend</v>
      </c>
      <c r="AL51">
        <v>0.36</v>
      </c>
      <c r="AM51" t="s">
        <v>3194</v>
      </c>
      <c r="AN51">
        <v>14.46</v>
      </c>
      <c r="AO51" t="s">
        <v>3194</v>
      </c>
      <c r="AP51">
        <v>0.16224841942688001</v>
      </c>
      <c r="AQ51">
        <f>(Table2[[#This Row],[Sharpe Ratio]]-AVERAGE(Table2[Sharpe Ratio]))/_xlfn.STDEV.P(Table2[Sharpe Ratio])</f>
        <v>1.1134015733515821</v>
      </c>
      <c r="AR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6.7979790126166861</v>
      </c>
      <c r="AS51">
        <f>_xlfn.RANK.AVG(Table2[[#This Row],[1Y Return vs Nifty Z-Score]],Table2[1Y Return vs Nifty Z-Score])</f>
        <v>89</v>
      </c>
      <c r="AT51">
        <f>_xlfn.RANK.AVG(Table2[[#This Row],[6M Return vs Nifty Z-Score]],Table2[6M Return vs Nifty Z-Score])</f>
        <v>106</v>
      </c>
      <c r="AU51">
        <f>_xlfn.RANK.AVG(Table2[[#This Row],[Sharpe Ratio Z-Score]],Table2[Sharpe Ratio Z-Score])</f>
        <v>98</v>
      </c>
      <c r="AV51">
        <f>(Table2[[#This Row],[Rank 1Y]]+Table2[[#This Row],[Rank 6M]]+Table2[[#This Row],[Rank Sharpe]])/3</f>
        <v>97.666666666666671</v>
      </c>
    </row>
    <row r="52" spans="1:48" x14ac:dyDescent="0.3">
      <c r="A52" t="s">
        <v>1112</v>
      </c>
      <c r="B52" t="s">
        <v>1113</v>
      </c>
      <c r="C52" t="s">
        <v>3159</v>
      </c>
      <c r="D52" t="s">
        <v>274</v>
      </c>
      <c r="E52">
        <v>11732.2505244</v>
      </c>
      <c r="F52">
        <v>5780.55</v>
      </c>
      <c r="G52">
        <v>47.341488145513303</v>
      </c>
      <c r="H52">
        <f>(Table2[[#This Row],[1Y Return vs Nifty]]-AVERAGE(Table2[1Y Return vs Nifty]))/_xlfn.STDEV.P(Table2[1Y Return vs Nifty])</f>
        <v>0.36307946120487478</v>
      </c>
      <c r="I52">
        <v>3.2516568013788398</v>
      </c>
      <c r="J52">
        <f>(Table2[[#This Row],[1M Return vs Nifty]]-AVERAGE(Table2[1M Return vs Nifty]))/_xlfn.STDEV.P(Table2[1M Return vs Nifty])</f>
        <v>0.44368231608689934</v>
      </c>
      <c r="K52">
        <v>61.454844604440403</v>
      </c>
      <c r="L52">
        <f>(Table2[[#This Row],[6M Return vs Nifty]]-AVERAGE(Table2[6M Return vs Nifty]))/_xlfn.STDEV.P(Table2[6M Return vs Nifty])</f>
        <v>1.5281792622065116</v>
      </c>
      <c r="M52">
        <v>6.8225035261608298</v>
      </c>
      <c r="N52">
        <f>(Table2[[#This Row],[1W Return vs Nifty]]-AVERAGE(Table2[1W Return vs Nifty]))/_xlfn.STDEV.P(Table2[1W Return vs Nifty])</f>
        <v>0.51161486316777061</v>
      </c>
      <c r="O52">
        <v>5419.46</v>
      </c>
      <c r="P52">
        <v>5335.07886485165</v>
      </c>
      <c r="Q52">
        <v>4615.4278250985899</v>
      </c>
      <c r="R52">
        <v>70.978299458260494</v>
      </c>
      <c r="S52" s="1">
        <f>(Table2[[#This Row],[Close Price]]-Table2[[#This Row],[20D EMA]])/Table2[[#This Row],[20D EMA]]</f>
        <v>6.66284094725305E-2</v>
      </c>
      <c r="T52" s="1">
        <f>(Table2[[#This Row],[Close Price]]-Table2[[#This Row],[50D EMA]])/Table2[[#This Row],[50D EMA]]</f>
        <v>8.3498509850188918E-2</v>
      </c>
      <c r="U52" s="1">
        <f>(Table2[[#This Row],[Close Price]]-Table2[[#This Row],[200D EMA]])/Table2[[#This Row],[200D EMA]]</f>
        <v>0.25244077451834535</v>
      </c>
      <c r="V52">
        <v>0.702803012855437</v>
      </c>
      <c r="W52">
        <v>5392.7</v>
      </c>
      <c r="X52">
        <v>5880</v>
      </c>
      <c r="Y52">
        <v>5291</v>
      </c>
      <c r="Z52">
        <v>5880</v>
      </c>
      <c r="AA52">
        <v>4971.1000000000004</v>
      </c>
      <c r="AB52">
        <v>5880</v>
      </c>
      <c r="AC52" s="1">
        <f>(Table2[[#This Row],[Close Price]]/Table2[[#This Row],[Day Low]])-1</f>
        <v>7.192130101804306E-2</v>
      </c>
      <c r="AD52" s="1">
        <f>(Table2[[#This Row],[Day High]]/Table2[[#This Row],[Close Price]])-1</f>
        <v>1.7204245270778795E-2</v>
      </c>
      <c r="AE52" s="1">
        <f>(Table2[[#This Row],[Close Price]]/Table2[[#This Row],[Current Week Low]])-1</f>
        <v>9.2525042525042567E-2</v>
      </c>
      <c r="AF52" s="1">
        <f>(Table2[[#This Row],[Current Week High]]/Table2[[#This Row],[Close Price]])-1</f>
        <v>1.7204245270778795E-2</v>
      </c>
      <c r="AG52" s="1">
        <f>(Table2[[#This Row],[Close Price]]/Table2[[#This Row],[Current Month Low]])-1</f>
        <v>0.16283116412866372</v>
      </c>
      <c r="AH52" s="1">
        <f>(Table2[[#This Row],[Current Month High]]/Table2[[#This Row],[Close Price]])-1</f>
        <v>1.7204245270778795E-2</v>
      </c>
      <c r="AI52">
        <v>3.7790521663163501</v>
      </c>
      <c r="AJ52">
        <v>91.917330677290806</v>
      </c>
      <c r="AK52" t="str">
        <f>IF(AND(Table2[[#This Row],[20D EMA]]&gt;Table2[[#This Row],[50D EMA]],Table2[[#This Row],[50D EMA]]&gt;Table2[[#This Row],[200D EMA]]),"Uptrend","Downtrend/NoTrend")</f>
        <v>Uptrend</v>
      </c>
      <c r="AL52">
        <v>0.09</v>
      </c>
      <c r="AM52" t="s">
        <v>3194</v>
      </c>
      <c r="AN52">
        <v>1.57</v>
      </c>
      <c r="AO52" t="s">
        <v>3194</v>
      </c>
      <c r="AP52">
        <v>0.199707803224834</v>
      </c>
      <c r="AQ52">
        <f>(Table2[[#This Row],[Sharpe Ratio]]-AVERAGE(Table2[Sharpe Ratio]))/_xlfn.STDEV.P(Table2[Sharpe Ratio])</f>
        <v>1.5500000023880363</v>
      </c>
      <c r="AR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4.3965559050540923</v>
      </c>
      <c r="AS52">
        <f>_xlfn.RANK.AVG(Table2[[#This Row],[1Y Return vs Nifty Z-Score]],Table2[1Y Return vs Nifty Z-Score])</f>
        <v>198</v>
      </c>
      <c r="AT52">
        <f>_xlfn.RANK.AVG(Table2[[#This Row],[6M Return vs Nifty Z-Score]],Table2[6M Return vs Nifty Z-Score])</f>
        <v>53</v>
      </c>
      <c r="AU52">
        <f>_xlfn.RANK.AVG(Table2[[#This Row],[Sharpe Ratio Z-Score]],Table2[Sharpe Ratio Z-Score])</f>
        <v>43</v>
      </c>
      <c r="AV52">
        <f>(Table2[[#This Row],[Rank 1Y]]+Table2[[#This Row],[Rank 6M]]+Table2[[#This Row],[Rank Sharpe]])/3</f>
        <v>98</v>
      </c>
    </row>
    <row r="53" spans="1:48" x14ac:dyDescent="0.3">
      <c r="A53" t="s">
        <v>890</v>
      </c>
      <c r="B53" t="s">
        <v>891</v>
      </c>
      <c r="C53" t="s">
        <v>3159</v>
      </c>
      <c r="D53" t="s">
        <v>274</v>
      </c>
      <c r="E53">
        <v>17801.731912560001</v>
      </c>
      <c r="F53">
        <v>1226.8</v>
      </c>
      <c r="G53">
        <v>100.65634173511199</v>
      </c>
      <c r="H53">
        <f>(Table2[[#This Row],[1Y Return vs Nifty]]-AVERAGE(Table2[1Y Return vs Nifty]))/_xlfn.STDEV.P(Table2[1Y Return vs Nifty])</f>
        <v>1.2473325358763456</v>
      </c>
      <c r="I53">
        <v>-6.4757628912349698</v>
      </c>
      <c r="J53">
        <f>(Table2[[#This Row],[1M Return vs Nifty]]-AVERAGE(Table2[1M Return vs Nifty]))/_xlfn.STDEV.P(Table2[1M Return vs Nifty])</f>
        <v>-0.62837954489341918</v>
      </c>
      <c r="K53">
        <v>28.9387885708434</v>
      </c>
      <c r="L53">
        <f>(Table2[[#This Row],[6M Return vs Nifty]]-AVERAGE(Table2[6M Return vs Nifty]))/_xlfn.STDEV.P(Table2[6M Return vs Nifty])</f>
        <v>0.54305270543006001</v>
      </c>
      <c r="M53">
        <v>6.6790849100843399</v>
      </c>
      <c r="N53">
        <f>(Table2[[#This Row],[1W Return vs Nifty]]-AVERAGE(Table2[1W Return vs Nifty]))/_xlfn.STDEV.P(Table2[1W Return vs Nifty])</f>
        <v>0.48398189864662167</v>
      </c>
      <c r="O53">
        <v>1203.98</v>
      </c>
      <c r="P53">
        <v>1234.0731535146599</v>
      </c>
      <c r="Q53">
        <v>1074.4167477486201</v>
      </c>
      <c r="R53">
        <v>62.879415606458402</v>
      </c>
      <c r="S53" s="1">
        <f>(Table2[[#This Row],[Close Price]]-Table2[[#This Row],[20D EMA]])/Table2[[#This Row],[20D EMA]]</f>
        <v>1.8953803219322527E-2</v>
      </c>
      <c r="T53" s="1">
        <f>(Table2[[#This Row],[Close Price]]-Table2[[#This Row],[50D EMA]])/Table2[[#This Row],[50D EMA]]</f>
        <v>-5.8936161879430699E-3</v>
      </c>
      <c r="U53" s="1">
        <f>(Table2[[#This Row],[Close Price]]-Table2[[#This Row],[200D EMA]])/Table2[[#This Row],[200D EMA]]</f>
        <v>0.14182881323349661</v>
      </c>
      <c r="V53">
        <v>1.01272025447694</v>
      </c>
      <c r="W53">
        <v>1197.3499999999999</v>
      </c>
      <c r="X53">
        <v>1232.5999999999999</v>
      </c>
      <c r="Y53">
        <v>1170.05</v>
      </c>
      <c r="Z53">
        <v>1232.5999999999999</v>
      </c>
      <c r="AA53">
        <v>1107.1500000000001</v>
      </c>
      <c r="AB53">
        <v>1232.5999999999999</v>
      </c>
      <c r="AC53" s="1">
        <f>(Table2[[#This Row],[Close Price]]/Table2[[#This Row],[Day Low]])-1</f>
        <v>2.4595982795339699E-2</v>
      </c>
      <c r="AD53" s="1">
        <f>(Table2[[#This Row],[Day High]]/Table2[[#This Row],[Close Price]])-1</f>
        <v>4.7277469840234509E-3</v>
      </c>
      <c r="AE53" s="1">
        <f>(Table2[[#This Row],[Close Price]]/Table2[[#This Row],[Current Week Low]])-1</f>
        <v>4.850220076065126E-2</v>
      </c>
      <c r="AF53" s="1">
        <f>(Table2[[#This Row],[Current Week High]]/Table2[[#This Row],[Close Price]])-1</f>
        <v>4.7277469840234509E-3</v>
      </c>
      <c r="AG53" s="1">
        <f>(Table2[[#This Row],[Close Price]]/Table2[[#This Row],[Current Month Low]])-1</f>
        <v>0.10807027051438367</v>
      </c>
      <c r="AH53" s="1">
        <f>(Table2[[#This Row],[Current Month High]]/Table2[[#This Row],[Close Price]])-1</f>
        <v>4.7277469840234509E-3</v>
      </c>
      <c r="AI53">
        <v>18.1936746005868</v>
      </c>
      <c r="AJ53">
        <v>147.53833736884499</v>
      </c>
      <c r="AK53" t="str">
        <f>IF(AND(Table2[[#This Row],[20D EMA]]&gt;Table2[[#This Row],[50D EMA]],Table2[[#This Row],[50D EMA]]&gt;Table2[[#This Row],[200D EMA]]),"Uptrend","Downtrend/NoTrend")</f>
        <v>Downtrend/NoTrend</v>
      </c>
      <c r="AL53">
        <v>0.02</v>
      </c>
      <c r="AM53" t="s">
        <v>3194</v>
      </c>
      <c r="AN53">
        <v>1.39</v>
      </c>
      <c r="AO53" t="s">
        <v>3194</v>
      </c>
      <c r="AP53">
        <v>0.180809451087521</v>
      </c>
      <c r="AQ53">
        <f>(Table2[[#This Row],[Sharpe Ratio]]-AVERAGE(Table2[Sharpe Ratio]))/_xlfn.STDEV.P(Table2[Sharpe Ratio])</f>
        <v>1.3297350108699635</v>
      </c>
      <c r="AR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">
        <f>_xlfn.RANK.AVG(Table2[[#This Row],[1Y Return vs Nifty Z-Score]],Table2[1Y Return vs Nifty Z-Score])</f>
        <v>74</v>
      </c>
      <c r="AT53">
        <f>_xlfn.RANK.AVG(Table2[[#This Row],[6M Return vs Nifty Z-Score]],Table2[6M Return vs Nifty Z-Score])</f>
        <v>154</v>
      </c>
      <c r="AU53">
        <f>_xlfn.RANK.AVG(Table2[[#This Row],[Sharpe Ratio Z-Score]],Table2[Sharpe Ratio Z-Score])</f>
        <v>70</v>
      </c>
      <c r="AV53">
        <f>(Table2[[#This Row],[Rank 1Y]]+Table2[[#This Row],[Rank 6M]]+Table2[[#This Row],[Rank Sharpe]])/3</f>
        <v>99.333333333333329</v>
      </c>
    </row>
    <row r="54" spans="1:48" x14ac:dyDescent="0.3">
      <c r="A54" t="s">
        <v>735</v>
      </c>
      <c r="B54" t="s">
        <v>736</v>
      </c>
      <c r="C54" t="s">
        <v>3159</v>
      </c>
      <c r="D54" t="s">
        <v>455</v>
      </c>
      <c r="E54">
        <v>23256.3702523299</v>
      </c>
      <c r="F54">
        <v>365.35</v>
      </c>
      <c r="G54">
        <v>66.492117767426294</v>
      </c>
      <c r="H54">
        <f>(Table2[[#This Row],[1Y Return vs Nifty]]-AVERAGE(Table2[1Y Return vs Nifty]))/_xlfn.STDEV.P(Table2[1Y Return vs Nifty])</f>
        <v>0.6807020745092992</v>
      </c>
      <c r="I54">
        <v>1.9479328132781799</v>
      </c>
      <c r="J54">
        <f>(Table2[[#This Row],[1M Return vs Nifty]]-AVERAGE(Table2[1M Return vs Nifty]))/_xlfn.STDEV.P(Table2[1M Return vs Nifty])</f>
        <v>0.29999850177084258</v>
      </c>
      <c r="K54">
        <v>34.800163473503702</v>
      </c>
      <c r="L54">
        <f>(Table2[[#This Row],[6M Return vs Nifty]]-AVERAGE(Table2[6M Return vs Nifty]))/_xlfn.STDEV.P(Table2[6M Return vs Nifty])</f>
        <v>0.72063254690491485</v>
      </c>
      <c r="M54">
        <v>3.1678464106323201</v>
      </c>
      <c r="N54">
        <f>(Table2[[#This Row],[1W Return vs Nifty]]-AVERAGE(Table2[1W Return vs Nifty]))/_xlfn.STDEV.P(Table2[1W Return vs Nifty])</f>
        <v>-0.19254065843134371</v>
      </c>
      <c r="O54">
        <v>360.13</v>
      </c>
      <c r="P54">
        <v>344.83072523646803</v>
      </c>
      <c r="Q54">
        <v>284.51286607276</v>
      </c>
      <c r="R54">
        <v>53.382479718605303</v>
      </c>
      <c r="S54" s="1">
        <f>(Table2[[#This Row],[Close Price]]-Table2[[#This Row],[20D EMA]])/Table2[[#This Row],[20D EMA]]</f>
        <v>1.4494765779024317E-2</v>
      </c>
      <c r="T54" s="1">
        <f>(Table2[[#This Row],[Close Price]]-Table2[[#This Row],[50D EMA]])/Table2[[#This Row],[50D EMA]]</f>
        <v>5.9505355125941524E-2</v>
      </c>
      <c r="U54" s="1">
        <f>(Table2[[#This Row],[Close Price]]-Table2[[#This Row],[200D EMA]])/Table2[[#This Row],[200D EMA]]</f>
        <v>0.28412470424647546</v>
      </c>
      <c r="V54">
        <v>0.63399136897917796</v>
      </c>
      <c r="W54">
        <v>355.6</v>
      </c>
      <c r="X54">
        <v>367.85</v>
      </c>
      <c r="Y54">
        <v>352.4</v>
      </c>
      <c r="Z54">
        <v>367.85</v>
      </c>
      <c r="AA54">
        <v>342.72</v>
      </c>
      <c r="AB54">
        <v>383.85</v>
      </c>
      <c r="AC54" s="1">
        <f>(Table2[[#This Row],[Close Price]]/Table2[[#This Row],[Day Low]])-1</f>
        <v>2.7418447694038228E-2</v>
      </c>
      <c r="AD54" s="1">
        <f>(Table2[[#This Row],[Day High]]/Table2[[#This Row],[Close Price]])-1</f>
        <v>6.8427535240180859E-3</v>
      </c>
      <c r="AE54" s="1">
        <f>(Table2[[#This Row],[Close Price]]/Table2[[#This Row],[Current Week Low]])-1</f>
        <v>3.6748013620885533E-2</v>
      </c>
      <c r="AF54" s="1">
        <f>(Table2[[#This Row],[Current Week High]]/Table2[[#This Row],[Close Price]])-1</f>
        <v>6.8427535240180859E-3</v>
      </c>
      <c r="AG54" s="1">
        <f>(Table2[[#This Row],[Close Price]]/Table2[[#This Row],[Current Month Low]])-1</f>
        <v>6.6030578898225833E-2</v>
      </c>
      <c r="AH54" s="1">
        <f>(Table2[[#This Row],[Current Month High]]/Table2[[#This Row],[Close Price]])-1</f>
        <v>5.0636376077733747E-2</v>
      </c>
      <c r="AI54">
        <v>5.0636376077733702</v>
      </c>
      <c r="AJ54">
        <v>121.424242424242</v>
      </c>
      <c r="AK54" t="str">
        <f>IF(AND(Table2[[#This Row],[20D EMA]]&gt;Table2[[#This Row],[50D EMA]],Table2[[#This Row],[50D EMA]]&gt;Table2[[#This Row],[200D EMA]]),"Uptrend","Downtrend/NoTrend")</f>
        <v>Uptrend</v>
      </c>
      <c r="AL54">
        <v>0.22</v>
      </c>
      <c r="AM54" t="s">
        <v>3194</v>
      </c>
      <c r="AN54">
        <v>-0.7</v>
      </c>
      <c r="AO54" t="s">
        <v>3193</v>
      </c>
      <c r="AP54">
        <v>0.188964369495837</v>
      </c>
      <c r="AQ54">
        <f>(Table2[[#This Row],[Sharpe Ratio]]-AVERAGE(Table2[Sharpe Ratio]))/_xlfn.STDEV.P(Table2[Sharpe Ratio])</f>
        <v>1.4247826118981921</v>
      </c>
      <c r="AR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2.9335750766519051</v>
      </c>
      <c r="AS54">
        <f>_xlfn.RANK.AVG(Table2[[#This Row],[1Y Return vs Nifty Z-Score]],Table2[1Y Return vs Nifty Z-Score])</f>
        <v>134</v>
      </c>
      <c r="AT54">
        <f>_xlfn.RANK.AVG(Table2[[#This Row],[6M Return vs Nifty Z-Score]],Table2[6M Return vs Nifty Z-Score])</f>
        <v>118</v>
      </c>
      <c r="AU54">
        <f>_xlfn.RANK.AVG(Table2[[#This Row],[Sharpe Ratio Z-Score]],Table2[Sharpe Ratio Z-Score])</f>
        <v>60</v>
      </c>
      <c r="AV54">
        <f>(Table2[[#This Row],[Rank 1Y]]+Table2[[#This Row],[Rank 6M]]+Table2[[#This Row],[Rank Sharpe]])/3</f>
        <v>104</v>
      </c>
    </row>
    <row r="55" spans="1:48" x14ac:dyDescent="0.3">
      <c r="A55" t="s">
        <v>1285</v>
      </c>
      <c r="B55" t="s">
        <v>1286</v>
      </c>
      <c r="C55" t="s">
        <v>3159</v>
      </c>
      <c r="D55" t="s">
        <v>274</v>
      </c>
      <c r="E55">
        <v>9308.8218629200001</v>
      </c>
      <c r="F55">
        <v>81.349999999999994</v>
      </c>
      <c r="G55">
        <v>54.422866877157901</v>
      </c>
      <c r="H55">
        <f>(Table2[[#This Row],[1Y Return vs Nifty]]-AVERAGE(Table2[1Y Return vs Nifty]))/_xlfn.STDEV.P(Table2[1Y Return vs Nifty])</f>
        <v>0.48052761110641579</v>
      </c>
      <c r="I55">
        <v>4.1947867406640498</v>
      </c>
      <c r="J55">
        <f>(Table2[[#This Row],[1M Return vs Nifty]]-AVERAGE(Table2[1M Return vs Nifty]))/_xlfn.STDEV.P(Table2[1M Return vs Nifty])</f>
        <v>0.54762495142153966</v>
      </c>
      <c r="K55">
        <v>35.1371176071669</v>
      </c>
      <c r="L55">
        <f>(Table2[[#This Row],[6M Return vs Nifty]]-AVERAGE(Table2[6M Return vs Nifty]))/_xlfn.STDEV.P(Table2[6M Return vs Nifty])</f>
        <v>0.73084111786887929</v>
      </c>
      <c r="M55">
        <v>10.6081523968378</v>
      </c>
      <c r="N55">
        <f>(Table2[[#This Row],[1W Return vs Nifty]]-AVERAGE(Table2[1W Return vs Nifty]))/_xlfn.STDEV.P(Table2[1W Return vs Nifty])</f>
        <v>1.241009022689942</v>
      </c>
      <c r="O55">
        <v>78.900000000000006</v>
      </c>
      <c r="P55">
        <v>78.3418932357595</v>
      </c>
      <c r="Q55">
        <v>66.477902337836497</v>
      </c>
      <c r="R55">
        <v>60.018362807981902</v>
      </c>
      <c r="S55" s="1">
        <f>(Table2[[#This Row],[Close Price]]-Table2[[#This Row],[20D EMA]])/Table2[[#This Row],[20D EMA]]</f>
        <v>3.1051964512040411E-2</v>
      </c>
      <c r="T55" s="1">
        <f>(Table2[[#This Row],[Close Price]]-Table2[[#This Row],[50D EMA]])/Table2[[#This Row],[50D EMA]]</f>
        <v>3.8397167083874237E-2</v>
      </c>
      <c r="U55" s="1">
        <f>(Table2[[#This Row],[Close Price]]-Table2[[#This Row],[200D EMA]])/Table2[[#This Row],[200D EMA]]</f>
        <v>0.22371490584321443</v>
      </c>
      <c r="V55">
        <v>1.1003742249939401</v>
      </c>
      <c r="W55">
        <v>79.3</v>
      </c>
      <c r="X55">
        <v>81.69</v>
      </c>
      <c r="Y55">
        <v>79.2</v>
      </c>
      <c r="Z55">
        <v>81.78</v>
      </c>
      <c r="AA55">
        <v>70.63</v>
      </c>
      <c r="AB55">
        <v>83.6</v>
      </c>
      <c r="AC55" s="1">
        <f>(Table2[[#This Row],[Close Price]]/Table2[[#This Row],[Day Low]])-1</f>
        <v>2.5851197982345475E-2</v>
      </c>
      <c r="AD55" s="1">
        <f>(Table2[[#This Row],[Day High]]/Table2[[#This Row],[Close Price]])-1</f>
        <v>4.1794714197911365E-3</v>
      </c>
      <c r="AE55" s="1">
        <f>(Table2[[#This Row],[Close Price]]/Table2[[#This Row],[Current Week Low]])-1</f>
        <v>2.714646464646453E-2</v>
      </c>
      <c r="AF55" s="1">
        <f>(Table2[[#This Row],[Current Week High]]/Table2[[#This Row],[Close Price]])-1</f>
        <v>5.285802089735725E-3</v>
      </c>
      <c r="AG55" s="1">
        <f>(Table2[[#This Row],[Close Price]]/Table2[[#This Row],[Current Month Low]])-1</f>
        <v>0.15177686535466517</v>
      </c>
      <c r="AH55" s="1">
        <f>(Table2[[#This Row],[Current Month High]]/Table2[[#This Row],[Close Price]])-1</f>
        <v>2.7658266748617155E-2</v>
      </c>
      <c r="AI55">
        <v>14.812538414259301</v>
      </c>
      <c r="AJ55">
        <v>105.429292929292</v>
      </c>
      <c r="AK55" t="str">
        <f>IF(AND(Table2[[#This Row],[20D EMA]]&gt;Table2[[#This Row],[50D EMA]],Table2[[#This Row],[50D EMA]]&gt;Table2[[#This Row],[200D EMA]]),"Uptrend","Downtrend/NoTrend")</f>
        <v>Uptrend</v>
      </c>
      <c r="AL55">
        <v>-7.0000000000000007E-2</v>
      </c>
      <c r="AM55" t="s">
        <v>3193</v>
      </c>
      <c r="AN55">
        <v>-0.02</v>
      </c>
      <c r="AO55" t="s">
        <v>3193</v>
      </c>
      <c r="AP55">
        <v>0.20069990734231699</v>
      </c>
      <c r="AQ55">
        <f>(Table2[[#This Row],[Sharpe Ratio]]-AVERAGE(Table2[Sharpe Ratio]))/_xlfn.STDEV.P(Table2[Sharpe Ratio])</f>
        <v>1.5615632224738223</v>
      </c>
      <c r="AR5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4.5615659255605987</v>
      </c>
      <c r="AS55">
        <f>_xlfn.RANK.AVG(Table2[[#This Row],[1Y Return vs Nifty Z-Score]],Table2[1Y Return vs Nifty Z-Score])</f>
        <v>170</v>
      </c>
      <c r="AT55">
        <f>_xlfn.RANK.AVG(Table2[[#This Row],[6M Return vs Nifty Z-Score]],Table2[6M Return vs Nifty Z-Score])</f>
        <v>117</v>
      </c>
      <c r="AU55">
        <f>_xlfn.RANK.AVG(Table2[[#This Row],[Sharpe Ratio Z-Score]],Table2[Sharpe Ratio Z-Score])</f>
        <v>41</v>
      </c>
      <c r="AV55">
        <f>(Table2[[#This Row],[Rank 1Y]]+Table2[[#This Row],[Rank 6M]]+Table2[[#This Row],[Rank Sharpe]])/3</f>
        <v>109.33333333333333</v>
      </c>
    </row>
    <row r="56" spans="1:48" x14ac:dyDescent="0.3">
      <c r="A56" t="s">
        <v>919</v>
      </c>
      <c r="B56" t="s">
        <v>920</v>
      </c>
      <c r="C56" t="s">
        <v>3154</v>
      </c>
      <c r="D56" t="s">
        <v>492</v>
      </c>
      <c r="E56">
        <v>16777.224106649999</v>
      </c>
      <c r="F56">
        <v>605.25</v>
      </c>
      <c r="G56">
        <v>86.1752692243886</v>
      </c>
      <c r="H56">
        <f>(Table2[[#This Row],[1Y Return vs Nifty]]-AVERAGE(Table2[1Y Return vs Nifty]))/_xlfn.STDEV.P(Table2[1Y Return vs Nifty])</f>
        <v>1.0071568244185951</v>
      </c>
      <c r="I56">
        <v>-3.8394077002543399</v>
      </c>
      <c r="J56">
        <f>(Table2[[#This Row],[1M Return vs Nifty]]-AVERAGE(Table2[1M Return vs Nifty]))/_xlfn.STDEV.P(Table2[1M Return vs Nifty])</f>
        <v>-0.33782604339354028</v>
      </c>
      <c r="K56">
        <v>22.1310988842698</v>
      </c>
      <c r="L56">
        <f>(Table2[[#This Row],[6M Return vs Nifty]]-AVERAGE(Table2[6M Return vs Nifty]))/_xlfn.STDEV.P(Table2[6M Return vs Nifty])</f>
        <v>0.33680272561678171</v>
      </c>
      <c r="M56">
        <v>3.97028358927628</v>
      </c>
      <c r="N56">
        <f>(Table2[[#This Row],[1W Return vs Nifty]]-AVERAGE(Table2[1W Return vs Nifty]))/_xlfn.STDEV.P(Table2[1W Return vs Nifty])</f>
        <v>-3.7932291020425273E-2</v>
      </c>
      <c r="O56">
        <v>611.75</v>
      </c>
      <c r="P56">
        <v>609.335582967081</v>
      </c>
      <c r="Q56">
        <v>523.01712695003096</v>
      </c>
      <c r="R56">
        <v>46.009692788268801</v>
      </c>
      <c r="S56" s="1">
        <f>(Table2[[#This Row],[Close Price]]-Table2[[#This Row],[20D EMA]])/Table2[[#This Row],[20D EMA]]</f>
        <v>-1.0625255414793625E-2</v>
      </c>
      <c r="T56" s="1">
        <f>(Table2[[#This Row],[Close Price]]-Table2[[#This Row],[50D EMA]])/Table2[[#This Row],[50D EMA]]</f>
        <v>-6.7049801148765615E-3</v>
      </c>
      <c r="U56" s="1">
        <f>(Table2[[#This Row],[Close Price]]-Table2[[#This Row],[200D EMA]])/Table2[[#This Row],[200D EMA]]</f>
        <v>0.15722787804198537</v>
      </c>
      <c r="V56">
        <v>0.71643856970297104</v>
      </c>
      <c r="W56">
        <v>602</v>
      </c>
      <c r="X56">
        <v>611.29999999999995</v>
      </c>
      <c r="Y56">
        <v>602</v>
      </c>
      <c r="Z56">
        <v>613.75</v>
      </c>
      <c r="AA56">
        <v>576.70000000000005</v>
      </c>
      <c r="AB56">
        <v>650</v>
      </c>
      <c r="AC56" s="1">
        <f>(Table2[[#This Row],[Close Price]]/Table2[[#This Row],[Day Low]])-1</f>
        <v>5.3986710963456197E-3</v>
      </c>
      <c r="AD56" s="1">
        <f>(Table2[[#This Row],[Day High]]/Table2[[#This Row],[Close Price]])-1</f>
        <v>9.9958694754234134E-3</v>
      </c>
      <c r="AE56" s="1">
        <f>(Table2[[#This Row],[Close Price]]/Table2[[#This Row],[Current Week Low]])-1</f>
        <v>5.3986710963456197E-3</v>
      </c>
      <c r="AF56" s="1">
        <f>(Table2[[#This Row],[Current Week High]]/Table2[[#This Row],[Close Price]])-1</f>
        <v>1.404378356051228E-2</v>
      </c>
      <c r="AG56" s="1">
        <f>(Table2[[#This Row],[Close Price]]/Table2[[#This Row],[Current Month Low]])-1</f>
        <v>4.9505808912779559E-2</v>
      </c>
      <c r="AH56" s="1">
        <f>(Table2[[#This Row],[Current Month High]]/Table2[[#This Row],[Close Price]])-1</f>
        <v>7.3936389921519963E-2</v>
      </c>
      <c r="AI56">
        <v>19.619991738950802</v>
      </c>
      <c r="AJ56">
        <v>137.91273584905599</v>
      </c>
      <c r="AK56" t="str">
        <f>IF(AND(Table2[[#This Row],[20D EMA]]&gt;Table2[[#This Row],[50D EMA]],Table2[[#This Row],[50D EMA]]&gt;Table2[[#This Row],[200D EMA]]),"Uptrend","Downtrend/NoTrend")</f>
        <v>Uptrend</v>
      </c>
      <c r="AL56">
        <v>-0.04</v>
      </c>
      <c r="AM56" t="s">
        <v>3193</v>
      </c>
      <c r="AN56">
        <v>0.38</v>
      </c>
      <c r="AO56" t="s">
        <v>3194</v>
      </c>
      <c r="AP56">
        <v>0.23159443337528901</v>
      </c>
      <c r="AQ56">
        <f>(Table2[[#This Row],[Sharpe Ratio]]-AVERAGE(Table2[Sharpe Ratio]))/_xlfn.STDEV.P(Table2[Sharpe Ratio])</f>
        <v>1.921646602504173</v>
      </c>
      <c r="AR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2.8898478181255842</v>
      </c>
      <c r="AS56">
        <f>_xlfn.RANK.AVG(Table2[[#This Row],[1Y Return vs Nifty Z-Score]],Table2[1Y Return vs Nifty Z-Score])</f>
        <v>102</v>
      </c>
      <c r="AT56">
        <f>_xlfn.RANK.AVG(Table2[[#This Row],[6M Return vs Nifty Z-Score]],Table2[6M Return vs Nifty Z-Score])</f>
        <v>210</v>
      </c>
      <c r="AU56">
        <f>_xlfn.RANK.AVG(Table2[[#This Row],[Sharpe Ratio Z-Score]],Table2[Sharpe Ratio Z-Score])</f>
        <v>18</v>
      </c>
      <c r="AV56">
        <f>(Table2[[#This Row],[Rank 1Y]]+Table2[[#This Row],[Rank 6M]]+Table2[[#This Row],[Rank Sharpe]])/3</f>
        <v>110</v>
      </c>
    </row>
    <row r="57" spans="1:48" x14ac:dyDescent="0.3">
      <c r="A57" t="s">
        <v>1236</v>
      </c>
      <c r="B57" t="s">
        <v>1237</v>
      </c>
      <c r="C57" t="s">
        <v>3162</v>
      </c>
      <c r="D57" t="s">
        <v>258</v>
      </c>
      <c r="E57">
        <v>9740.8112907300001</v>
      </c>
      <c r="F57">
        <v>2344.35</v>
      </c>
      <c r="G57">
        <v>113.913627445022</v>
      </c>
      <c r="H57">
        <f>(Table2[[#This Row],[1Y Return vs Nifty]]-AVERAGE(Table2[1Y Return vs Nifty]))/_xlfn.STDEV.P(Table2[1Y Return vs Nifty])</f>
        <v>1.4672111412088209</v>
      </c>
      <c r="I57">
        <v>6.9083827456654001</v>
      </c>
      <c r="J57">
        <f>(Table2[[#This Row],[1M Return vs Nifty]]-AVERAGE(Table2[1M Return vs Nifty]))/_xlfn.STDEV.P(Table2[1M Return vs Nifty])</f>
        <v>0.84669118635324159</v>
      </c>
      <c r="K57">
        <v>68.303960779019704</v>
      </c>
      <c r="L57">
        <f>(Table2[[#This Row],[6M Return vs Nifty]]-AVERAGE(Table2[6M Return vs Nifty]))/_xlfn.STDEV.P(Table2[6M Return vs Nifty])</f>
        <v>1.7356843245379843</v>
      </c>
      <c r="M57">
        <v>6.1236862615770598</v>
      </c>
      <c r="N57">
        <f>(Table2[[#This Row],[1W Return vs Nifty]]-AVERAGE(Table2[1W Return vs Nifty]))/_xlfn.STDEV.P(Table2[1W Return vs Nifty])</f>
        <v>0.37697130567652548</v>
      </c>
      <c r="O57">
        <v>2174.5300000000002</v>
      </c>
      <c r="P57">
        <v>2016.0139319273001</v>
      </c>
      <c r="Q57">
        <v>1556.4565529117001</v>
      </c>
      <c r="R57">
        <v>63.2626961799306</v>
      </c>
      <c r="S57" s="1">
        <f>(Table2[[#This Row],[Close Price]]-Table2[[#This Row],[20D EMA]])/Table2[[#This Row],[20D EMA]]</f>
        <v>7.8095036628604661E-2</v>
      </c>
      <c r="T57" s="1">
        <f>(Table2[[#This Row],[Close Price]]-Table2[[#This Row],[50D EMA]])/Table2[[#This Row],[50D EMA]]</f>
        <v>0.16286398763068669</v>
      </c>
      <c r="U57" s="1">
        <f>(Table2[[#This Row],[Close Price]]-Table2[[#This Row],[200D EMA]])/Table2[[#This Row],[200D EMA]]</f>
        <v>0.50620972722583801</v>
      </c>
      <c r="V57">
        <v>0.61946717790362904</v>
      </c>
      <c r="W57">
        <v>2158.5500000000002</v>
      </c>
      <c r="X57">
        <v>2361.9</v>
      </c>
      <c r="Y57">
        <v>2149</v>
      </c>
      <c r="Z57">
        <v>2361.9</v>
      </c>
      <c r="AA57">
        <v>2020.05</v>
      </c>
      <c r="AB57">
        <v>2406.75</v>
      </c>
      <c r="AC57" s="1">
        <f>(Table2[[#This Row],[Close Price]]/Table2[[#This Row],[Day Low]])-1</f>
        <v>8.6076301220726847E-2</v>
      </c>
      <c r="AD57" s="1">
        <f>(Table2[[#This Row],[Day High]]/Table2[[#This Row],[Close Price]])-1</f>
        <v>7.486083562608048E-3</v>
      </c>
      <c r="AE57" s="1">
        <f>(Table2[[#This Row],[Close Price]]/Table2[[#This Row],[Current Week Low]])-1</f>
        <v>9.0902745463006029E-2</v>
      </c>
      <c r="AF57" s="1">
        <f>(Table2[[#This Row],[Current Week High]]/Table2[[#This Row],[Close Price]])-1</f>
        <v>7.486083562608048E-3</v>
      </c>
      <c r="AG57" s="1">
        <f>(Table2[[#This Row],[Close Price]]/Table2[[#This Row],[Current Month Low]])-1</f>
        <v>0.16054058067869614</v>
      </c>
      <c r="AH57" s="1">
        <f>(Table2[[#This Row],[Current Month High]]/Table2[[#This Row],[Close Price]])-1</f>
        <v>2.6617186000383875E-2</v>
      </c>
      <c r="AI57">
        <v>2.6617186000383799</v>
      </c>
      <c r="AJ57">
        <v>168.81664946680399</v>
      </c>
      <c r="AK57" t="str">
        <f>IF(AND(Table2[[#This Row],[20D EMA]]&gt;Table2[[#This Row],[50D EMA]],Table2[[#This Row],[50D EMA]]&gt;Table2[[#This Row],[200D EMA]]),"Uptrend","Downtrend/NoTrend")</f>
        <v>Uptrend</v>
      </c>
      <c r="AL57">
        <v>0.41</v>
      </c>
      <c r="AM57" t="s">
        <v>3194</v>
      </c>
      <c r="AN57">
        <v>2.4700000000000002</v>
      </c>
      <c r="AO57" t="s">
        <v>3194</v>
      </c>
      <c r="AP57">
        <v>0.10016409229663301</v>
      </c>
      <c r="AQ57">
        <f>(Table2[[#This Row],[Sharpe Ratio]]-AVERAGE(Table2[Sharpe Ratio]))/_xlfn.STDEV.P(Table2[Sharpe Ratio])</f>
        <v>0.38979330902312115</v>
      </c>
      <c r="AR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4.8163512667996926</v>
      </c>
      <c r="AS57">
        <f>_xlfn.RANK.AVG(Table2[[#This Row],[1Y Return vs Nifty Z-Score]],Table2[1Y Return vs Nifty Z-Score])</f>
        <v>57</v>
      </c>
      <c r="AT57">
        <f>_xlfn.RANK.AVG(Table2[[#This Row],[6M Return vs Nifty Z-Score]],Table2[6M Return vs Nifty Z-Score])</f>
        <v>44</v>
      </c>
      <c r="AU57">
        <f>_xlfn.RANK.AVG(Table2[[#This Row],[Sharpe Ratio Z-Score]],Table2[Sharpe Ratio Z-Score])</f>
        <v>237</v>
      </c>
      <c r="AV57">
        <f>(Table2[[#This Row],[Rank 1Y]]+Table2[[#This Row],[Rank 6M]]+Table2[[#This Row],[Rank Sharpe]])/3</f>
        <v>112.66666666666667</v>
      </c>
    </row>
    <row r="58" spans="1:48" x14ac:dyDescent="0.3">
      <c r="A58" t="s">
        <v>493</v>
      </c>
      <c r="B58" t="s">
        <v>494</v>
      </c>
      <c r="C58" t="s">
        <v>3159</v>
      </c>
      <c r="D58" t="s">
        <v>92</v>
      </c>
      <c r="E58">
        <v>44134.125</v>
      </c>
      <c r="F58">
        <v>1204</v>
      </c>
      <c r="G58">
        <v>113.501425332412</v>
      </c>
      <c r="H58">
        <f>(Table2[[#This Row],[1Y Return vs Nifty]]-AVERAGE(Table2[1Y Return vs Nifty]))/_xlfn.STDEV.P(Table2[1Y Return vs Nifty])</f>
        <v>1.4603745663910936</v>
      </c>
      <c r="I58">
        <v>-3.0328696040535101</v>
      </c>
      <c r="J58">
        <f>(Table2[[#This Row],[1M Return vs Nifty]]-AVERAGE(Table2[1M Return vs Nifty]))/_xlfn.STDEV.P(Table2[1M Return vs Nifty])</f>
        <v>-0.24893723632159565</v>
      </c>
      <c r="K58">
        <v>23.973453594454899</v>
      </c>
      <c r="L58">
        <f>(Table2[[#This Row],[6M Return vs Nifty]]-AVERAGE(Table2[6M Return vs Nifty]))/_xlfn.STDEV.P(Table2[6M Return vs Nifty])</f>
        <v>0.3926198440929658</v>
      </c>
      <c r="M58">
        <v>7.6383428119166599</v>
      </c>
      <c r="N58">
        <f>(Table2[[#This Row],[1W Return vs Nifty]]-AVERAGE(Table2[1W Return vs Nifty]))/_xlfn.STDEV.P(Table2[1W Return vs Nifty])</f>
        <v>0.66880546125739981</v>
      </c>
      <c r="O58">
        <v>1181.1099999999999</v>
      </c>
      <c r="P58">
        <v>1241.44100029574</v>
      </c>
      <c r="Q58">
        <v>1140.60390850934</v>
      </c>
      <c r="R58">
        <v>60.413055421781898</v>
      </c>
      <c r="S58" s="1">
        <f>(Table2[[#This Row],[Close Price]]-Table2[[#This Row],[20D EMA]])/Table2[[#This Row],[20D EMA]]</f>
        <v>1.9380074675517184E-2</v>
      </c>
      <c r="T58" s="1">
        <f>(Table2[[#This Row],[Close Price]]-Table2[[#This Row],[50D EMA]])/Table2[[#This Row],[50D EMA]]</f>
        <v>-3.0159307036597516E-2</v>
      </c>
      <c r="U58" s="1">
        <f>(Table2[[#This Row],[Close Price]]-Table2[[#This Row],[200D EMA]])/Table2[[#This Row],[200D EMA]]</f>
        <v>5.5581162766233698E-2</v>
      </c>
      <c r="V58">
        <v>0.73618001083442297</v>
      </c>
      <c r="W58">
        <v>1170</v>
      </c>
      <c r="X58">
        <v>1215</v>
      </c>
      <c r="Y58">
        <v>1170</v>
      </c>
      <c r="Z58">
        <v>1226</v>
      </c>
      <c r="AA58">
        <v>1040.5999999999999</v>
      </c>
      <c r="AB58">
        <v>1230</v>
      </c>
      <c r="AC58" s="1">
        <f>(Table2[[#This Row],[Close Price]]/Table2[[#This Row],[Day Low]])-1</f>
        <v>2.9059829059828957E-2</v>
      </c>
      <c r="AD58" s="1">
        <f>(Table2[[#This Row],[Day High]]/Table2[[#This Row],[Close Price]])-1</f>
        <v>9.1362126245846387E-3</v>
      </c>
      <c r="AE58" s="1">
        <f>(Table2[[#This Row],[Close Price]]/Table2[[#This Row],[Current Week Low]])-1</f>
        <v>2.9059829059828957E-2</v>
      </c>
      <c r="AF58" s="1">
        <f>(Table2[[#This Row],[Current Week High]]/Table2[[#This Row],[Close Price]])-1</f>
        <v>1.8272425249169499E-2</v>
      </c>
      <c r="AG58" s="1">
        <f>(Table2[[#This Row],[Close Price]]/Table2[[#This Row],[Current Month Low]])-1</f>
        <v>0.1570247933884299</v>
      </c>
      <c r="AH58" s="1">
        <f>(Table2[[#This Row],[Current Month High]]/Table2[[#This Row],[Close Price]])-1</f>
        <v>2.1594684385382035E-2</v>
      </c>
      <c r="AI58">
        <v>49.061461794019898</v>
      </c>
      <c r="AJ58">
        <v>167.555555555555</v>
      </c>
      <c r="AK58" t="str">
        <f>IF(AND(Table2[[#This Row],[20D EMA]]&gt;Table2[[#This Row],[50D EMA]],Table2[[#This Row],[50D EMA]]&gt;Table2[[#This Row],[200D EMA]]),"Uptrend","Downtrend/NoTrend")</f>
        <v>Downtrend/NoTrend</v>
      </c>
      <c r="AL58">
        <v>0</v>
      </c>
      <c r="AM58">
        <v>0</v>
      </c>
      <c r="AN58">
        <v>7.15</v>
      </c>
      <c r="AO58" t="s">
        <v>3194</v>
      </c>
      <c r="AP58">
        <v>0.17351827455457799</v>
      </c>
      <c r="AQ58">
        <f>(Table2[[#This Row],[Sharpe Ratio]]-AVERAGE(Table2[Sharpe Ratio]))/_xlfn.STDEV.P(Table2[Sharpe Ratio])</f>
        <v>1.2447545360901233</v>
      </c>
      <c r="AR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">
        <f>_xlfn.RANK.AVG(Table2[[#This Row],[1Y Return vs Nifty Z-Score]],Table2[1Y Return vs Nifty Z-Score])</f>
        <v>58</v>
      </c>
      <c r="AT58">
        <f>_xlfn.RANK.AVG(Table2[[#This Row],[6M Return vs Nifty Z-Score]],Table2[6M Return vs Nifty Z-Score])</f>
        <v>193</v>
      </c>
      <c r="AU58">
        <f>_xlfn.RANK.AVG(Table2[[#This Row],[Sharpe Ratio Z-Score]],Table2[Sharpe Ratio Z-Score])</f>
        <v>88</v>
      </c>
      <c r="AV58">
        <f>(Table2[[#This Row],[Rank 1Y]]+Table2[[#This Row],[Rank 6M]]+Table2[[#This Row],[Rank Sharpe]])/3</f>
        <v>113</v>
      </c>
    </row>
    <row r="59" spans="1:48" x14ac:dyDescent="0.3">
      <c r="A59" t="s">
        <v>1061</v>
      </c>
      <c r="B59" t="s">
        <v>1062</v>
      </c>
      <c r="C59" t="s">
        <v>3159</v>
      </c>
      <c r="D59" t="s">
        <v>274</v>
      </c>
      <c r="E59">
        <v>12975.418972379999</v>
      </c>
      <c r="F59">
        <v>1950.15</v>
      </c>
      <c r="G59">
        <v>103.18599169736</v>
      </c>
      <c r="H59">
        <f>(Table2[[#This Row],[1Y Return vs Nifty]]-AVERAGE(Table2[1Y Return vs Nifty]))/_xlfn.STDEV.P(Table2[1Y Return vs Nifty])</f>
        <v>1.2892880249447198</v>
      </c>
      <c r="I59">
        <v>3.37916984789228</v>
      </c>
      <c r="J59">
        <f>(Table2[[#This Row],[1M Return vs Nifty]]-AVERAGE(Table2[1M Return vs Nifty]))/_xlfn.STDEV.P(Table2[1M Return vs Nifty])</f>
        <v>0.45773556743867028</v>
      </c>
      <c r="K59">
        <v>31.7703415892815</v>
      </c>
      <c r="L59">
        <f>(Table2[[#This Row],[6M Return vs Nifty]]-AVERAGE(Table2[6M Return vs Nifty]))/_xlfn.STDEV.P(Table2[6M Return vs Nifty])</f>
        <v>0.62883918803735184</v>
      </c>
      <c r="M59">
        <v>-0.42737371875725699</v>
      </c>
      <c r="N59">
        <f>(Table2[[#This Row],[1W Return vs Nifty]]-AVERAGE(Table2[1W Return vs Nifty]))/_xlfn.STDEV.P(Table2[1W Return vs Nifty])</f>
        <v>-0.88524424879480035</v>
      </c>
      <c r="O59">
        <v>1882.36</v>
      </c>
      <c r="P59">
        <v>1817.0201846218499</v>
      </c>
      <c r="Q59">
        <v>1541.0121935132699</v>
      </c>
      <c r="R59">
        <v>60.646676599162603</v>
      </c>
      <c r="S59" s="1">
        <f>(Table2[[#This Row],[Close Price]]-Table2[[#This Row],[20D EMA]])/Table2[[#This Row],[20D EMA]]</f>
        <v>3.6013302450115914E-2</v>
      </c>
      <c r="T59" s="1">
        <f>(Table2[[#This Row],[Close Price]]-Table2[[#This Row],[50D EMA]])/Table2[[#This Row],[50D EMA]]</f>
        <v>7.326820940398994E-2</v>
      </c>
      <c r="U59" s="1">
        <f>(Table2[[#This Row],[Close Price]]-Table2[[#This Row],[200D EMA]])/Table2[[#This Row],[200D EMA]]</f>
        <v>0.26549939592233796</v>
      </c>
      <c r="V59">
        <v>1.39919748126129</v>
      </c>
      <c r="W59">
        <v>1851.8</v>
      </c>
      <c r="X59">
        <v>1969.85</v>
      </c>
      <c r="Y59">
        <v>1829.35</v>
      </c>
      <c r="Z59">
        <v>1969.85</v>
      </c>
      <c r="AA59">
        <v>1819.55</v>
      </c>
      <c r="AB59">
        <v>2034.95</v>
      </c>
      <c r="AC59" s="1">
        <f>(Table2[[#This Row],[Close Price]]/Table2[[#This Row],[Day Low]])-1</f>
        <v>5.3110487093638747E-2</v>
      </c>
      <c r="AD59" s="1">
        <f>(Table2[[#This Row],[Day High]]/Table2[[#This Row],[Close Price]])-1</f>
        <v>1.0101787042022359E-2</v>
      </c>
      <c r="AE59" s="1">
        <f>(Table2[[#This Row],[Close Price]]/Table2[[#This Row],[Current Week Low]])-1</f>
        <v>6.603438379752391E-2</v>
      </c>
      <c r="AF59" s="1">
        <f>(Table2[[#This Row],[Current Week High]]/Table2[[#This Row],[Close Price]])-1</f>
        <v>1.0101787042022359E-2</v>
      </c>
      <c r="AG59" s="1">
        <f>(Table2[[#This Row],[Close Price]]/Table2[[#This Row],[Current Month Low]])-1</f>
        <v>7.1775988568602234E-2</v>
      </c>
      <c r="AH59" s="1">
        <f>(Table2[[#This Row],[Current Month High]]/Table2[[#This Row],[Close Price]])-1</f>
        <v>4.3483834576827363E-2</v>
      </c>
      <c r="AI59">
        <v>4.34838345768273</v>
      </c>
      <c r="AJ59">
        <v>131.69181418557599</v>
      </c>
      <c r="AK59" t="str">
        <f>IF(AND(Table2[[#This Row],[20D EMA]]&gt;Table2[[#This Row],[50D EMA]],Table2[[#This Row],[50D EMA]]&gt;Table2[[#This Row],[200D EMA]]),"Uptrend","Downtrend/NoTrend")</f>
        <v>Uptrend</v>
      </c>
      <c r="AL59">
        <v>0.09</v>
      </c>
      <c r="AM59" t="s">
        <v>3194</v>
      </c>
      <c r="AN59">
        <v>7.78</v>
      </c>
      <c r="AO59" t="s">
        <v>3194</v>
      </c>
      <c r="AP59">
        <v>0.136830793399842</v>
      </c>
      <c r="AQ59">
        <f>(Table2[[#This Row],[Sharpe Ratio]]-AVERAGE(Table2[Sharpe Ratio]))/_xlfn.STDEV.P(Table2[Sharpe Ratio])</f>
        <v>0.81715282422381308</v>
      </c>
      <c r="AR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2.3077713558497543</v>
      </c>
      <c r="AS59">
        <f>_xlfn.RANK.AVG(Table2[[#This Row],[1Y Return vs Nifty Z-Score]],Table2[1Y Return vs Nifty Z-Score])</f>
        <v>70</v>
      </c>
      <c r="AT59">
        <f>_xlfn.RANK.AVG(Table2[[#This Row],[6M Return vs Nifty Z-Score]],Table2[6M Return vs Nifty Z-Score])</f>
        <v>132</v>
      </c>
      <c r="AU59">
        <f>_xlfn.RANK.AVG(Table2[[#This Row],[Sharpe Ratio Z-Score]],Table2[Sharpe Ratio Z-Score])</f>
        <v>140</v>
      </c>
      <c r="AV59">
        <f>(Table2[[#This Row],[Rank 1Y]]+Table2[[#This Row],[Rank 6M]]+Table2[[#This Row],[Rank Sharpe]])/3</f>
        <v>114</v>
      </c>
    </row>
    <row r="60" spans="1:48" x14ac:dyDescent="0.3">
      <c r="A60" t="s">
        <v>1611</v>
      </c>
      <c r="B60" t="s">
        <v>1612</v>
      </c>
      <c r="C60" t="s">
        <v>3150</v>
      </c>
      <c r="D60" t="s">
        <v>125</v>
      </c>
      <c r="E60">
        <v>5921.7767400000002</v>
      </c>
      <c r="F60">
        <v>638.15</v>
      </c>
      <c r="G60">
        <v>133.65664216583099</v>
      </c>
      <c r="H60">
        <f>(Table2[[#This Row],[1Y Return vs Nifty]]-AVERAGE(Table2[1Y Return vs Nifty]))/_xlfn.STDEV.P(Table2[1Y Return vs Nifty])</f>
        <v>1.7946587527983489</v>
      </c>
      <c r="I60">
        <v>9.7087485156645599</v>
      </c>
      <c r="J60">
        <f>(Table2[[#This Row],[1M Return vs Nifty]]-AVERAGE(Table2[1M Return vs Nifty]))/_xlfn.STDEV.P(Table2[1M Return vs Nifty])</f>
        <v>1.1553203432806922</v>
      </c>
      <c r="K60">
        <v>100.710630637874</v>
      </c>
      <c r="L60">
        <f>(Table2[[#This Row],[6M Return vs Nifty]]-AVERAGE(Table2[6M Return vs Nifty]))/_xlfn.STDEV.P(Table2[6M Return vs Nifty])</f>
        <v>2.7174968500687067</v>
      </c>
      <c r="M60">
        <v>6.5781796457125497</v>
      </c>
      <c r="N60">
        <f>(Table2[[#This Row],[1W Return vs Nifty]]-AVERAGE(Table2[1W Return vs Nifty]))/_xlfn.STDEV.P(Table2[1W Return vs Nifty])</f>
        <v>0.46454012974197861</v>
      </c>
      <c r="O60">
        <v>416.72</v>
      </c>
      <c r="P60">
        <v>583.63910231442503</v>
      </c>
      <c r="Q60">
        <v>465.07015474590901</v>
      </c>
      <c r="R60">
        <v>64.575523329832507</v>
      </c>
      <c r="S60" s="1">
        <f>(Table2[[#This Row],[Close Price]]-Table2[[#This Row],[20D EMA]])/Table2[[#This Row],[20D EMA]]</f>
        <v>0.5313639854098674</v>
      </c>
      <c r="T60" s="1">
        <f>(Table2[[#This Row],[Close Price]]-Table2[[#This Row],[50D EMA]])/Table2[[#This Row],[50D EMA]]</f>
        <v>9.3398296086419835E-2</v>
      </c>
      <c r="U60" s="1">
        <f>(Table2[[#This Row],[Close Price]]-Table2[[#This Row],[200D EMA]])/Table2[[#This Row],[200D EMA]]</f>
        <v>0.3721585732557986</v>
      </c>
      <c r="V60">
        <v>0.82876912806635905</v>
      </c>
      <c r="W60">
        <v>633.79999999999995</v>
      </c>
      <c r="X60">
        <v>650.45000000000005</v>
      </c>
      <c r="Y60">
        <v>615</v>
      </c>
      <c r="Z60">
        <v>646</v>
      </c>
      <c r="AA60">
        <v>604.04999999999995</v>
      </c>
      <c r="AB60">
        <v>646</v>
      </c>
      <c r="AC60" s="1">
        <f>(Table2[[#This Row],[Close Price]]/Table2[[#This Row],[Day Low]])-1</f>
        <v>6.8633638371726757E-3</v>
      </c>
      <c r="AD60" s="1">
        <f>(Table2[[#This Row],[Day High]]/Table2[[#This Row],[Close Price]])-1</f>
        <v>1.9274465251116535E-2</v>
      </c>
      <c r="AE60" s="1">
        <f>(Table2[[#This Row],[Close Price]]/Table2[[#This Row],[Current Week Low]])-1</f>
        <v>3.7642276422764187E-2</v>
      </c>
      <c r="AF60" s="1">
        <f>(Table2[[#This Row],[Current Week High]]/Table2[[#This Row],[Close Price]])-1</f>
        <v>1.2301183107420011E-2</v>
      </c>
      <c r="AG60" s="1">
        <f>(Table2[[#This Row],[Close Price]]/Table2[[#This Row],[Current Month Low]])-1</f>
        <v>5.645228044036088E-2</v>
      </c>
      <c r="AH60" s="1">
        <f>(Table2[[#This Row],[Current Month High]]/Table2[[#This Row],[Close Price]])-1</f>
        <v>1.2301183107420011E-2</v>
      </c>
      <c r="AI60">
        <v>13.9779048812975</v>
      </c>
      <c r="AJ60">
        <v>204.89727663640701</v>
      </c>
      <c r="AK60" t="str">
        <f>IF(AND(Table2[[#This Row],[20D EMA]]&gt;Table2[[#This Row],[50D EMA]],Table2[[#This Row],[50D EMA]]&gt;Table2[[#This Row],[200D EMA]]),"Uptrend","Downtrend/NoTrend")</f>
        <v>Downtrend/NoTrend</v>
      </c>
      <c r="AL60">
        <v>0.13</v>
      </c>
      <c r="AM60" t="s">
        <v>3194</v>
      </c>
      <c r="AN60">
        <v>4.88</v>
      </c>
      <c r="AO60" t="s">
        <v>3194</v>
      </c>
      <c r="AP60">
        <v>8.6683317287214998E-2</v>
      </c>
      <c r="AQ60">
        <f>(Table2[[#This Row],[Sharpe Ratio]]-AVERAGE(Table2[Sharpe Ratio]))/_xlfn.STDEV.P(Table2[Sharpe Ratio])</f>
        <v>0.23267152551884293</v>
      </c>
      <c r="AR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">
        <f>_xlfn.RANK.AVG(Table2[[#This Row],[1Y Return vs Nifty Z-Score]],Table2[1Y Return vs Nifty Z-Score])</f>
        <v>46</v>
      </c>
      <c r="AT60">
        <f>_xlfn.RANK.AVG(Table2[[#This Row],[6M Return vs Nifty Z-Score]],Table2[6M Return vs Nifty Z-Score])</f>
        <v>15</v>
      </c>
      <c r="AU60">
        <f>_xlfn.RANK.AVG(Table2[[#This Row],[Sharpe Ratio Z-Score]],Table2[Sharpe Ratio Z-Score])</f>
        <v>282</v>
      </c>
      <c r="AV60">
        <f>(Table2[[#This Row],[Rank 1Y]]+Table2[[#This Row],[Rank 6M]]+Table2[[#This Row],[Rank Sharpe]])/3</f>
        <v>114.33333333333333</v>
      </c>
    </row>
    <row r="61" spans="1:48" x14ac:dyDescent="0.3">
      <c r="A61" t="s">
        <v>196</v>
      </c>
      <c r="B61" t="s">
        <v>197</v>
      </c>
      <c r="C61" t="s">
        <v>3154</v>
      </c>
      <c r="D61" t="s">
        <v>80</v>
      </c>
      <c r="E61">
        <v>134620.68462304</v>
      </c>
      <c r="F61">
        <v>2833.6</v>
      </c>
      <c r="G61">
        <v>50.0461175093319</v>
      </c>
      <c r="H61">
        <f>(Table2[[#This Row],[1Y Return vs Nifty]]-AVERAGE(Table2[1Y Return vs Nifty]))/_xlfn.STDEV.P(Table2[1Y Return vs Nifty])</f>
        <v>0.40793706972825106</v>
      </c>
      <c r="I61">
        <v>0.81543598563461495</v>
      </c>
      <c r="J61">
        <f>(Table2[[#This Row],[1M Return vs Nifty]]-AVERAGE(Table2[1M Return vs Nifty]))/_xlfn.STDEV.P(Table2[1M Return vs Nifty])</f>
        <v>0.17518568450135044</v>
      </c>
      <c r="K61">
        <v>29.165839046525399</v>
      </c>
      <c r="L61">
        <f>(Table2[[#This Row],[6M Return vs Nifty]]-AVERAGE(Table2[6M Return vs Nifty]))/_xlfn.STDEV.P(Table2[6M Return vs Nifty])</f>
        <v>0.54993156715584723</v>
      </c>
      <c r="M61">
        <v>7.2816729475297599</v>
      </c>
      <c r="N61">
        <f>(Table2[[#This Row],[1W Return vs Nifty]]-AVERAGE(Table2[1W Return vs Nifty]))/_xlfn.STDEV.P(Table2[1W Return vs Nifty])</f>
        <v>0.60008463562127901</v>
      </c>
      <c r="O61">
        <v>2790.76</v>
      </c>
      <c r="P61">
        <v>2721.9099261962301</v>
      </c>
      <c r="Q61">
        <v>2336.4457376524601</v>
      </c>
      <c r="R61">
        <v>58.817422311686101</v>
      </c>
      <c r="S61" s="1">
        <f>(Table2[[#This Row],[Close Price]]-Table2[[#This Row],[20D EMA]])/Table2[[#This Row],[20D EMA]]</f>
        <v>1.5350657168656455E-2</v>
      </c>
      <c r="T61" s="1">
        <f>(Table2[[#This Row],[Close Price]]-Table2[[#This Row],[50D EMA]])/Table2[[#This Row],[50D EMA]]</f>
        <v>4.1033714131698915E-2</v>
      </c>
      <c r="U61" s="1">
        <f>(Table2[[#This Row],[Close Price]]-Table2[[#This Row],[200D EMA]])/Table2[[#This Row],[200D EMA]]</f>
        <v>0.21278228479085273</v>
      </c>
      <c r="V61">
        <v>0.83051651029559703</v>
      </c>
      <c r="W61">
        <v>2800.65</v>
      </c>
      <c r="X61">
        <v>2848</v>
      </c>
      <c r="Y61">
        <v>2789</v>
      </c>
      <c r="Z61">
        <v>2848</v>
      </c>
      <c r="AA61">
        <v>2621.15</v>
      </c>
      <c r="AB61">
        <v>2875.25</v>
      </c>
      <c r="AC61" s="1">
        <f>(Table2[[#This Row],[Close Price]]/Table2[[#This Row],[Day Low]])-1</f>
        <v>1.1765125952903688E-2</v>
      </c>
      <c r="AD61" s="1">
        <f>(Table2[[#This Row],[Day High]]/Table2[[#This Row],[Close Price]])-1</f>
        <v>5.0818746470919773E-3</v>
      </c>
      <c r="AE61" s="1">
        <f>(Table2[[#This Row],[Close Price]]/Table2[[#This Row],[Current Week Low]])-1</f>
        <v>1.5991394765148659E-2</v>
      </c>
      <c r="AF61" s="1">
        <f>(Table2[[#This Row],[Current Week High]]/Table2[[#This Row],[Close Price]])-1</f>
        <v>5.0818746470919773E-3</v>
      </c>
      <c r="AG61" s="1">
        <f>(Table2[[#This Row],[Close Price]]/Table2[[#This Row],[Current Month Low]])-1</f>
        <v>8.105220990786477E-2</v>
      </c>
      <c r="AH61" s="1">
        <f>(Table2[[#This Row],[Current Month High]]/Table2[[#This Row],[Close Price]])-1</f>
        <v>1.4698616600790526E-2</v>
      </c>
      <c r="AI61">
        <v>4.3901750423489503</v>
      </c>
      <c r="AJ61">
        <v>82.989990313206306</v>
      </c>
      <c r="AK61" t="str">
        <f>IF(AND(Table2[[#This Row],[20D EMA]]&gt;Table2[[#This Row],[50D EMA]],Table2[[#This Row],[50D EMA]]&gt;Table2[[#This Row],[200D EMA]]),"Uptrend","Downtrend/NoTrend")</f>
        <v>Uptrend</v>
      </c>
      <c r="AL61">
        <v>0.13</v>
      </c>
      <c r="AM61" t="s">
        <v>3194</v>
      </c>
      <c r="AN61">
        <v>-1.99</v>
      </c>
      <c r="AO61" t="s">
        <v>3193</v>
      </c>
      <c r="AP61">
        <v>0.25552597708612201</v>
      </c>
      <c r="AQ61">
        <f>(Table2[[#This Row],[Sharpe Ratio]]-AVERAGE(Table2[Sharpe Ratio]))/_xlfn.STDEV.P(Table2[Sharpe Ratio])</f>
        <v>2.2005746928572667</v>
      </c>
      <c r="AR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3.9337136498639946</v>
      </c>
      <c r="AS61">
        <f>_xlfn.RANK.AVG(Table2[[#This Row],[1Y Return vs Nifty Z-Score]],Table2[1Y Return vs Nifty Z-Score])</f>
        <v>183</v>
      </c>
      <c r="AT61">
        <f>_xlfn.RANK.AVG(Table2[[#This Row],[6M Return vs Nifty Z-Score]],Table2[6M Return vs Nifty Z-Score])</f>
        <v>152</v>
      </c>
      <c r="AU61">
        <f>_xlfn.RANK.AVG(Table2[[#This Row],[Sharpe Ratio Z-Score]],Table2[Sharpe Ratio Z-Score])</f>
        <v>10</v>
      </c>
      <c r="AV61">
        <f>(Table2[[#This Row],[Rank 1Y]]+Table2[[#This Row],[Rank 6M]]+Table2[[#This Row],[Rank Sharpe]])/3</f>
        <v>115</v>
      </c>
    </row>
    <row r="62" spans="1:48" x14ac:dyDescent="0.3">
      <c r="A62" t="s">
        <v>1548</v>
      </c>
      <c r="B62" t="s">
        <v>1549</v>
      </c>
      <c r="C62" t="s">
        <v>3149</v>
      </c>
      <c r="D62" t="s">
        <v>1021</v>
      </c>
      <c r="E62">
        <v>6398.9364452299997</v>
      </c>
      <c r="F62">
        <v>745.3</v>
      </c>
      <c r="G62">
        <v>121.401907994599</v>
      </c>
      <c r="H62">
        <f>(Table2[[#This Row],[1Y Return vs Nifty]]-AVERAGE(Table2[1Y Return vs Nifty]))/_xlfn.STDEV.P(Table2[1Y Return vs Nifty])</f>
        <v>1.5914079579334168</v>
      </c>
      <c r="I62">
        <v>9.0065873795381499</v>
      </c>
      <c r="J62">
        <f>(Table2[[#This Row],[1M Return vs Nifty]]-AVERAGE(Table2[1M Return vs Nifty]))/_xlfn.STDEV.P(Table2[1M Return vs Nifty])</f>
        <v>1.07793495248941</v>
      </c>
      <c r="K62">
        <v>160.90071956878401</v>
      </c>
      <c r="L62">
        <f>(Table2[[#This Row],[6M Return vs Nifty]]-AVERAGE(Table2[6M Return vs Nifty]))/_xlfn.STDEV.P(Table2[6M Return vs Nifty])</f>
        <v>4.5410530341062101</v>
      </c>
      <c r="M62">
        <v>11.347602037394999</v>
      </c>
      <c r="N62">
        <f>(Table2[[#This Row],[1W Return vs Nifty]]-AVERAGE(Table2[1W Return vs Nifty]))/_xlfn.STDEV.P(Table2[1W Return vs Nifty])</f>
        <v>1.3834813616490329</v>
      </c>
      <c r="O62">
        <v>385.77</v>
      </c>
      <c r="P62">
        <v>629.78387225711106</v>
      </c>
      <c r="Q62">
        <v>438.36428830268198</v>
      </c>
      <c r="R62">
        <v>55.611253314014299</v>
      </c>
      <c r="S62" s="1">
        <f>(Table2[[#This Row],[Close Price]]-Table2[[#This Row],[20D EMA]])/Table2[[#This Row],[20D EMA]]</f>
        <v>0.93198019545324928</v>
      </c>
      <c r="T62" s="1">
        <f>(Table2[[#This Row],[Close Price]]-Table2[[#This Row],[50D EMA]])/Table2[[#This Row],[50D EMA]]</f>
        <v>0.18342185761106489</v>
      </c>
      <c r="U62" s="1">
        <f>(Table2[[#This Row],[Close Price]]-Table2[[#This Row],[200D EMA]])/Table2[[#This Row],[200D EMA]]</f>
        <v>0.70018411601399622</v>
      </c>
      <c r="V62">
        <v>0.35081318815773499</v>
      </c>
      <c r="W62">
        <v>736.6</v>
      </c>
      <c r="X62">
        <v>764.05</v>
      </c>
      <c r="Y62">
        <v>682.8</v>
      </c>
      <c r="Z62">
        <v>747.85</v>
      </c>
      <c r="AA62">
        <v>682.8</v>
      </c>
      <c r="AB62">
        <v>752</v>
      </c>
      <c r="AC62" s="1">
        <f>(Table2[[#This Row],[Close Price]]/Table2[[#This Row],[Day Low]])-1</f>
        <v>1.1811023622047223E-2</v>
      </c>
      <c r="AD62" s="1">
        <f>(Table2[[#This Row],[Day High]]/Table2[[#This Row],[Close Price]])-1</f>
        <v>2.5157654635717064E-2</v>
      </c>
      <c r="AE62" s="1">
        <f>(Table2[[#This Row],[Close Price]]/Table2[[#This Row],[Current Week Low]])-1</f>
        <v>9.1534856473345139E-2</v>
      </c>
      <c r="AF62" s="1">
        <f>(Table2[[#This Row],[Current Week High]]/Table2[[#This Row],[Close Price]])-1</f>
        <v>3.4214410304576059E-3</v>
      </c>
      <c r="AG62" s="1">
        <f>(Table2[[#This Row],[Close Price]]/Table2[[#This Row],[Current Month Low]])-1</f>
        <v>9.1534856473345139E-2</v>
      </c>
      <c r="AH62" s="1">
        <f>(Table2[[#This Row],[Current Month High]]/Table2[[#This Row],[Close Price]])-1</f>
        <v>8.9896685898296358E-3</v>
      </c>
      <c r="AI62">
        <v>17.241379310344801</v>
      </c>
      <c r="AJ62">
        <v>245.36607970342899</v>
      </c>
      <c r="AK62" t="str">
        <f>IF(AND(Table2[[#This Row],[20D EMA]]&gt;Table2[[#This Row],[50D EMA]],Table2[[#This Row],[50D EMA]]&gt;Table2[[#This Row],[200D EMA]]),"Uptrend","Downtrend/NoTrend")</f>
        <v>Downtrend/NoTrend</v>
      </c>
      <c r="AL62">
        <v>0.61</v>
      </c>
      <c r="AM62" t="s">
        <v>3194</v>
      </c>
      <c r="AN62">
        <v>-5.8</v>
      </c>
      <c r="AO62" t="s">
        <v>3193</v>
      </c>
      <c r="AP62">
        <v>8.2392619987835994E-2</v>
      </c>
      <c r="AQ62">
        <f>(Table2[[#This Row],[Sharpe Ratio]]-AVERAGE(Table2[Sharpe Ratio]))/_xlfn.STDEV.P(Table2[Sharpe Ratio])</f>
        <v>0.18266238200265542</v>
      </c>
      <c r="AR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">
        <f>_xlfn.RANK.AVG(Table2[[#This Row],[1Y Return vs Nifty Z-Score]],Table2[1Y Return vs Nifty Z-Score])</f>
        <v>54</v>
      </c>
      <c r="AT62">
        <f>_xlfn.RANK.AVG(Table2[[#This Row],[6M Return vs Nifty Z-Score]],Table2[6M Return vs Nifty Z-Score])</f>
        <v>3</v>
      </c>
      <c r="AU62">
        <f>_xlfn.RANK.AVG(Table2[[#This Row],[Sharpe Ratio Z-Score]],Table2[Sharpe Ratio Z-Score])</f>
        <v>294</v>
      </c>
      <c r="AV62">
        <f>(Table2[[#This Row],[Rank 1Y]]+Table2[[#This Row],[Rank 6M]]+Table2[[#This Row],[Rank Sharpe]])/3</f>
        <v>117</v>
      </c>
    </row>
    <row r="63" spans="1:48" x14ac:dyDescent="0.3">
      <c r="A63" t="s">
        <v>1142</v>
      </c>
      <c r="B63" t="s">
        <v>1143</v>
      </c>
      <c r="C63" t="s">
        <v>3150</v>
      </c>
      <c r="D63" t="s">
        <v>125</v>
      </c>
      <c r="E63">
        <v>11130.98413875</v>
      </c>
      <c r="F63">
        <v>1893.75</v>
      </c>
      <c r="G63">
        <v>40.3157241498266</v>
      </c>
      <c r="H63">
        <f>(Table2[[#This Row],[1Y Return vs Nifty]]-AVERAGE(Table2[1Y Return vs Nifty]))/_xlfn.STDEV.P(Table2[1Y Return vs Nifty])</f>
        <v>0.24655370905849536</v>
      </c>
      <c r="I63">
        <v>4.8441331713973197</v>
      </c>
      <c r="J63">
        <f>(Table2[[#This Row],[1M Return vs Nifty]]-AVERAGE(Table2[1M Return vs Nifty]))/_xlfn.STDEV.P(Table2[1M Return vs Nifty])</f>
        <v>0.61918961758695934</v>
      </c>
      <c r="K63">
        <v>57.644712228071803</v>
      </c>
      <c r="L63">
        <f>(Table2[[#This Row],[6M Return vs Nifty]]-AVERAGE(Table2[6M Return vs Nifty]))/_xlfn.STDEV.P(Table2[6M Return vs Nifty])</f>
        <v>1.4127451337588228</v>
      </c>
      <c r="M63">
        <v>6.3219079063581596</v>
      </c>
      <c r="N63">
        <f>(Table2[[#This Row],[1W Return vs Nifty]]-AVERAGE(Table2[1W Return vs Nifty]))/_xlfn.STDEV.P(Table2[1W Return vs Nifty])</f>
        <v>0.41516336070680565</v>
      </c>
      <c r="O63">
        <v>1860.21</v>
      </c>
      <c r="P63">
        <v>1740.06750673598</v>
      </c>
      <c r="Q63">
        <v>1406.1473067576901</v>
      </c>
      <c r="R63">
        <v>54.2823569456367</v>
      </c>
      <c r="S63" s="1">
        <f>(Table2[[#This Row],[Close Price]]-Table2[[#This Row],[20D EMA]])/Table2[[#This Row],[20D EMA]]</f>
        <v>1.8030222394245791E-2</v>
      </c>
      <c r="T63" s="1">
        <f>(Table2[[#This Row],[Close Price]]-Table2[[#This Row],[50D EMA]])/Table2[[#This Row],[50D EMA]]</f>
        <v>8.8319845448006612E-2</v>
      </c>
      <c r="U63" s="1">
        <f>(Table2[[#This Row],[Close Price]]-Table2[[#This Row],[200D EMA]])/Table2[[#This Row],[200D EMA]]</f>
        <v>0.34676501594034947</v>
      </c>
      <c r="V63">
        <v>0.58817764232033198</v>
      </c>
      <c r="W63">
        <v>1870</v>
      </c>
      <c r="X63">
        <v>1954.45</v>
      </c>
      <c r="Y63">
        <v>1822.2</v>
      </c>
      <c r="Z63">
        <v>1954.45</v>
      </c>
      <c r="AA63">
        <v>1780.05</v>
      </c>
      <c r="AB63">
        <v>1954.45</v>
      </c>
      <c r="AC63" s="1">
        <f>(Table2[[#This Row],[Close Price]]/Table2[[#This Row],[Day Low]])-1</f>
        <v>1.2700534759358284E-2</v>
      </c>
      <c r="AD63" s="1">
        <f>(Table2[[#This Row],[Day High]]/Table2[[#This Row],[Close Price]])-1</f>
        <v>3.2052805280528007E-2</v>
      </c>
      <c r="AE63" s="1">
        <f>(Table2[[#This Row],[Close Price]]/Table2[[#This Row],[Current Week Low]])-1</f>
        <v>3.9265722752716448E-2</v>
      </c>
      <c r="AF63" s="1">
        <f>(Table2[[#This Row],[Current Week High]]/Table2[[#This Row],[Close Price]])-1</f>
        <v>3.2052805280528007E-2</v>
      </c>
      <c r="AG63" s="1">
        <f>(Table2[[#This Row],[Close Price]]/Table2[[#This Row],[Current Month Low]])-1</f>
        <v>6.3874610263756626E-2</v>
      </c>
      <c r="AH63" s="1">
        <f>(Table2[[#This Row],[Current Month High]]/Table2[[#This Row],[Close Price]])-1</f>
        <v>3.2052805280528007E-2</v>
      </c>
      <c r="AI63">
        <v>16.1716171617161</v>
      </c>
      <c r="AJ63">
        <v>96.630671789014599</v>
      </c>
      <c r="AK63" t="str">
        <f>IF(AND(Table2[[#This Row],[20D EMA]]&gt;Table2[[#This Row],[50D EMA]],Table2[[#This Row],[50D EMA]]&gt;Table2[[#This Row],[200D EMA]]),"Uptrend","Downtrend/NoTrend")</f>
        <v>Uptrend</v>
      </c>
      <c r="AL63">
        <v>0.34</v>
      </c>
      <c r="AM63" t="s">
        <v>3194</v>
      </c>
      <c r="AN63">
        <v>-2.86</v>
      </c>
      <c r="AO63" t="s">
        <v>3193</v>
      </c>
      <c r="AP63">
        <v>0.17942041007564299</v>
      </c>
      <c r="AQ63">
        <f>(Table2[[#This Row],[Sharpe Ratio]]-AVERAGE(Table2[Sharpe Ratio]))/_xlfn.STDEV.P(Table2[Sharpe Ratio])</f>
        <v>1.3135453926177201</v>
      </c>
      <c r="AR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4.0071972137288032</v>
      </c>
      <c r="AS63">
        <f>_xlfn.RANK.AVG(Table2[[#This Row],[1Y Return vs Nifty Z-Score]],Table2[1Y Return vs Nifty Z-Score])</f>
        <v>220</v>
      </c>
      <c r="AT63">
        <f>_xlfn.RANK.AVG(Table2[[#This Row],[6M Return vs Nifty Z-Score]],Table2[6M Return vs Nifty Z-Score])</f>
        <v>61</v>
      </c>
      <c r="AU63">
        <f>_xlfn.RANK.AVG(Table2[[#This Row],[Sharpe Ratio Z-Score]],Table2[Sharpe Ratio Z-Score])</f>
        <v>74</v>
      </c>
      <c r="AV63">
        <f>(Table2[[#This Row],[Rank 1Y]]+Table2[[#This Row],[Rank 6M]]+Table2[[#This Row],[Rank Sharpe]])/3</f>
        <v>118.33333333333333</v>
      </c>
    </row>
    <row r="64" spans="1:48" x14ac:dyDescent="0.3">
      <c r="A64" t="s">
        <v>959</v>
      </c>
      <c r="B64" t="s">
        <v>960</v>
      </c>
      <c r="C64" t="s">
        <v>3148</v>
      </c>
      <c r="D64" t="s">
        <v>144</v>
      </c>
      <c r="E64">
        <v>15516.890069786999</v>
      </c>
      <c r="F64">
        <v>59.37</v>
      </c>
      <c r="G64">
        <v>111.56782148199299</v>
      </c>
      <c r="H64">
        <f>(Table2[[#This Row],[1Y Return vs Nifty]]-AVERAGE(Table2[1Y Return vs Nifty]))/_xlfn.STDEV.P(Table2[1Y Return vs Nifty])</f>
        <v>1.4283047953083281</v>
      </c>
      <c r="I64">
        <v>-16.294485793869701</v>
      </c>
      <c r="J64">
        <f>(Table2[[#This Row],[1M Return vs Nifty]]-AVERAGE(Table2[1M Return vs Nifty]))/_xlfn.STDEV.P(Table2[1M Return vs Nifty])</f>
        <v>-1.710503960214107</v>
      </c>
      <c r="K64">
        <v>28.853607106778</v>
      </c>
      <c r="L64">
        <f>(Table2[[#This Row],[6M Return vs Nifty]]-AVERAGE(Table2[6M Return vs Nifty]))/_xlfn.STDEV.P(Table2[6M Return vs Nifty])</f>
        <v>0.54047199507855803</v>
      </c>
      <c r="M64">
        <v>-1.6031704067388901</v>
      </c>
      <c r="N64">
        <f>(Table2[[#This Row],[1W Return vs Nifty]]-AVERAGE(Table2[1W Return vs Nifty]))/_xlfn.STDEV.P(Table2[1W Return vs Nifty])</f>
        <v>-1.1117890938918449</v>
      </c>
      <c r="O64">
        <v>64.56</v>
      </c>
      <c r="P64">
        <v>67.418282147669601</v>
      </c>
      <c r="Q64">
        <v>56.597981322317402</v>
      </c>
      <c r="R64">
        <v>24.934136906246501</v>
      </c>
      <c r="S64" s="1">
        <f>(Table2[[#This Row],[Close Price]]-Table2[[#This Row],[20D EMA]])/Table2[[#This Row],[20D EMA]]</f>
        <v>-8.0390334572490785E-2</v>
      </c>
      <c r="T64" s="1">
        <f>(Table2[[#This Row],[Close Price]]-Table2[[#This Row],[50D EMA]])/Table2[[#This Row],[50D EMA]]</f>
        <v>-0.1193783331654914</v>
      </c>
      <c r="U64" s="1">
        <f>(Table2[[#This Row],[Close Price]]-Table2[[#This Row],[200D EMA]])/Table2[[#This Row],[200D EMA]]</f>
        <v>4.897734182242907E-2</v>
      </c>
      <c r="V64">
        <v>0.23106558438268099</v>
      </c>
      <c r="W64">
        <v>58.74</v>
      </c>
      <c r="X64">
        <v>60.68</v>
      </c>
      <c r="Y64">
        <v>58.74</v>
      </c>
      <c r="Z64">
        <v>61.53</v>
      </c>
      <c r="AA64">
        <v>58.74</v>
      </c>
      <c r="AB64">
        <v>67.64</v>
      </c>
      <c r="AC64" s="1">
        <f>(Table2[[#This Row],[Close Price]]/Table2[[#This Row],[Day Low]])-1</f>
        <v>1.0725229826353377E-2</v>
      </c>
      <c r="AD64" s="1">
        <f>(Table2[[#This Row],[Day High]]/Table2[[#This Row],[Close Price]])-1</f>
        <v>2.2065016001347582E-2</v>
      </c>
      <c r="AE64" s="1">
        <f>(Table2[[#This Row],[Close Price]]/Table2[[#This Row],[Current Week Low]])-1</f>
        <v>1.0725229826353377E-2</v>
      </c>
      <c r="AF64" s="1">
        <f>(Table2[[#This Row],[Current Week High]]/Table2[[#This Row],[Close Price]])-1</f>
        <v>3.6382011116725677E-2</v>
      </c>
      <c r="AG64" s="1">
        <f>(Table2[[#This Row],[Close Price]]/Table2[[#This Row],[Current Month Low]])-1</f>
        <v>1.0725229826353377E-2</v>
      </c>
      <c r="AH64" s="1">
        <f>(Table2[[#This Row],[Current Month High]]/Table2[[#This Row],[Close Price]])-1</f>
        <v>0.13929594071079676</v>
      </c>
      <c r="AI64">
        <v>53.9498062994778</v>
      </c>
      <c r="AJ64">
        <v>191.029411764705</v>
      </c>
      <c r="AK64" t="str">
        <f>IF(AND(Table2[[#This Row],[20D EMA]]&gt;Table2[[#This Row],[50D EMA]],Table2[[#This Row],[50D EMA]]&gt;Table2[[#This Row],[200D EMA]]),"Uptrend","Downtrend/NoTrend")</f>
        <v>Downtrend/NoTrend</v>
      </c>
      <c r="AL64">
        <v>-0.3</v>
      </c>
      <c r="AM64" t="s">
        <v>3193</v>
      </c>
      <c r="AN64">
        <v>-9.8000000000000007</v>
      </c>
      <c r="AO64" t="s">
        <v>3193</v>
      </c>
      <c r="AP64">
        <v>0.137266229728089</v>
      </c>
      <c r="AQ64">
        <f>(Table2[[#This Row],[Sharpe Ratio]]-AVERAGE(Table2[Sharpe Ratio]))/_xlfn.STDEV.P(Table2[Sharpe Ratio])</f>
        <v>0.82222794286120038</v>
      </c>
      <c r="AR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">
        <f>_xlfn.RANK.AVG(Table2[[#This Row],[1Y Return vs Nifty Z-Score]],Table2[1Y Return vs Nifty Z-Score])</f>
        <v>62</v>
      </c>
      <c r="AT64">
        <f>_xlfn.RANK.AVG(Table2[[#This Row],[6M Return vs Nifty Z-Score]],Table2[6M Return vs Nifty Z-Score])</f>
        <v>156</v>
      </c>
      <c r="AU64">
        <f>_xlfn.RANK.AVG(Table2[[#This Row],[Sharpe Ratio Z-Score]],Table2[Sharpe Ratio Z-Score])</f>
        <v>139</v>
      </c>
      <c r="AV64">
        <f>(Table2[[#This Row],[Rank 1Y]]+Table2[[#This Row],[Rank 6M]]+Table2[[#This Row],[Rank Sharpe]])/3</f>
        <v>119</v>
      </c>
    </row>
    <row r="65" spans="1:48" x14ac:dyDescent="0.3">
      <c r="A65" t="s">
        <v>947</v>
      </c>
      <c r="B65" t="s">
        <v>948</v>
      </c>
      <c r="C65" t="s">
        <v>3159</v>
      </c>
      <c r="D65" t="s">
        <v>159</v>
      </c>
      <c r="E65">
        <v>15886.393044349999</v>
      </c>
      <c r="F65">
        <v>707.95</v>
      </c>
      <c r="G65">
        <v>47.312952331384402</v>
      </c>
      <c r="H65">
        <f>(Table2[[#This Row],[1Y Return vs Nifty]]-AVERAGE(Table2[1Y Return vs Nifty]))/_xlfn.STDEV.P(Table2[1Y Return vs Nifty])</f>
        <v>0.36260618068954281</v>
      </c>
      <c r="I65">
        <v>10.0537101863339</v>
      </c>
      <c r="J65">
        <f>(Table2[[#This Row],[1M Return vs Nifty]]-AVERAGE(Table2[1M Return vs Nifty]))/_xlfn.STDEV.P(Table2[1M Return vs Nifty])</f>
        <v>1.1933386731472921</v>
      </c>
      <c r="K65">
        <v>30.7699274421472</v>
      </c>
      <c r="L65">
        <f>(Table2[[#This Row],[6M Return vs Nifty]]-AVERAGE(Table2[6M Return vs Nifty]))/_xlfn.STDEV.P(Table2[6M Return vs Nifty])</f>
        <v>0.59853002191036009</v>
      </c>
      <c r="M65">
        <v>10.958367634385899</v>
      </c>
      <c r="N65">
        <f>(Table2[[#This Row],[1W Return vs Nifty]]-AVERAGE(Table2[1W Return vs Nifty]))/_xlfn.STDEV.P(Table2[1W Return vs Nifty])</f>
        <v>1.3084862128810051</v>
      </c>
      <c r="O65">
        <v>669.38</v>
      </c>
      <c r="P65">
        <v>646.79198546561497</v>
      </c>
      <c r="Q65">
        <v>568.24401357798502</v>
      </c>
      <c r="R65">
        <v>64.7333989402036</v>
      </c>
      <c r="S65" s="1">
        <f>(Table2[[#This Row],[Close Price]]-Table2[[#This Row],[20D EMA]])/Table2[[#This Row],[20D EMA]]</f>
        <v>5.7620484627565881E-2</v>
      </c>
      <c r="T65" s="1">
        <f>(Table2[[#This Row],[Close Price]]-Table2[[#This Row],[50D EMA]])/Table2[[#This Row],[50D EMA]]</f>
        <v>9.4555925102192503E-2</v>
      </c>
      <c r="U65" s="1">
        <f>(Table2[[#This Row],[Close Price]]-Table2[[#This Row],[200D EMA]])/Table2[[#This Row],[200D EMA]]</f>
        <v>0.24585562378800491</v>
      </c>
      <c r="V65">
        <v>1.0033357696124099</v>
      </c>
      <c r="W65">
        <v>689</v>
      </c>
      <c r="X65">
        <v>713.4</v>
      </c>
      <c r="Y65">
        <v>688.35</v>
      </c>
      <c r="Z65">
        <v>713.4</v>
      </c>
      <c r="AA65">
        <v>618</v>
      </c>
      <c r="AB65">
        <v>719.8</v>
      </c>
      <c r="AC65" s="1">
        <f>(Table2[[#This Row],[Close Price]]/Table2[[#This Row],[Day Low]])-1</f>
        <v>2.7503628447024697E-2</v>
      </c>
      <c r="AD65" s="1">
        <f>(Table2[[#This Row],[Day High]]/Table2[[#This Row],[Close Price]])-1</f>
        <v>7.69828377710291E-3</v>
      </c>
      <c r="AE65" s="1">
        <f>(Table2[[#This Row],[Close Price]]/Table2[[#This Row],[Current Week Low]])-1</f>
        <v>2.8473886830827411E-2</v>
      </c>
      <c r="AF65" s="1">
        <f>(Table2[[#This Row],[Current Week High]]/Table2[[#This Row],[Close Price]])-1</f>
        <v>7.69828377710291E-3</v>
      </c>
      <c r="AG65" s="1">
        <f>(Table2[[#This Row],[Close Price]]/Table2[[#This Row],[Current Month Low]])-1</f>
        <v>0.14555016181229785</v>
      </c>
      <c r="AH65" s="1">
        <f>(Table2[[#This Row],[Current Month High]]/Table2[[#This Row],[Close Price]])-1</f>
        <v>1.6738470230948321E-2</v>
      </c>
      <c r="AI65">
        <v>1.6738470230948299</v>
      </c>
      <c r="AJ65">
        <v>98.5138450753592</v>
      </c>
      <c r="AK65" t="str">
        <f>IF(AND(Table2[[#This Row],[20D EMA]]&gt;Table2[[#This Row],[50D EMA]],Table2[[#This Row],[50D EMA]]&gt;Table2[[#This Row],[200D EMA]]),"Uptrend","Downtrend/NoTrend")</f>
        <v>Uptrend</v>
      </c>
      <c r="AL65">
        <v>0.15</v>
      </c>
      <c r="AM65" t="s">
        <v>3194</v>
      </c>
      <c r="AN65">
        <v>0.8</v>
      </c>
      <c r="AO65" t="s">
        <v>3194</v>
      </c>
      <c r="AP65">
        <v>0.22775324386312101</v>
      </c>
      <c r="AQ65">
        <f>(Table2[[#This Row],[Sharpe Ratio]]-AVERAGE(Table2[Sharpe Ratio]))/_xlfn.STDEV.P(Table2[Sharpe Ratio])</f>
        <v>1.8768765839771877</v>
      </c>
      <c r="AR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5.3398376726053876</v>
      </c>
      <c r="AS65">
        <f>_xlfn.RANK.AVG(Table2[[#This Row],[1Y Return vs Nifty Z-Score]],Table2[1Y Return vs Nifty Z-Score])</f>
        <v>199</v>
      </c>
      <c r="AT65">
        <f>_xlfn.RANK.AVG(Table2[[#This Row],[6M Return vs Nifty Z-Score]],Table2[6M Return vs Nifty Z-Score])</f>
        <v>141</v>
      </c>
      <c r="AU65">
        <f>_xlfn.RANK.AVG(Table2[[#This Row],[Sharpe Ratio Z-Score]],Table2[Sharpe Ratio Z-Score])</f>
        <v>20</v>
      </c>
      <c r="AV65">
        <f>(Table2[[#This Row],[Rank 1Y]]+Table2[[#This Row],[Rank 6M]]+Table2[[#This Row],[Rank Sharpe]])/3</f>
        <v>120</v>
      </c>
    </row>
    <row r="66" spans="1:48" x14ac:dyDescent="0.3">
      <c r="A66" t="s">
        <v>1106</v>
      </c>
      <c r="B66" t="s">
        <v>1107</v>
      </c>
      <c r="C66" t="s">
        <v>3161</v>
      </c>
      <c r="D66" t="s">
        <v>452</v>
      </c>
      <c r="E66">
        <v>11814.542788274999</v>
      </c>
      <c r="F66">
        <v>1775.25</v>
      </c>
      <c r="G66">
        <v>37.380165011399903</v>
      </c>
      <c r="H66">
        <f>(Table2[[#This Row],[1Y Return vs Nifty]]-AVERAGE(Table2[1Y Return vs Nifty]))/_xlfn.STDEV.P(Table2[1Y Return vs Nifty])</f>
        <v>0.19786601661887554</v>
      </c>
      <c r="I66">
        <v>-8.8178184160811295</v>
      </c>
      <c r="J66">
        <f>(Table2[[#This Row],[1M Return vs Nifty]]-AVERAGE(Table2[1M Return vs Nifty]))/_xlfn.STDEV.P(Table2[1M Return vs Nifty])</f>
        <v>-0.88649819134108132</v>
      </c>
      <c r="K66">
        <v>43.795503962616102</v>
      </c>
      <c r="L66">
        <f>(Table2[[#This Row],[6M Return vs Nifty]]-AVERAGE(Table2[6M Return vs Nifty]))/_xlfn.STDEV.P(Table2[6M Return vs Nifty])</f>
        <v>0.99316094930140975</v>
      </c>
      <c r="M66">
        <v>5.3242014122913499</v>
      </c>
      <c r="N66">
        <f>(Table2[[#This Row],[1W Return vs Nifty]]-AVERAGE(Table2[1W Return vs Nifty]))/_xlfn.STDEV.P(Table2[1W Return vs Nifty])</f>
        <v>0.22293177385085464</v>
      </c>
      <c r="O66">
        <v>1735.73</v>
      </c>
      <c r="P66">
        <v>1800.4694120935601</v>
      </c>
      <c r="Q66">
        <v>1552.35704343056</v>
      </c>
      <c r="R66">
        <v>64.132564477459297</v>
      </c>
      <c r="S66" s="1">
        <f>(Table2[[#This Row],[Close Price]]-Table2[[#This Row],[20D EMA]])/Table2[[#This Row],[20D EMA]]</f>
        <v>2.2768518145103202E-2</v>
      </c>
      <c r="T66" s="1">
        <f>(Table2[[#This Row],[Close Price]]-Table2[[#This Row],[50D EMA]])/Table2[[#This Row],[50D EMA]]</f>
        <v>-1.4007131653647658E-2</v>
      </c>
      <c r="U66" s="1">
        <f>(Table2[[#This Row],[Close Price]]-Table2[[#This Row],[200D EMA]])/Table2[[#This Row],[200D EMA]]</f>
        <v>0.14358356378946688</v>
      </c>
      <c r="V66">
        <v>1.03607870123714</v>
      </c>
      <c r="W66">
        <v>1683.35</v>
      </c>
      <c r="X66">
        <v>1786</v>
      </c>
      <c r="Y66">
        <v>1605.05</v>
      </c>
      <c r="Z66">
        <v>1786</v>
      </c>
      <c r="AA66">
        <v>1567.65</v>
      </c>
      <c r="AB66">
        <v>1786</v>
      </c>
      <c r="AC66" s="1">
        <f>(Table2[[#This Row],[Close Price]]/Table2[[#This Row],[Day Low]])-1</f>
        <v>5.4593518876050684E-2</v>
      </c>
      <c r="AD66" s="1">
        <f>(Table2[[#This Row],[Day High]]/Table2[[#This Row],[Close Price]])-1</f>
        <v>6.0554851429375223E-3</v>
      </c>
      <c r="AE66" s="1">
        <f>(Table2[[#This Row],[Close Price]]/Table2[[#This Row],[Current Week Low]])-1</f>
        <v>0.10604031027070815</v>
      </c>
      <c r="AF66" s="1">
        <f>(Table2[[#This Row],[Current Week High]]/Table2[[#This Row],[Close Price]])-1</f>
        <v>6.0554851429375223E-3</v>
      </c>
      <c r="AG66" s="1">
        <f>(Table2[[#This Row],[Close Price]]/Table2[[#This Row],[Current Month Low]])-1</f>
        <v>0.13242751889771309</v>
      </c>
      <c r="AH66" s="1">
        <f>(Table2[[#This Row],[Current Month High]]/Table2[[#This Row],[Close Price]])-1</f>
        <v>6.0554851429375223E-3</v>
      </c>
      <c r="AI66">
        <v>34.065624559921098</v>
      </c>
      <c r="AJ66">
        <v>97.606492968666799</v>
      </c>
      <c r="AK66" t="str">
        <f>IF(AND(Table2[[#This Row],[20D EMA]]&gt;Table2[[#This Row],[50D EMA]],Table2[[#This Row],[50D EMA]]&gt;Table2[[#This Row],[200D EMA]]),"Uptrend","Downtrend/NoTrend")</f>
        <v>Downtrend/NoTrend</v>
      </c>
      <c r="AL66">
        <v>-0.18</v>
      </c>
      <c r="AM66" t="s">
        <v>3193</v>
      </c>
      <c r="AN66">
        <v>-2.68</v>
      </c>
      <c r="AO66" t="s">
        <v>3193</v>
      </c>
      <c r="AP66">
        <v>0.20144830057082599</v>
      </c>
      <c r="AQ66">
        <f>(Table2[[#This Row],[Sharpe Ratio]]-AVERAGE(Table2[Sharpe Ratio]))/_xlfn.STDEV.P(Table2[Sharpe Ratio])</f>
        <v>1.5702859315720537</v>
      </c>
      <c r="AR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">
        <f>_xlfn.RANK.AVG(Table2[[#This Row],[1Y Return vs Nifty Z-Score]],Table2[1Y Return vs Nifty Z-Score])</f>
        <v>233</v>
      </c>
      <c r="AT66">
        <f>_xlfn.RANK.AVG(Table2[[#This Row],[6M Return vs Nifty Z-Score]],Table2[6M Return vs Nifty Z-Score])</f>
        <v>88</v>
      </c>
      <c r="AU66">
        <f>_xlfn.RANK.AVG(Table2[[#This Row],[Sharpe Ratio Z-Score]],Table2[Sharpe Ratio Z-Score])</f>
        <v>39</v>
      </c>
      <c r="AV66">
        <f>(Table2[[#This Row],[Rank 1Y]]+Table2[[#This Row],[Rank 6M]]+Table2[[#This Row],[Rank Sharpe]])/3</f>
        <v>120</v>
      </c>
    </row>
    <row r="67" spans="1:48" x14ac:dyDescent="0.3">
      <c r="A67" t="s">
        <v>90</v>
      </c>
      <c r="B67" t="s">
        <v>91</v>
      </c>
      <c r="C67" t="s">
        <v>3159</v>
      </c>
      <c r="D67" t="s">
        <v>92</v>
      </c>
      <c r="E67">
        <v>305991.31349999999</v>
      </c>
      <c r="F67">
        <v>4575.3999999999996</v>
      </c>
      <c r="G67">
        <v>106.180488009152</v>
      </c>
      <c r="H67">
        <f>(Table2[[#This Row],[1Y Return vs Nifty]]-AVERAGE(Table2[1Y Return vs Nifty]))/_xlfn.STDEV.P(Table2[1Y Return vs Nifty])</f>
        <v>1.338953219398354</v>
      </c>
      <c r="I67">
        <v>-1.72078799887766</v>
      </c>
      <c r="J67">
        <f>(Table2[[#This Row],[1M Return vs Nifty]]-AVERAGE(Table2[1M Return vs Nifty]))/_xlfn.STDEV.P(Table2[1M Return vs Nifty])</f>
        <v>-0.10433232650456113</v>
      </c>
      <c r="K67">
        <v>13.566588931043199</v>
      </c>
      <c r="L67">
        <f>(Table2[[#This Row],[6M Return vs Nifty]]-AVERAGE(Table2[6M Return vs Nifty]))/_xlfn.STDEV.P(Table2[6M Return vs Nifty])</f>
        <v>7.7327031763192514E-2</v>
      </c>
      <c r="M67">
        <v>8.1791626098043899</v>
      </c>
      <c r="N67">
        <f>(Table2[[#This Row],[1W Return vs Nifty]]-AVERAGE(Table2[1W Return vs Nifty]))/_xlfn.STDEV.P(Table2[1W Return vs Nifty])</f>
        <v>0.77300709627663755</v>
      </c>
      <c r="O67">
        <v>4450.41</v>
      </c>
      <c r="P67">
        <v>4565.3688204820301</v>
      </c>
      <c r="Q67">
        <v>4083.9560697094698</v>
      </c>
      <c r="R67">
        <v>65.082263368986901</v>
      </c>
      <c r="S67" s="1">
        <f>(Table2[[#This Row],[Close Price]]-Table2[[#This Row],[20D EMA]])/Table2[[#This Row],[20D EMA]]</f>
        <v>2.8085052837828375E-2</v>
      </c>
      <c r="T67" s="1">
        <f>(Table2[[#This Row],[Close Price]]-Table2[[#This Row],[50D EMA]])/Table2[[#This Row],[50D EMA]]</f>
        <v>2.1972331069870592E-3</v>
      </c>
      <c r="U67" s="1">
        <f>(Table2[[#This Row],[Close Price]]-Table2[[#This Row],[200D EMA]])/Table2[[#This Row],[200D EMA]]</f>
        <v>0.12033526362723358</v>
      </c>
      <c r="V67">
        <v>0.71084778047744301</v>
      </c>
      <c r="W67">
        <v>4498.45</v>
      </c>
      <c r="X67">
        <v>4597.8999999999996</v>
      </c>
      <c r="Y67">
        <v>4488.45</v>
      </c>
      <c r="Z67">
        <v>4597.8999999999996</v>
      </c>
      <c r="AA67">
        <v>4120.3500000000004</v>
      </c>
      <c r="AB67">
        <v>4597.8999999999996</v>
      </c>
      <c r="AC67" s="1">
        <f>(Table2[[#This Row],[Close Price]]/Table2[[#This Row],[Day Low]])-1</f>
        <v>1.7105892029476877E-2</v>
      </c>
      <c r="AD67" s="1">
        <f>(Table2[[#This Row],[Day High]]/Table2[[#This Row],[Close Price]])-1</f>
        <v>4.9176028325392807E-3</v>
      </c>
      <c r="AE67" s="1">
        <f>(Table2[[#This Row],[Close Price]]/Table2[[#This Row],[Current Week Low]])-1</f>
        <v>1.9371943543984971E-2</v>
      </c>
      <c r="AF67" s="1">
        <f>(Table2[[#This Row],[Current Week High]]/Table2[[#This Row],[Close Price]])-1</f>
        <v>4.9176028325392807E-3</v>
      </c>
      <c r="AG67" s="1">
        <f>(Table2[[#This Row],[Close Price]]/Table2[[#This Row],[Current Month Low]])-1</f>
        <v>0.11043964711735632</v>
      </c>
      <c r="AH67" s="1">
        <f>(Table2[[#This Row],[Current Month High]]/Table2[[#This Row],[Close Price]])-1</f>
        <v>4.9176028325392807E-3</v>
      </c>
      <c r="AI67">
        <v>24.0274074397866</v>
      </c>
      <c r="AJ67">
        <v>158.81887091299899</v>
      </c>
      <c r="AK67" t="str">
        <f>IF(AND(Table2[[#This Row],[20D EMA]]&gt;Table2[[#This Row],[50D EMA]],Table2[[#This Row],[50D EMA]]&gt;Table2[[#This Row],[200D EMA]]),"Uptrend","Downtrend/NoTrend")</f>
        <v>Downtrend/NoTrend</v>
      </c>
      <c r="AL67">
        <v>0</v>
      </c>
      <c r="AM67">
        <v>0</v>
      </c>
      <c r="AN67">
        <v>4.72</v>
      </c>
      <c r="AO67" t="s">
        <v>3194</v>
      </c>
      <c r="AP67">
        <v>0.25845960340574597</v>
      </c>
      <c r="AQ67">
        <f>(Table2[[#This Row],[Sharpe Ratio]]-AVERAGE(Table2[Sharpe Ratio]))/_xlfn.STDEV.P(Table2[Sharpe Ratio])</f>
        <v>2.2347668367920468</v>
      </c>
      <c r="AR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">
        <f>_xlfn.RANK.AVG(Table2[[#This Row],[1Y Return vs Nifty Z-Score]],Table2[1Y Return vs Nifty Z-Score])</f>
        <v>66</v>
      </c>
      <c r="AT67">
        <f>_xlfn.RANK.AVG(Table2[[#This Row],[6M Return vs Nifty Z-Score]],Table2[6M Return vs Nifty Z-Score])</f>
        <v>289</v>
      </c>
      <c r="AU67">
        <f>_xlfn.RANK.AVG(Table2[[#This Row],[Sharpe Ratio Z-Score]],Table2[Sharpe Ratio Z-Score])</f>
        <v>8</v>
      </c>
      <c r="AV67">
        <f>(Table2[[#This Row],[Rank 1Y]]+Table2[[#This Row],[Rank 6M]]+Table2[[#This Row],[Rank Sharpe]])/3</f>
        <v>121</v>
      </c>
    </row>
    <row r="68" spans="1:48" x14ac:dyDescent="0.3">
      <c r="A68" t="s">
        <v>713</v>
      </c>
      <c r="B68" t="s">
        <v>714</v>
      </c>
      <c r="C68" t="s">
        <v>3146</v>
      </c>
      <c r="D68" t="s">
        <v>439</v>
      </c>
      <c r="E68">
        <v>25535.25</v>
      </c>
      <c r="F68">
        <v>727.5</v>
      </c>
      <c r="G68">
        <v>98.401155747993798</v>
      </c>
      <c r="H68">
        <f>(Table2[[#This Row],[1Y Return vs Nifty]]-AVERAGE(Table2[1Y Return vs Nifty]))/_xlfn.STDEV.P(Table2[1Y Return vs Nifty])</f>
        <v>1.2099291668562286</v>
      </c>
      <c r="I68">
        <v>-14.965475007950801</v>
      </c>
      <c r="J68">
        <f>(Table2[[#This Row],[1M Return vs Nifty]]-AVERAGE(Table2[1M Return vs Nifty]))/_xlfn.STDEV.P(Table2[1M Return vs Nifty])</f>
        <v>-1.5640332802765493</v>
      </c>
      <c r="K68">
        <v>36.742540770303897</v>
      </c>
      <c r="L68">
        <f>(Table2[[#This Row],[6M Return vs Nifty]]-AVERAGE(Table2[6M Return vs Nifty]))/_xlfn.STDEV.P(Table2[6M Return vs Nifty])</f>
        <v>0.77948001156607882</v>
      </c>
      <c r="M68">
        <v>1.3107844962529001</v>
      </c>
      <c r="N68">
        <f>(Table2[[#This Row],[1W Return vs Nifty]]-AVERAGE(Table2[1W Return vs Nifty]))/_xlfn.STDEV.P(Table2[1W Return vs Nifty])</f>
        <v>-0.55034724865987361</v>
      </c>
      <c r="O68">
        <v>730.02</v>
      </c>
      <c r="P68">
        <v>758.35974344791305</v>
      </c>
      <c r="Q68">
        <v>653.30909723826596</v>
      </c>
      <c r="R68">
        <v>53.920135807751699</v>
      </c>
      <c r="S68" s="1">
        <f>(Table2[[#This Row],[Close Price]]-Table2[[#This Row],[20D EMA]])/Table2[[#This Row],[20D EMA]]</f>
        <v>-3.4519602202679129E-3</v>
      </c>
      <c r="T68" s="1">
        <f>(Table2[[#This Row],[Close Price]]-Table2[[#This Row],[50D EMA]])/Table2[[#This Row],[50D EMA]]</f>
        <v>-4.0692749996997443E-2</v>
      </c>
      <c r="U68" s="1">
        <f>(Table2[[#This Row],[Close Price]]-Table2[[#This Row],[200D EMA]])/Table2[[#This Row],[200D EMA]]</f>
        <v>0.11356171691984895</v>
      </c>
      <c r="V68">
        <v>0.95738370406701601</v>
      </c>
      <c r="W68">
        <v>675.1</v>
      </c>
      <c r="X68">
        <v>735</v>
      </c>
      <c r="Y68">
        <v>674</v>
      </c>
      <c r="Z68">
        <v>735</v>
      </c>
      <c r="AA68">
        <v>647.79999999999995</v>
      </c>
      <c r="AB68">
        <v>782</v>
      </c>
      <c r="AC68" s="1">
        <f>(Table2[[#This Row],[Close Price]]/Table2[[#This Row],[Day Low]])-1</f>
        <v>7.7618130647311379E-2</v>
      </c>
      <c r="AD68" s="1">
        <f>(Table2[[#This Row],[Day High]]/Table2[[#This Row],[Close Price]])-1</f>
        <v>1.0309278350515427E-2</v>
      </c>
      <c r="AE68" s="1">
        <f>(Table2[[#This Row],[Close Price]]/Table2[[#This Row],[Current Week Low]])-1</f>
        <v>7.9376854599406466E-2</v>
      </c>
      <c r="AF68" s="1">
        <f>(Table2[[#This Row],[Current Week High]]/Table2[[#This Row],[Close Price]])-1</f>
        <v>1.0309278350515427E-2</v>
      </c>
      <c r="AG68" s="1">
        <f>(Table2[[#This Row],[Close Price]]/Table2[[#This Row],[Current Month Low]])-1</f>
        <v>0.12303179993825264</v>
      </c>
      <c r="AH68" s="1">
        <f>(Table2[[#This Row],[Current Month High]]/Table2[[#This Row],[Close Price]])-1</f>
        <v>7.4914089347078994E-2</v>
      </c>
      <c r="AI68">
        <v>33.3333333333333</v>
      </c>
      <c r="AJ68">
        <v>159.82142857142799</v>
      </c>
      <c r="AK68" t="str">
        <f>IF(AND(Table2[[#This Row],[20D EMA]]&gt;Table2[[#This Row],[50D EMA]],Table2[[#This Row],[50D EMA]]&gt;Table2[[#This Row],[200D EMA]]),"Uptrend","Downtrend/NoTrend")</f>
        <v>Downtrend/NoTrend</v>
      </c>
      <c r="AL68">
        <v>-0.17</v>
      </c>
      <c r="AM68" t="s">
        <v>3193</v>
      </c>
      <c r="AN68">
        <v>-2.77</v>
      </c>
      <c r="AO68" t="s">
        <v>3193</v>
      </c>
      <c r="AP68">
        <v>0.12544497582867301</v>
      </c>
      <c r="AQ68">
        <f>(Table2[[#This Row],[Sharpe Ratio]]-AVERAGE(Table2[Sharpe Ratio]))/_xlfn.STDEV.P(Table2[Sharpe Ratio])</f>
        <v>0.68444829038309474</v>
      </c>
      <c r="AR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">
        <f>_xlfn.RANK.AVG(Table2[[#This Row],[1Y Return vs Nifty Z-Score]],Table2[1Y Return vs Nifty Z-Score])</f>
        <v>84</v>
      </c>
      <c r="AT68">
        <f>_xlfn.RANK.AVG(Table2[[#This Row],[6M Return vs Nifty Z-Score]],Table2[6M Return vs Nifty Z-Score])</f>
        <v>111</v>
      </c>
      <c r="AU68">
        <f>_xlfn.RANK.AVG(Table2[[#This Row],[Sharpe Ratio Z-Score]],Table2[Sharpe Ratio Z-Score])</f>
        <v>168</v>
      </c>
      <c r="AV68">
        <f>(Table2[[#This Row],[Rank 1Y]]+Table2[[#This Row],[Rank 6M]]+Table2[[#This Row],[Rank Sharpe]])/3</f>
        <v>121</v>
      </c>
    </row>
    <row r="69" spans="1:48" x14ac:dyDescent="0.3">
      <c r="A69" t="s">
        <v>537</v>
      </c>
      <c r="B69" t="s">
        <v>538</v>
      </c>
      <c r="C69" t="s">
        <v>3148</v>
      </c>
      <c r="D69" t="s">
        <v>539</v>
      </c>
      <c r="E69">
        <v>40752.791051699998</v>
      </c>
      <c r="F69">
        <v>1114.75</v>
      </c>
      <c r="G69">
        <v>65.432043512040906</v>
      </c>
      <c r="H69">
        <f>(Table2[[#This Row],[1Y Return vs Nifty]]-AVERAGE(Table2[1Y Return vs Nifty]))/_xlfn.STDEV.P(Table2[1Y Return vs Nifty])</f>
        <v>0.66312022148724625</v>
      </c>
      <c r="I69">
        <v>-2.99608738895046</v>
      </c>
      <c r="J69">
        <f>(Table2[[#This Row],[1M Return vs Nifty]]-AVERAGE(Table2[1M Return vs Nifty]))/_xlfn.STDEV.P(Table2[1M Return vs Nifty])</f>
        <v>-0.24488345729072925</v>
      </c>
      <c r="K69">
        <v>38.158715905264302</v>
      </c>
      <c r="L69">
        <f>(Table2[[#This Row],[6M Return vs Nifty]]-AVERAGE(Table2[6M Return vs Nifty]))/_xlfn.STDEV.P(Table2[6M Return vs Nifty])</f>
        <v>0.82238532988188195</v>
      </c>
      <c r="M69">
        <v>9.0897815445808607</v>
      </c>
      <c r="N69">
        <f>(Table2[[#This Row],[1W Return vs Nifty]]-AVERAGE(Table2[1W Return vs Nifty]))/_xlfn.STDEV.P(Table2[1W Return vs Nifty])</f>
        <v>0.94845921961566315</v>
      </c>
      <c r="O69">
        <v>1045.96</v>
      </c>
      <c r="P69">
        <v>1038.8581606943301</v>
      </c>
      <c r="Q69">
        <v>873.71244913513499</v>
      </c>
      <c r="R69">
        <v>68.547017779627595</v>
      </c>
      <c r="S69" s="1">
        <f>(Table2[[#This Row],[Close Price]]-Table2[[#This Row],[20D EMA]])/Table2[[#This Row],[20D EMA]]</f>
        <v>6.5767333358828214E-2</v>
      </c>
      <c r="T69" s="1">
        <f>(Table2[[#This Row],[Close Price]]-Table2[[#This Row],[50D EMA]])/Table2[[#This Row],[50D EMA]]</f>
        <v>7.3053129076780729E-2</v>
      </c>
      <c r="U69" s="1">
        <f>(Table2[[#This Row],[Close Price]]-Table2[[#This Row],[200D EMA]])/Table2[[#This Row],[200D EMA]]</f>
        <v>0.2758774366823567</v>
      </c>
      <c r="V69">
        <v>1.5245614498962199</v>
      </c>
      <c r="W69">
        <v>1064.95</v>
      </c>
      <c r="X69">
        <v>1119.8499999999999</v>
      </c>
      <c r="Y69">
        <v>1050.2</v>
      </c>
      <c r="Z69">
        <v>1119.8499999999999</v>
      </c>
      <c r="AA69">
        <v>940</v>
      </c>
      <c r="AB69">
        <v>1119.8499999999999</v>
      </c>
      <c r="AC69" s="1">
        <f>(Table2[[#This Row],[Close Price]]/Table2[[#This Row],[Day Low]])-1</f>
        <v>4.676275881496772E-2</v>
      </c>
      <c r="AD69" s="1">
        <f>(Table2[[#This Row],[Day High]]/Table2[[#This Row],[Close Price]])-1</f>
        <v>4.57501681991479E-3</v>
      </c>
      <c r="AE69" s="1">
        <f>(Table2[[#This Row],[Close Price]]/Table2[[#This Row],[Current Week Low]])-1</f>
        <v>6.1464482955627453E-2</v>
      </c>
      <c r="AF69" s="1">
        <f>(Table2[[#This Row],[Current Week High]]/Table2[[#This Row],[Close Price]])-1</f>
        <v>4.57501681991479E-3</v>
      </c>
      <c r="AG69" s="1">
        <f>(Table2[[#This Row],[Close Price]]/Table2[[#This Row],[Current Month Low]])-1</f>
        <v>0.185904255319149</v>
      </c>
      <c r="AH69" s="1">
        <f>(Table2[[#This Row],[Current Month High]]/Table2[[#This Row],[Close Price]])-1</f>
        <v>4.57501681991479E-3</v>
      </c>
      <c r="AI69">
        <v>8.9930477685579806</v>
      </c>
      <c r="AJ69">
        <v>122.08387289570599</v>
      </c>
      <c r="AK69" t="str">
        <f>IF(AND(Table2[[#This Row],[20D EMA]]&gt;Table2[[#This Row],[50D EMA]],Table2[[#This Row],[50D EMA]]&gt;Table2[[#This Row],[200D EMA]]),"Uptrend","Downtrend/NoTrend")</f>
        <v>Uptrend</v>
      </c>
      <c r="AL69">
        <v>0.09</v>
      </c>
      <c r="AM69" t="s">
        <v>3194</v>
      </c>
      <c r="AN69">
        <v>3.24</v>
      </c>
      <c r="AO69" t="s">
        <v>3194</v>
      </c>
      <c r="AP69">
        <v>0.14711257509495901</v>
      </c>
      <c r="AQ69">
        <f>(Table2[[#This Row],[Sharpe Ratio]]-AVERAGE(Table2[Sharpe Ratio]))/_xlfn.STDEV.P(Table2[Sharpe Ratio])</f>
        <v>0.93698954551096469</v>
      </c>
      <c r="AR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3.1260708592050266</v>
      </c>
      <c r="AS69">
        <f>_xlfn.RANK.AVG(Table2[[#This Row],[1Y Return vs Nifty Z-Score]],Table2[1Y Return vs Nifty Z-Score])</f>
        <v>136</v>
      </c>
      <c r="AT69">
        <f>_xlfn.RANK.AVG(Table2[[#This Row],[6M Return vs Nifty Z-Score]],Table2[6M Return vs Nifty Z-Score])</f>
        <v>105</v>
      </c>
      <c r="AU69">
        <f>_xlfn.RANK.AVG(Table2[[#This Row],[Sharpe Ratio Z-Score]],Table2[Sharpe Ratio Z-Score])</f>
        <v>122</v>
      </c>
      <c r="AV69">
        <f>(Table2[[#This Row],[Rank 1Y]]+Table2[[#This Row],[Rank 6M]]+Table2[[#This Row],[Rank Sharpe]])/3</f>
        <v>121</v>
      </c>
    </row>
    <row r="70" spans="1:48" x14ac:dyDescent="0.3">
      <c r="A70" t="s">
        <v>1584</v>
      </c>
      <c r="B70" t="s">
        <v>1585</v>
      </c>
      <c r="C70" t="s">
        <v>3154</v>
      </c>
      <c r="D70" t="s">
        <v>184</v>
      </c>
      <c r="E70">
        <v>6247.6806439800002</v>
      </c>
      <c r="F70">
        <v>2176.6</v>
      </c>
      <c r="G70">
        <v>95.383537708824505</v>
      </c>
      <c r="H70">
        <f>(Table2[[#This Row],[1Y Return vs Nifty]]-AVERAGE(Table2[1Y Return vs Nifty]))/_xlfn.STDEV.P(Table2[1Y Return vs Nifty])</f>
        <v>1.1598804871794619</v>
      </c>
      <c r="I70">
        <v>-14.4437474658139</v>
      </c>
      <c r="J70">
        <f>(Table2[[#This Row],[1M Return vs Nifty]]-AVERAGE(Table2[1M Return vs Nifty]))/_xlfn.STDEV.P(Table2[1M Return vs Nifty])</f>
        <v>-1.5065335303508134</v>
      </c>
      <c r="K70">
        <v>30.224333102094199</v>
      </c>
      <c r="L70">
        <f>(Table2[[#This Row],[6M Return vs Nifty]]-AVERAGE(Table2[6M Return vs Nifty]))/_xlfn.STDEV.P(Table2[6M Return vs Nifty])</f>
        <v>0.58200035813263173</v>
      </c>
      <c r="M70">
        <v>-1.2200568512688299</v>
      </c>
      <c r="N70">
        <f>(Table2[[#This Row],[1W Return vs Nifty]]-AVERAGE(Table2[1W Return vs Nifty]))/_xlfn.STDEV.P(Table2[1W Return vs Nifty])</f>
        <v>-1.0379732701480904</v>
      </c>
      <c r="O70">
        <v>1773.15</v>
      </c>
      <c r="P70">
        <v>2381.60334897353</v>
      </c>
      <c r="Q70">
        <v>1949.7629276054899</v>
      </c>
      <c r="R70">
        <v>32.550836497911902</v>
      </c>
      <c r="S70" s="1">
        <f>(Table2[[#This Row],[Close Price]]-Table2[[#This Row],[20D EMA]])/Table2[[#This Row],[20D EMA]]</f>
        <v>0.22753292163663524</v>
      </c>
      <c r="T70" s="1">
        <f>(Table2[[#This Row],[Close Price]]-Table2[[#This Row],[50D EMA]])/Table2[[#This Row],[50D EMA]]</f>
        <v>-8.6077872313156806E-2</v>
      </c>
      <c r="U70" s="1">
        <f>(Table2[[#This Row],[Close Price]]-Table2[[#This Row],[200D EMA]])/Table2[[#This Row],[200D EMA]]</f>
        <v>0.11634084799893558</v>
      </c>
      <c r="V70">
        <v>1.1356120020042899</v>
      </c>
      <c r="W70">
        <v>2168.4</v>
      </c>
      <c r="X70">
        <v>2230</v>
      </c>
      <c r="Y70">
        <v>2130.5</v>
      </c>
      <c r="Z70">
        <v>2185</v>
      </c>
      <c r="AA70">
        <v>2116.0500000000002</v>
      </c>
      <c r="AB70">
        <v>2185</v>
      </c>
      <c r="AC70" s="1">
        <f>(Table2[[#This Row],[Close Price]]/Table2[[#This Row],[Day Low]])-1</f>
        <v>3.7815901125253237E-3</v>
      </c>
      <c r="AD70" s="1">
        <f>(Table2[[#This Row],[Day High]]/Table2[[#This Row],[Close Price]])-1</f>
        <v>2.4533676375999347E-2</v>
      </c>
      <c r="AE70" s="1">
        <f>(Table2[[#This Row],[Close Price]]/Table2[[#This Row],[Current Week Low]])-1</f>
        <v>2.1638113118986002E-2</v>
      </c>
      <c r="AF70" s="1">
        <f>(Table2[[#This Row],[Current Week High]]/Table2[[#This Row],[Close Price]])-1</f>
        <v>3.859229991730162E-3</v>
      </c>
      <c r="AG70" s="1">
        <f>(Table2[[#This Row],[Close Price]]/Table2[[#This Row],[Current Month Low]])-1</f>
        <v>2.8614635760024543E-2</v>
      </c>
      <c r="AH70" s="1">
        <f>(Table2[[#This Row],[Current Month High]]/Table2[[#This Row],[Close Price]])-1</f>
        <v>3.859229991730162E-3</v>
      </c>
      <c r="AI70">
        <v>35.628962602223602</v>
      </c>
      <c r="AJ70">
        <v>151.74647235715901</v>
      </c>
      <c r="AK70" t="str">
        <f>IF(AND(Table2[[#This Row],[20D EMA]]&gt;Table2[[#This Row],[50D EMA]],Table2[[#This Row],[50D EMA]]&gt;Table2[[#This Row],[200D EMA]]),"Uptrend","Downtrend/NoTrend")</f>
        <v>Downtrend/NoTrend</v>
      </c>
      <c r="AL70">
        <v>-0.11</v>
      </c>
      <c r="AM70" t="s">
        <v>3193</v>
      </c>
      <c r="AN70">
        <v>-10.83</v>
      </c>
      <c r="AO70" t="s">
        <v>3193</v>
      </c>
      <c r="AP70">
        <v>0.14170560495618201</v>
      </c>
      <c r="AQ70">
        <f>(Table2[[#This Row],[Sharpe Ratio]]-AVERAGE(Table2[Sharpe Ratio]))/_xlfn.STDEV.P(Table2[Sharpe Ratio])</f>
        <v>0.87396996459180409</v>
      </c>
      <c r="AR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">
        <f>_xlfn.RANK.AVG(Table2[[#This Row],[1Y Return vs Nifty Z-Score]],Table2[1Y Return vs Nifty Z-Score])</f>
        <v>88</v>
      </c>
      <c r="AT70">
        <f>_xlfn.RANK.AVG(Table2[[#This Row],[6M Return vs Nifty Z-Score]],Table2[6M Return vs Nifty Z-Score])</f>
        <v>143</v>
      </c>
      <c r="AU70">
        <f>_xlfn.RANK.AVG(Table2[[#This Row],[Sharpe Ratio Z-Score]],Table2[Sharpe Ratio Z-Score])</f>
        <v>133</v>
      </c>
      <c r="AV70">
        <f>(Table2[[#This Row],[Rank 1Y]]+Table2[[#This Row],[Rank 6M]]+Table2[[#This Row],[Rank Sharpe]])/3</f>
        <v>121.33333333333333</v>
      </c>
    </row>
    <row r="71" spans="1:48" x14ac:dyDescent="0.3">
      <c r="A71" t="s">
        <v>264</v>
      </c>
      <c r="B71" t="s">
        <v>265</v>
      </c>
      <c r="C71" t="s">
        <v>3147</v>
      </c>
      <c r="D71" t="s">
        <v>266</v>
      </c>
      <c r="E71">
        <v>102508.322731319</v>
      </c>
      <c r="F71">
        <v>11817.3</v>
      </c>
      <c r="G71">
        <v>160.904694115593</v>
      </c>
      <c r="H71">
        <f>(Table2[[#This Row],[1Y Return vs Nifty]]-AVERAGE(Table2[1Y Return vs Nifty]))/_xlfn.STDEV.P(Table2[1Y Return vs Nifty])</f>
        <v>2.2465810988832606</v>
      </c>
      <c r="I71">
        <v>-2.8707850874165599</v>
      </c>
      <c r="J71">
        <f>(Table2[[#This Row],[1M Return vs Nifty]]-AVERAGE(Table2[1M Return vs Nifty]))/_xlfn.STDEV.P(Table2[1M Return vs Nifty])</f>
        <v>-0.23107385281056583</v>
      </c>
      <c r="K71">
        <v>34.157670199334497</v>
      </c>
      <c r="L71">
        <f>(Table2[[#This Row],[6M Return vs Nifty]]-AVERAGE(Table2[6M Return vs Nifty]))/_xlfn.STDEV.P(Table2[6M Return vs Nifty])</f>
        <v>0.70116717305144505</v>
      </c>
      <c r="M71">
        <v>6.6666133335178603</v>
      </c>
      <c r="N71">
        <f>(Table2[[#This Row],[1W Return vs Nifty]]-AVERAGE(Table2[1W Return vs Nifty]))/_xlfn.STDEV.P(Table2[1W Return vs Nifty])</f>
        <v>0.48157895653065169</v>
      </c>
      <c r="O71">
        <v>11423.21</v>
      </c>
      <c r="P71">
        <v>11117.338543927401</v>
      </c>
      <c r="Q71">
        <v>8999.9955554090902</v>
      </c>
      <c r="R71">
        <v>64.732228432405805</v>
      </c>
      <c r="S71" s="1">
        <f>(Table2[[#This Row],[Close Price]]-Table2[[#This Row],[20D EMA]])/Table2[[#This Row],[20D EMA]]</f>
        <v>3.449905937122754E-2</v>
      </c>
      <c r="T71" s="1">
        <f>(Table2[[#This Row],[Close Price]]-Table2[[#This Row],[50D EMA]])/Table2[[#This Row],[50D EMA]]</f>
        <v>6.2961243224434957E-2</v>
      </c>
      <c r="U71" s="1">
        <f>(Table2[[#This Row],[Close Price]]-Table2[[#This Row],[200D EMA]])/Table2[[#This Row],[200D EMA]]</f>
        <v>0.31303398176654429</v>
      </c>
      <c r="V71">
        <v>0.39790696776030898</v>
      </c>
      <c r="W71">
        <v>11725</v>
      </c>
      <c r="X71">
        <v>11881.85</v>
      </c>
      <c r="Y71">
        <v>11515.5</v>
      </c>
      <c r="Z71">
        <v>11881.85</v>
      </c>
      <c r="AA71">
        <v>10723</v>
      </c>
      <c r="AB71">
        <v>11881.85</v>
      </c>
      <c r="AC71" s="1">
        <f>(Table2[[#This Row],[Close Price]]/Table2[[#This Row],[Day Low]])-1</f>
        <v>7.872068230277085E-3</v>
      </c>
      <c r="AD71" s="1">
        <f>(Table2[[#This Row],[Day High]]/Table2[[#This Row],[Close Price]])-1</f>
        <v>5.4623306508256864E-3</v>
      </c>
      <c r="AE71" s="1">
        <f>(Table2[[#This Row],[Close Price]]/Table2[[#This Row],[Current Week Low]])-1</f>
        <v>2.6208154226911473E-2</v>
      </c>
      <c r="AF71" s="1">
        <f>(Table2[[#This Row],[Current Week High]]/Table2[[#This Row],[Close Price]])-1</f>
        <v>5.4623306508256864E-3</v>
      </c>
      <c r="AG71" s="1">
        <f>(Table2[[#This Row],[Close Price]]/Table2[[#This Row],[Current Month Low]])-1</f>
        <v>0.10205166464608784</v>
      </c>
      <c r="AH71" s="1">
        <f>(Table2[[#This Row],[Current Month High]]/Table2[[#This Row],[Close Price]])-1</f>
        <v>5.4623306508256864E-3</v>
      </c>
      <c r="AI71">
        <v>6.78412158445669</v>
      </c>
      <c r="AJ71">
        <v>205.45130272952801</v>
      </c>
      <c r="AK71" t="str">
        <f>IF(AND(Table2[[#This Row],[20D EMA]]&gt;Table2[[#This Row],[50D EMA]],Table2[[#This Row],[50D EMA]]&gt;Table2[[#This Row],[200D EMA]]),"Uptrend","Downtrend/NoTrend")</f>
        <v>Uptrend</v>
      </c>
      <c r="AL71">
        <v>0.02</v>
      </c>
      <c r="AM71" t="s">
        <v>3194</v>
      </c>
      <c r="AN71">
        <v>4.7699999999999996</v>
      </c>
      <c r="AO71" t="s">
        <v>3194</v>
      </c>
      <c r="AP71">
        <v>0.106346428149275</v>
      </c>
      <c r="AQ71">
        <f>(Table2[[#This Row],[Sharpe Ratio]]-AVERAGE(Table2[Sharpe Ratio]))/_xlfn.STDEV.P(Table2[Sharpe Ratio])</f>
        <v>0.46184997006159428</v>
      </c>
      <c r="AR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3.6601033457163856</v>
      </c>
      <c r="AS71">
        <f>_xlfn.RANK.AVG(Table2[[#This Row],[1Y Return vs Nifty Z-Score]],Table2[1Y Return vs Nifty Z-Score])</f>
        <v>26</v>
      </c>
      <c r="AT71">
        <f>_xlfn.RANK.AVG(Table2[[#This Row],[6M Return vs Nifty Z-Score]],Table2[6M Return vs Nifty Z-Score])</f>
        <v>122</v>
      </c>
      <c r="AU71">
        <f>_xlfn.RANK.AVG(Table2[[#This Row],[Sharpe Ratio Z-Score]],Table2[Sharpe Ratio Z-Score])</f>
        <v>218</v>
      </c>
      <c r="AV71">
        <f>(Table2[[#This Row],[Rank 1Y]]+Table2[[#This Row],[Rank 6M]]+Table2[[#This Row],[Rank Sharpe]])/3</f>
        <v>122</v>
      </c>
    </row>
    <row r="72" spans="1:48" x14ac:dyDescent="0.3">
      <c r="A72" t="s">
        <v>594</v>
      </c>
      <c r="B72" t="s">
        <v>595</v>
      </c>
      <c r="C72" t="s">
        <v>3148</v>
      </c>
      <c r="D72" t="s">
        <v>382</v>
      </c>
      <c r="E72">
        <v>33157.85</v>
      </c>
      <c r="F72">
        <v>1586.5</v>
      </c>
      <c r="G72">
        <v>104.773741966383</v>
      </c>
      <c r="H72">
        <f>(Table2[[#This Row],[1Y Return vs Nifty]]-AVERAGE(Table2[1Y Return vs Nifty]))/_xlfn.STDEV.P(Table2[1Y Return vs Nifty])</f>
        <v>1.3156216442396613</v>
      </c>
      <c r="I72">
        <v>14.5782110838935</v>
      </c>
      <c r="J72">
        <f>(Table2[[#This Row],[1M Return vs Nifty]]-AVERAGE(Table2[1M Return vs Nifty]))/_xlfn.STDEV.P(Table2[1M Return vs Nifty])</f>
        <v>1.6919852829905957</v>
      </c>
      <c r="K72">
        <v>48.077450610626101</v>
      </c>
      <c r="L72">
        <f>(Table2[[#This Row],[6M Return vs Nifty]]-AVERAGE(Table2[6M Return vs Nifty]))/_xlfn.STDEV.P(Table2[6M Return vs Nifty])</f>
        <v>1.1228894549140236</v>
      </c>
      <c r="M72">
        <v>14.84878457209</v>
      </c>
      <c r="N72">
        <f>(Table2[[#This Row],[1W Return vs Nifty]]-AVERAGE(Table2[1W Return vs Nifty]))/_xlfn.STDEV.P(Table2[1W Return vs Nifty])</f>
        <v>2.0580664009558851</v>
      </c>
      <c r="O72">
        <v>1465.42</v>
      </c>
      <c r="P72">
        <v>1401.59640829568</v>
      </c>
      <c r="Q72">
        <v>1145.85748166351</v>
      </c>
      <c r="R72">
        <v>77.125966492686302</v>
      </c>
      <c r="S72" s="1">
        <f>(Table2[[#This Row],[Close Price]]-Table2[[#This Row],[20D EMA]])/Table2[[#This Row],[20D EMA]]</f>
        <v>8.262477651458279E-2</v>
      </c>
      <c r="T72" s="1">
        <f>(Table2[[#This Row],[Close Price]]-Table2[[#This Row],[50D EMA]])/Table2[[#This Row],[50D EMA]]</f>
        <v>0.13192356273883432</v>
      </c>
      <c r="U72" s="1">
        <f>(Table2[[#This Row],[Close Price]]-Table2[[#This Row],[200D EMA]])/Table2[[#This Row],[200D EMA]]</f>
        <v>0.38455263886463681</v>
      </c>
      <c r="V72">
        <v>1.4622883164410301</v>
      </c>
      <c r="W72">
        <v>1565.65</v>
      </c>
      <c r="X72">
        <v>1632</v>
      </c>
      <c r="Y72">
        <v>1480.35</v>
      </c>
      <c r="Z72">
        <v>1632</v>
      </c>
      <c r="AA72">
        <v>1344.6</v>
      </c>
      <c r="AB72">
        <v>1632</v>
      </c>
      <c r="AC72" s="1">
        <f>(Table2[[#This Row],[Close Price]]/Table2[[#This Row],[Day Low]])-1</f>
        <v>1.3317152620317296E-2</v>
      </c>
      <c r="AD72" s="1">
        <f>(Table2[[#This Row],[Day High]]/Table2[[#This Row],[Close Price]])-1</f>
        <v>2.8679483138985162E-2</v>
      </c>
      <c r="AE72" s="1">
        <f>(Table2[[#This Row],[Close Price]]/Table2[[#This Row],[Current Week Low]])-1</f>
        <v>7.1706015469314766E-2</v>
      </c>
      <c r="AF72" s="1">
        <f>(Table2[[#This Row],[Current Week High]]/Table2[[#This Row],[Close Price]])-1</f>
        <v>2.8679483138985162E-2</v>
      </c>
      <c r="AG72" s="1">
        <f>(Table2[[#This Row],[Close Price]]/Table2[[#This Row],[Current Month Low]])-1</f>
        <v>0.17990480440279644</v>
      </c>
      <c r="AH72" s="1">
        <f>(Table2[[#This Row],[Current Month High]]/Table2[[#This Row],[Close Price]])-1</f>
        <v>2.8679483138985162E-2</v>
      </c>
      <c r="AI72">
        <v>4.9101796407185496</v>
      </c>
      <c r="AJ72">
        <v>151.42630744849399</v>
      </c>
      <c r="AK72" t="str">
        <f>IF(AND(Table2[[#This Row],[20D EMA]]&gt;Table2[[#This Row],[50D EMA]],Table2[[#This Row],[50D EMA]]&gt;Table2[[#This Row],[200D EMA]]),"Uptrend","Downtrend/NoTrend")</f>
        <v>Uptrend</v>
      </c>
      <c r="AL72">
        <v>0.27</v>
      </c>
      <c r="AM72" t="s">
        <v>3194</v>
      </c>
      <c r="AN72">
        <v>8.01</v>
      </c>
      <c r="AO72" t="s">
        <v>3194</v>
      </c>
      <c r="AP72">
        <v>0.104056272848897</v>
      </c>
      <c r="AQ72">
        <f>(Table2[[#This Row],[Sharpe Ratio]]-AVERAGE(Table2[Sharpe Ratio]))/_xlfn.STDEV.P(Table2[Sharpe Ratio])</f>
        <v>0.43515764079671304</v>
      </c>
      <c r="AR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6.623720423896879</v>
      </c>
      <c r="AS72">
        <f>_xlfn.RANK.AVG(Table2[[#This Row],[1Y Return vs Nifty Z-Score]],Table2[1Y Return vs Nifty Z-Score])</f>
        <v>68</v>
      </c>
      <c r="AT72">
        <f>_xlfn.RANK.AVG(Table2[[#This Row],[6M Return vs Nifty Z-Score]],Table2[6M Return vs Nifty Z-Score])</f>
        <v>78</v>
      </c>
      <c r="AU72">
        <f>_xlfn.RANK.AVG(Table2[[#This Row],[Sharpe Ratio Z-Score]],Table2[Sharpe Ratio Z-Score])</f>
        <v>224</v>
      </c>
      <c r="AV72">
        <f>(Table2[[#This Row],[Rank 1Y]]+Table2[[#This Row],[Rank 6M]]+Table2[[#This Row],[Rank Sharpe]])/3</f>
        <v>123.33333333333333</v>
      </c>
    </row>
    <row r="73" spans="1:48" x14ac:dyDescent="0.3">
      <c r="A73" t="s">
        <v>845</v>
      </c>
      <c r="B73" t="s">
        <v>846</v>
      </c>
      <c r="C73" t="s">
        <v>3152</v>
      </c>
      <c r="D73" t="s">
        <v>51</v>
      </c>
      <c r="E73">
        <v>19350.460061400001</v>
      </c>
      <c r="F73">
        <v>1222</v>
      </c>
      <c r="G73">
        <v>174.230550753149</v>
      </c>
      <c r="H73">
        <f>(Table2[[#This Row],[1Y Return vs Nifty]]-AVERAGE(Table2[1Y Return vs Nifty]))/_xlfn.STDEV.P(Table2[1Y Return vs Nifty])</f>
        <v>2.4675969867837573</v>
      </c>
      <c r="I73">
        <v>-1.6581812953266399</v>
      </c>
      <c r="J73">
        <f>(Table2[[#This Row],[1M Return vs Nifty]]-AVERAGE(Table2[1M Return vs Nifty]))/_xlfn.STDEV.P(Table2[1M Return vs Nifty])</f>
        <v>-9.7432422805565425E-2</v>
      </c>
      <c r="K73">
        <v>75.2653640652467</v>
      </c>
      <c r="L73">
        <f>(Table2[[#This Row],[6M Return vs Nifty]]-AVERAGE(Table2[6M Return vs Nifty]))/_xlfn.STDEV.P(Table2[6M Return vs Nifty])</f>
        <v>1.9465913066949605</v>
      </c>
      <c r="M73">
        <v>7.5743232963545202</v>
      </c>
      <c r="N73">
        <f>(Table2[[#This Row],[1W Return vs Nifty]]-AVERAGE(Table2[1W Return vs Nifty]))/_xlfn.STDEV.P(Table2[1W Return vs Nifty])</f>
        <v>0.65647059810932518</v>
      </c>
      <c r="O73">
        <v>1140.19</v>
      </c>
      <c r="P73">
        <v>1042.9487259236801</v>
      </c>
      <c r="Q73">
        <v>786.41113304169301</v>
      </c>
      <c r="R73">
        <v>66.830202821786997</v>
      </c>
      <c r="S73" s="1">
        <f>(Table2[[#This Row],[Close Price]]-Table2[[#This Row],[20D EMA]])/Table2[[#This Row],[20D EMA]]</f>
        <v>7.1751199361509879E-2</v>
      </c>
      <c r="T73" s="1">
        <f>(Table2[[#This Row],[Close Price]]-Table2[[#This Row],[50D EMA]])/Table2[[#This Row],[50D EMA]]</f>
        <v>0.17167792589011935</v>
      </c>
      <c r="U73" s="1">
        <f>(Table2[[#This Row],[Close Price]]-Table2[[#This Row],[200D EMA]])/Table2[[#This Row],[200D EMA]]</f>
        <v>0.55389458345220743</v>
      </c>
      <c r="V73">
        <v>0.30466888646261397</v>
      </c>
      <c r="W73">
        <v>1147</v>
      </c>
      <c r="X73">
        <v>1226</v>
      </c>
      <c r="Y73">
        <v>1142.45</v>
      </c>
      <c r="Z73">
        <v>1226</v>
      </c>
      <c r="AA73">
        <v>1060.0999999999999</v>
      </c>
      <c r="AB73">
        <v>1226</v>
      </c>
      <c r="AC73" s="1">
        <f>(Table2[[#This Row],[Close Price]]/Table2[[#This Row],[Day Low]])-1</f>
        <v>6.5387968613775049E-2</v>
      </c>
      <c r="AD73" s="1">
        <f>(Table2[[#This Row],[Day High]]/Table2[[#This Row],[Close Price]])-1</f>
        <v>3.2733224222585289E-3</v>
      </c>
      <c r="AE73" s="1">
        <f>(Table2[[#This Row],[Close Price]]/Table2[[#This Row],[Current Week Low]])-1</f>
        <v>6.9631056063722552E-2</v>
      </c>
      <c r="AF73" s="1">
        <f>(Table2[[#This Row],[Current Week High]]/Table2[[#This Row],[Close Price]])-1</f>
        <v>3.2733224222585289E-3</v>
      </c>
      <c r="AG73" s="1">
        <f>(Table2[[#This Row],[Close Price]]/Table2[[#This Row],[Current Month Low]])-1</f>
        <v>0.15272144137345545</v>
      </c>
      <c r="AH73" s="1">
        <f>(Table2[[#This Row],[Current Month High]]/Table2[[#This Row],[Close Price]])-1</f>
        <v>3.2733224222585289E-3</v>
      </c>
      <c r="AI73">
        <v>2.0581014729950899</v>
      </c>
      <c r="AJ73">
        <v>283.37254901960699</v>
      </c>
      <c r="AK73" t="str">
        <f>IF(AND(Table2[[#This Row],[20D EMA]]&gt;Table2[[#This Row],[50D EMA]],Table2[[#This Row],[50D EMA]]&gt;Table2[[#This Row],[200D EMA]]),"Uptrend","Downtrend/NoTrend")</f>
        <v>Uptrend</v>
      </c>
      <c r="AL73">
        <v>0.55000000000000004</v>
      </c>
      <c r="AM73" t="s">
        <v>3194</v>
      </c>
      <c r="AN73">
        <v>3.42</v>
      </c>
      <c r="AO73" t="s">
        <v>3194</v>
      </c>
      <c r="AP73">
        <v>7.5738164563918006E-2</v>
      </c>
      <c r="AQ73">
        <f>(Table2[[#This Row],[Sharpe Ratio]]-AVERAGE(Table2[Sharpe Ratio]))/_xlfn.STDEV.P(Table2[Sharpe Ratio])</f>
        <v>0.1051030500113376</v>
      </c>
      <c r="AR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5.0783295187938151</v>
      </c>
      <c r="AS73">
        <f>_xlfn.RANK.AVG(Table2[[#This Row],[1Y Return vs Nifty Z-Score]],Table2[1Y Return vs Nifty Z-Score])</f>
        <v>20</v>
      </c>
      <c r="AT73">
        <f>_xlfn.RANK.AVG(Table2[[#This Row],[6M Return vs Nifty Z-Score]],Table2[6M Return vs Nifty Z-Score])</f>
        <v>37</v>
      </c>
      <c r="AU73">
        <f>_xlfn.RANK.AVG(Table2[[#This Row],[Sharpe Ratio Z-Score]],Table2[Sharpe Ratio Z-Score])</f>
        <v>314</v>
      </c>
      <c r="AV73">
        <f>(Table2[[#This Row],[Rank 1Y]]+Table2[[#This Row],[Rank 6M]]+Table2[[#This Row],[Rank Sharpe]])/3</f>
        <v>123.66666666666667</v>
      </c>
    </row>
    <row r="74" spans="1:48" x14ac:dyDescent="0.3">
      <c r="A74" t="s">
        <v>629</v>
      </c>
      <c r="B74" t="s">
        <v>630</v>
      </c>
      <c r="C74" t="s">
        <v>3152</v>
      </c>
      <c r="D74" t="s">
        <v>51</v>
      </c>
      <c r="E74">
        <v>30794.722727320001</v>
      </c>
      <c r="F74">
        <v>1209.7</v>
      </c>
      <c r="G74">
        <v>80.825733893938406</v>
      </c>
      <c r="H74">
        <f>(Table2[[#This Row],[1Y Return vs Nifty]]-AVERAGE(Table2[1Y Return vs Nifty]))/_xlfn.STDEV.P(Table2[1Y Return vs Nifty])</f>
        <v>0.91843214929471739</v>
      </c>
      <c r="I74">
        <v>0.37365645779318102</v>
      </c>
      <c r="J74">
        <f>(Table2[[#This Row],[1M Return vs Nifty]]-AVERAGE(Table2[1M Return vs Nifty]))/_xlfn.STDEV.P(Table2[1M Return vs Nifty])</f>
        <v>0.12649702936700707</v>
      </c>
      <c r="K74">
        <v>80.246623586792595</v>
      </c>
      <c r="L74">
        <f>(Table2[[#This Row],[6M Return vs Nifty]]-AVERAGE(Table2[6M Return vs Nifty]))/_xlfn.STDEV.P(Table2[6M Return vs Nifty])</f>
        <v>2.0975066279073524</v>
      </c>
      <c r="M74">
        <v>3.1920568772768099</v>
      </c>
      <c r="N74">
        <f>(Table2[[#This Row],[1W Return vs Nifty]]-AVERAGE(Table2[1W Return vs Nifty]))/_xlfn.STDEV.P(Table2[1W Return vs Nifty])</f>
        <v>-0.18787594345828304</v>
      </c>
      <c r="O74">
        <v>1183.8900000000001</v>
      </c>
      <c r="P74">
        <v>1110.4498633544499</v>
      </c>
      <c r="Q74">
        <v>860.25086018661204</v>
      </c>
      <c r="R74">
        <v>58.324245551863498</v>
      </c>
      <c r="S74" s="1">
        <f>(Table2[[#This Row],[Close Price]]-Table2[[#This Row],[20D EMA]])/Table2[[#This Row],[20D EMA]]</f>
        <v>2.1801011918336961E-2</v>
      </c>
      <c r="T74" s="1">
        <f>(Table2[[#This Row],[Close Price]]-Table2[[#This Row],[50D EMA]])/Table2[[#This Row],[50D EMA]]</f>
        <v>8.9378314069700593E-2</v>
      </c>
      <c r="U74" s="1">
        <f>(Table2[[#This Row],[Close Price]]-Table2[[#This Row],[200D EMA]])/Table2[[#This Row],[200D EMA]]</f>
        <v>0.40621771623405628</v>
      </c>
      <c r="V74">
        <v>0.50259959294769996</v>
      </c>
      <c r="W74">
        <v>1189.3</v>
      </c>
      <c r="X74">
        <v>1219.7</v>
      </c>
      <c r="Y74">
        <v>1182.4000000000001</v>
      </c>
      <c r="Z74">
        <v>1228.5</v>
      </c>
      <c r="AA74">
        <v>1140.0999999999999</v>
      </c>
      <c r="AB74">
        <v>1228.5</v>
      </c>
      <c r="AC74" s="1">
        <f>(Table2[[#This Row],[Close Price]]/Table2[[#This Row],[Day Low]])-1</f>
        <v>1.7152947111746419E-2</v>
      </c>
      <c r="AD74" s="1">
        <f>(Table2[[#This Row],[Day High]]/Table2[[#This Row],[Close Price]])-1</f>
        <v>8.2665123584360067E-3</v>
      </c>
      <c r="AE74" s="1">
        <f>(Table2[[#This Row],[Close Price]]/Table2[[#This Row],[Current Week Low]])-1</f>
        <v>2.3088633288227189E-2</v>
      </c>
      <c r="AF74" s="1">
        <f>(Table2[[#This Row],[Current Week High]]/Table2[[#This Row],[Close Price]])-1</f>
        <v>1.554104323385963E-2</v>
      </c>
      <c r="AG74" s="1">
        <f>(Table2[[#This Row],[Close Price]]/Table2[[#This Row],[Current Month Low]])-1</f>
        <v>6.1047276554688334E-2</v>
      </c>
      <c r="AH74" s="1">
        <f>(Table2[[#This Row],[Current Month High]]/Table2[[#This Row],[Close Price]])-1</f>
        <v>1.554104323385963E-2</v>
      </c>
      <c r="AI74">
        <v>6.4644126642969297</v>
      </c>
      <c r="AJ74">
        <v>123.60443622920501</v>
      </c>
      <c r="AK74" t="str">
        <f>IF(AND(Table2[[#This Row],[20D EMA]]&gt;Table2[[#This Row],[50D EMA]],Table2[[#This Row],[50D EMA]]&gt;Table2[[#This Row],[200D EMA]]),"Uptrend","Downtrend/NoTrend")</f>
        <v>Uptrend</v>
      </c>
      <c r="AL74">
        <v>0.19</v>
      </c>
      <c r="AM74" t="s">
        <v>3194</v>
      </c>
      <c r="AN74">
        <v>2.62</v>
      </c>
      <c r="AO74" t="s">
        <v>3194</v>
      </c>
      <c r="AP74">
        <v>0.102344771197138</v>
      </c>
      <c r="AQ74">
        <f>(Table2[[#This Row],[Sharpe Ratio]]-AVERAGE(Table2[Sharpe Ratio]))/_xlfn.STDEV.P(Table2[Sharpe Ratio])</f>
        <v>0.41520966363612538</v>
      </c>
      <c r="AR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3.3697695267469192</v>
      </c>
      <c r="AS74">
        <f>_xlfn.RANK.AVG(Table2[[#This Row],[1Y Return vs Nifty Z-Score]],Table2[1Y Return vs Nifty Z-Score])</f>
        <v>109</v>
      </c>
      <c r="AT74">
        <f>_xlfn.RANK.AVG(Table2[[#This Row],[6M Return vs Nifty Z-Score]],Table2[6M Return vs Nifty Z-Score])</f>
        <v>32</v>
      </c>
      <c r="AU74">
        <f>_xlfn.RANK.AVG(Table2[[#This Row],[Sharpe Ratio Z-Score]],Table2[Sharpe Ratio Z-Score])</f>
        <v>231</v>
      </c>
      <c r="AV74">
        <f>(Table2[[#This Row],[Rank 1Y]]+Table2[[#This Row],[Rank 6M]]+Table2[[#This Row],[Rank Sharpe]])/3</f>
        <v>124</v>
      </c>
    </row>
    <row r="75" spans="1:48" x14ac:dyDescent="0.3">
      <c r="A75" t="s">
        <v>767</v>
      </c>
      <c r="B75" t="s">
        <v>768</v>
      </c>
      <c r="C75" t="s">
        <v>3159</v>
      </c>
      <c r="D75" t="s">
        <v>769</v>
      </c>
      <c r="E75">
        <v>21988.998938199999</v>
      </c>
      <c r="F75">
        <v>518</v>
      </c>
      <c r="G75">
        <v>43.137368458873702</v>
      </c>
      <c r="H75">
        <f>(Table2[[#This Row],[1Y Return vs Nifty]]-AVERAGE(Table2[1Y Return vs Nifty]))/_xlfn.STDEV.P(Table2[1Y Return vs Nifty])</f>
        <v>0.29335206801321118</v>
      </c>
      <c r="I75">
        <v>-6.1539712806626499</v>
      </c>
      <c r="J75">
        <f>(Table2[[#This Row],[1M Return vs Nifty]]-AVERAGE(Table2[1M Return vs Nifty]))/_xlfn.STDEV.P(Table2[1M Return vs Nifty])</f>
        <v>-0.59291479434503225</v>
      </c>
      <c r="K75">
        <v>28.949222305342399</v>
      </c>
      <c r="L75">
        <f>(Table2[[#This Row],[6M Return vs Nifty]]-AVERAGE(Table2[6M Return vs Nifty]))/_xlfn.STDEV.P(Table2[6M Return vs Nifty])</f>
        <v>0.54336881230755785</v>
      </c>
      <c r="M75">
        <v>13.133465567603199</v>
      </c>
      <c r="N75">
        <f>(Table2[[#This Row],[1W Return vs Nifty]]-AVERAGE(Table2[1W Return vs Nifty]))/_xlfn.STDEV.P(Table2[1W Return vs Nifty])</f>
        <v>1.7275699110988316</v>
      </c>
      <c r="O75">
        <v>514.37</v>
      </c>
      <c r="P75">
        <v>537.12870516613896</v>
      </c>
      <c r="Q75">
        <v>488.67477545635001</v>
      </c>
      <c r="R75">
        <v>56.188347637936303</v>
      </c>
      <c r="S75" s="1">
        <f>(Table2[[#This Row],[Close Price]]-Table2[[#This Row],[20D EMA]])/Table2[[#This Row],[20D EMA]]</f>
        <v>7.0571767404786351E-3</v>
      </c>
      <c r="T75" s="1">
        <f>(Table2[[#This Row],[Close Price]]-Table2[[#This Row],[50D EMA]])/Table2[[#This Row],[50D EMA]]</f>
        <v>-3.5612889391607304E-2</v>
      </c>
      <c r="U75" s="1">
        <f>(Table2[[#This Row],[Close Price]]-Table2[[#This Row],[200D EMA]])/Table2[[#This Row],[200D EMA]]</f>
        <v>6.0009695643210903E-2</v>
      </c>
      <c r="V75">
        <v>0.801724960249657</v>
      </c>
      <c r="W75">
        <v>515.5</v>
      </c>
      <c r="X75">
        <v>529.45000000000005</v>
      </c>
      <c r="Y75">
        <v>506.2</v>
      </c>
      <c r="Z75">
        <v>529.45000000000005</v>
      </c>
      <c r="AA75">
        <v>456.45</v>
      </c>
      <c r="AB75">
        <v>529.45000000000005</v>
      </c>
      <c r="AC75" s="1">
        <f>(Table2[[#This Row],[Close Price]]/Table2[[#This Row],[Day Low]])-1</f>
        <v>4.8496605237633439E-3</v>
      </c>
      <c r="AD75" s="1">
        <f>(Table2[[#This Row],[Day High]]/Table2[[#This Row],[Close Price]])-1</f>
        <v>2.2104247104247188E-2</v>
      </c>
      <c r="AE75" s="1">
        <f>(Table2[[#This Row],[Close Price]]/Table2[[#This Row],[Current Week Low]])-1</f>
        <v>2.3310944290794167E-2</v>
      </c>
      <c r="AF75" s="1">
        <f>(Table2[[#This Row],[Current Week High]]/Table2[[#This Row],[Close Price]])-1</f>
        <v>2.2104247104247188E-2</v>
      </c>
      <c r="AG75" s="1">
        <f>(Table2[[#This Row],[Close Price]]/Table2[[#This Row],[Current Month Low]])-1</f>
        <v>0.13484499945229489</v>
      </c>
      <c r="AH75" s="1">
        <f>(Table2[[#This Row],[Current Month High]]/Table2[[#This Row],[Close Price]])-1</f>
        <v>2.2104247104247188E-2</v>
      </c>
      <c r="AI75">
        <v>44.4208494208494</v>
      </c>
      <c r="AJ75">
        <v>94.152923538230795</v>
      </c>
      <c r="AK75" t="str">
        <f>IF(AND(Table2[[#This Row],[20D EMA]]&gt;Table2[[#This Row],[50D EMA]],Table2[[#This Row],[50D EMA]]&gt;Table2[[#This Row],[200D EMA]]),"Uptrend","Downtrend/NoTrend")</f>
        <v>Downtrend/NoTrend</v>
      </c>
      <c r="AL75">
        <v>-0.16</v>
      </c>
      <c r="AM75" t="s">
        <v>3193</v>
      </c>
      <c r="AN75">
        <v>-0.79</v>
      </c>
      <c r="AO75" t="s">
        <v>3193</v>
      </c>
      <c r="AP75">
        <v>0.25308504391903403</v>
      </c>
      <c r="AQ75">
        <f>(Table2[[#This Row],[Sharpe Ratio]]-AVERAGE(Table2[Sharpe Ratio]))/_xlfn.STDEV.P(Table2[Sharpe Ratio])</f>
        <v>2.1721250100786675</v>
      </c>
      <c r="AR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5">
        <f>_xlfn.RANK.AVG(Table2[[#This Row],[1Y Return vs Nifty Z-Score]],Table2[1Y Return vs Nifty Z-Score])</f>
        <v>212</v>
      </c>
      <c r="AT75">
        <f>_xlfn.RANK.AVG(Table2[[#This Row],[6M Return vs Nifty Z-Score]],Table2[6M Return vs Nifty Z-Score])</f>
        <v>153</v>
      </c>
      <c r="AU75">
        <f>_xlfn.RANK.AVG(Table2[[#This Row],[Sharpe Ratio Z-Score]],Table2[Sharpe Ratio Z-Score])</f>
        <v>11</v>
      </c>
      <c r="AV75">
        <f>(Table2[[#This Row],[Rank 1Y]]+Table2[[#This Row],[Rank 6M]]+Table2[[#This Row],[Rank Sharpe]])/3</f>
        <v>125.33333333333333</v>
      </c>
    </row>
    <row r="76" spans="1:48" x14ac:dyDescent="0.3">
      <c r="A76" t="s">
        <v>1028</v>
      </c>
      <c r="B76" t="s">
        <v>1029</v>
      </c>
      <c r="C76" t="s">
        <v>3159</v>
      </c>
      <c r="D76" t="s">
        <v>274</v>
      </c>
      <c r="E76">
        <v>13932.296066700001</v>
      </c>
      <c r="F76">
        <v>1754.5</v>
      </c>
      <c r="G76">
        <v>61.567122735983801</v>
      </c>
      <c r="H76">
        <f>(Table2[[#This Row],[1Y Return vs Nifty]]-AVERAGE(Table2[1Y Return vs Nifty]))/_xlfn.STDEV.P(Table2[1Y Return vs Nifty])</f>
        <v>0.59901860909424354</v>
      </c>
      <c r="I76">
        <v>5.4581753221274703</v>
      </c>
      <c r="J76">
        <f>(Table2[[#This Row],[1M Return vs Nifty]]-AVERAGE(Table2[1M Return vs Nifty]))/_xlfn.STDEV.P(Table2[1M Return vs Nifty])</f>
        <v>0.68686338839505701</v>
      </c>
      <c r="K76">
        <v>36.252240246922</v>
      </c>
      <c r="L76">
        <f>(Table2[[#This Row],[6M Return vs Nifty]]-AVERAGE(Table2[6M Return vs Nifty]))/_xlfn.STDEV.P(Table2[6M Return vs Nifty])</f>
        <v>0.76462556347785327</v>
      </c>
      <c r="M76">
        <v>2.9981340559559402</v>
      </c>
      <c r="N76">
        <f>(Table2[[#This Row],[1W Return vs Nifty]]-AVERAGE(Table2[1W Return vs Nifty]))/_xlfn.STDEV.P(Table2[1W Return vs Nifty])</f>
        <v>-0.22523972919264507</v>
      </c>
      <c r="O76">
        <v>1740.53</v>
      </c>
      <c r="P76">
        <v>1793.11628648744</v>
      </c>
      <c r="Q76">
        <v>1573.8945720015299</v>
      </c>
      <c r="R76">
        <v>52.816108026371701</v>
      </c>
      <c r="S76" s="1">
        <f>(Table2[[#This Row],[Close Price]]-Table2[[#This Row],[20D EMA]])/Table2[[#This Row],[20D EMA]]</f>
        <v>8.0262908424445587E-3</v>
      </c>
      <c r="T76" s="1">
        <f>(Table2[[#This Row],[Close Price]]-Table2[[#This Row],[50D EMA]])/Table2[[#This Row],[50D EMA]]</f>
        <v>-2.153585173390286E-2</v>
      </c>
      <c r="U76" s="1">
        <f>(Table2[[#This Row],[Close Price]]-Table2[[#This Row],[200D EMA]])/Table2[[#This Row],[200D EMA]]</f>
        <v>0.11475065179797476</v>
      </c>
      <c r="V76">
        <v>0.93176234849238504</v>
      </c>
      <c r="W76">
        <v>1695.7</v>
      </c>
      <c r="X76">
        <v>1763.8</v>
      </c>
      <c r="Y76">
        <v>1695.7</v>
      </c>
      <c r="Z76">
        <v>1763.8</v>
      </c>
      <c r="AA76">
        <v>1645.35</v>
      </c>
      <c r="AB76">
        <v>1890</v>
      </c>
      <c r="AC76" s="1">
        <f>(Table2[[#This Row],[Close Price]]/Table2[[#This Row],[Day Low]])-1</f>
        <v>3.4675945037447642E-2</v>
      </c>
      <c r="AD76" s="1">
        <f>(Table2[[#This Row],[Day High]]/Table2[[#This Row],[Close Price]])-1</f>
        <v>5.3006554573953313E-3</v>
      </c>
      <c r="AE76" s="1">
        <f>(Table2[[#This Row],[Close Price]]/Table2[[#This Row],[Current Week Low]])-1</f>
        <v>3.4675945037447642E-2</v>
      </c>
      <c r="AF76" s="1">
        <f>(Table2[[#This Row],[Current Week High]]/Table2[[#This Row],[Close Price]])-1</f>
        <v>5.3006554573953313E-3</v>
      </c>
      <c r="AG76" s="1">
        <f>(Table2[[#This Row],[Close Price]]/Table2[[#This Row],[Current Month Low]])-1</f>
        <v>6.6338469018749846E-2</v>
      </c>
      <c r="AH76" s="1">
        <f>(Table2[[#This Row],[Current Month High]]/Table2[[#This Row],[Close Price]])-1</f>
        <v>7.7229980051296776E-2</v>
      </c>
      <c r="AI76">
        <v>52.978056426332202</v>
      </c>
      <c r="AJ76">
        <v>118.425147836912</v>
      </c>
      <c r="AK76" t="str">
        <f>IF(AND(Table2[[#This Row],[20D EMA]]&gt;Table2[[#This Row],[50D EMA]],Table2[[#This Row],[50D EMA]]&gt;Table2[[#This Row],[200D EMA]]),"Uptrend","Downtrend/NoTrend")</f>
        <v>Downtrend/NoTrend</v>
      </c>
      <c r="AL76">
        <v>-0.2</v>
      </c>
      <c r="AM76" t="s">
        <v>3193</v>
      </c>
      <c r="AN76">
        <v>3.85</v>
      </c>
      <c r="AO76" t="s">
        <v>3194</v>
      </c>
      <c r="AP76">
        <v>0.14560958210882599</v>
      </c>
      <c r="AQ76">
        <f>(Table2[[#This Row],[Sharpe Ratio]]-AVERAGE(Table2[Sharpe Ratio]))/_xlfn.STDEV.P(Table2[Sharpe Ratio])</f>
        <v>0.91947178867497725</v>
      </c>
      <c r="AR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6">
        <f>_xlfn.RANK.AVG(Table2[[#This Row],[1Y Return vs Nifty Z-Score]],Table2[1Y Return vs Nifty Z-Score])</f>
        <v>142</v>
      </c>
      <c r="AT76">
        <f>_xlfn.RANK.AVG(Table2[[#This Row],[6M Return vs Nifty Z-Score]],Table2[6M Return vs Nifty Z-Score])</f>
        <v>112</v>
      </c>
      <c r="AU76">
        <f>_xlfn.RANK.AVG(Table2[[#This Row],[Sharpe Ratio Z-Score]],Table2[Sharpe Ratio Z-Score])</f>
        <v>125</v>
      </c>
      <c r="AV76">
        <f>(Table2[[#This Row],[Rank 1Y]]+Table2[[#This Row],[Rank 6M]]+Table2[[#This Row],[Rank Sharpe]])/3</f>
        <v>126.33333333333333</v>
      </c>
    </row>
    <row r="77" spans="1:48" x14ac:dyDescent="0.3">
      <c r="A77" t="s">
        <v>304</v>
      </c>
      <c r="B77" t="s">
        <v>305</v>
      </c>
      <c r="C77" t="s">
        <v>3146</v>
      </c>
      <c r="D77" t="s">
        <v>69</v>
      </c>
      <c r="E77">
        <v>91000.572867494993</v>
      </c>
      <c r="F77">
        <v>559.45000000000005</v>
      </c>
      <c r="G77">
        <v>135.49925771622199</v>
      </c>
      <c r="H77">
        <f>(Table2[[#This Row],[1Y Return vs Nifty]]-AVERAGE(Table2[1Y Return vs Nifty]))/_xlfn.STDEV.P(Table2[1Y Return vs Nifty])</f>
        <v>1.8252194381640605</v>
      </c>
      <c r="I77">
        <v>1.2053671077963799</v>
      </c>
      <c r="J77">
        <f>(Table2[[#This Row],[1M Return vs Nifty]]-AVERAGE(Table2[1M Return vs Nifty]))/_xlfn.STDEV.P(Table2[1M Return vs Nifty])</f>
        <v>0.21816011119297379</v>
      </c>
      <c r="K77">
        <v>22.444602868273101</v>
      </c>
      <c r="L77">
        <f>(Table2[[#This Row],[6M Return vs Nifty]]-AVERAGE(Table2[6M Return vs Nifty]))/_xlfn.STDEV.P(Table2[6M Return vs Nifty])</f>
        <v>0.34630083633407671</v>
      </c>
      <c r="M77">
        <v>6.7635574257935698</v>
      </c>
      <c r="N77">
        <f>(Table2[[#This Row],[1W Return vs Nifty]]-AVERAGE(Table2[1W Return vs Nifty]))/_xlfn.STDEV.P(Table2[1W Return vs Nifty])</f>
        <v>0.5002575126042994</v>
      </c>
      <c r="O77">
        <v>581.44000000000005</v>
      </c>
      <c r="P77">
        <v>590.82761678951999</v>
      </c>
      <c r="Q77">
        <v>476.85812525867499</v>
      </c>
      <c r="R77">
        <v>42.0490029589321</v>
      </c>
      <c r="S77" s="1">
        <f>(Table2[[#This Row],[Close Price]]-Table2[[#This Row],[20D EMA]])/Table2[[#This Row],[20D EMA]]</f>
        <v>-3.7819895432030834E-2</v>
      </c>
      <c r="T77" s="1">
        <f>(Table2[[#This Row],[Close Price]]-Table2[[#This Row],[50D EMA]])/Table2[[#This Row],[50D EMA]]</f>
        <v>-5.3107904738816734E-2</v>
      </c>
      <c r="U77" s="1">
        <f>(Table2[[#This Row],[Close Price]]-Table2[[#This Row],[200D EMA]])/Table2[[#This Row],[200D EMA]]</f>
        <v>0.17320009949819462</v>
      </c>
      <c r="V77">
        <v>0.47574407378731098</v>
      </c>
      <c r="W77">
        <v>552.1</v>
      </c>
      <c r="X77">
        <v>584.75</v>
      </c>
      <c r="Y77">
        <v>552.1</v>
      </c>
      <c r="Z77">
        <v>590.95000000000005</v>
      </c>
      <c r="AA77">
        <v>534.9</v>
      </c>
      <c r="AB77">
        <v>594</v>
      </c>
      <c r="AC77" s="1">
        <f>(Table2[[#This Row],[Close Price]]/Table2[[#This Row],[Day Low]])-1</f>
        <v>1.3312805651150228E-2</v>
      </c>
      <c r="AD77" s="1">
        <f>(Table2[[#This Row],[Day High]]/Table2[[#This Row],[Close Price]])-1</f>
        <v>4.5222986862096581E-2</v>
      </c>
      <c r="AE77" s="1">
        <f>(Table2[[#This Row],[Close Price]]/Table2[[#This Row],[Current Week Low]])-1</f>
        <v>1.3312805651150228E-2</v>
      </c>
      <c r="AF77" s="1">
        <f>(Table2[[#This Row],[Current Week High]]/Table2[[#This Row],[Close Price]])-1</f>
        <v>5.6305299848065093E-2</v>
      </c>
      <c r="AG77" s="1">
        <f>(Table2[[#This Row],[Close Price]]/Table2[[#This Row],[Current Month Low]])-1</f>
        <v>4.5896429239110192E-2</v>
      </c>
      <c r="AH77" s="1">
        <f>(Table2[[#This Row],[Current Month High]]/Table2[[#This Row],[Close Price]])-1</f>
        <v>6.1757082849226874E-2</v>
      </c>
      <c r="AI77">
        <v>37.259808740727401</v>
      </c>
      <c r="AJ77">
        <v>186.21248294679401</v>
      </c>
      <c r="AK77" t="str">
        <f>IF(AND(Table2[[#This Row],[20D EMA]]&gt;Table2[[#This Row],[50D EMA]],Table2[[#This Row],[50D EMA]]&gt;Table2[[#This Row],[200D EMA]]),"Uptrend","Downtrend/NoTrend")</f>
        <v>Downtrend/NoTrend</v>
      </c>
      <c r="AL77">
        <v>0.05</v>
      </c>
      <c r="AM77" t="s">
        <v>3194</v>
      </c>
      <c r="AN77">
        <v>-0.84</v>
      </c>
      <c r="AO77" t="s">
        <v>3193</v>
      </c>
      <c r="AP77">
        <v>0.14058301265646</v>
      </c>
      <c r="AQ77">
        <f>(Table2[[#This Row],[Sharpe Ratio]]-AVERAGE(Table2[Sharpe Ratio]))/_xlfn.STDEV.P(Table2[Sharpe Ratio])</f>
        <v>0.86088587230799507</v>
      </c>
      <c r="AR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7">
        <f>_xlfn.RANK.AVG(Table2[[#This Row],[1Y Return vs Nifty Z-Score]],Table2[1Y Return vs Nifty Z-Score])</f>
        <v>43</v>
      </c>
      <c r="AT77">
        <f>_xlfn.RANK.AVG(Table2[[#This Row],[6M Return vs Nifty Z-Score]],Table2[6M Return vs Nifty Z-Score])</f>
        <v>205</v>
      </c>
      <c r="AU77">
        <f>_xlfn.RANK.AVG(Table2[[#This Row],[Sharpe Ratio Z-Score]],Table2[Sharpe Ratio Z-Score])</f>
        <v>135</v>
      </c>
      <c r="AV77">
        <f>(Table2[[#This Row],[Rank 1Y]]+Table2[[#This Row],[Rank 6M]]+Table2[[#This Row],[Rank Sharpe]])/3</f>
        <v>127.66666666666667</v>
      </c>
    </row>
    <row r="78" spans="1:48" x14ac:dyDescent="0.3">
      <c r="A78" t="s">
        <v>561</v>
      </c>
      <c r="B78" t="s">
        <v>562</v>
      </c>
      <c r="C78" t="s">
        <v>3148</v>
      </c>
      <c r="D78" t="s">
        <v>405</v>
      </c>
      <c r="E78">
        <v>36902.026832240001</v>
      </c>
      <c r="F78">
        <v>1965.2</v>
      </c>
      <c r="G78">
        <v>45.739593546757703</v>
      </c>
      <c r="H78">
        <f>(Table2[[#This Row],[1Y Return vs Nifty]]-AVERAGE(Table2[1Y Return vs Nifty]))/_xlfn.STDEV.P(Table2[1Y Return vs Nifty])</f>
        <v>0.33651125124310899</v>
      </c>
      <c r="I78">
        <v>1.56681579872358</v>
      </c>
      <c r="J78">
        <f>(Table2[[#This Row],[1M Return vs Nifty]]-AVERAGE(Table2[1M Return vs Nifty]))/_xlfn.STDEV.P(Table2[1M Return vs Nifty])</f>
        <v>0.25799548053953808</v>
      </c>
      <c r="K78">
        <v>68.395806082377902</v>
      </c>
      <c r="L78">
        <f>(Table2[[#This Row],[6M Return vs Nifty]]-AVERAGE(Table2[6M Return vs Nifty]))/_xlfn.STDEV.P(Table2[6M Return vs Nifty])</f>
        <v>1.7384669266887451</v>
      </c>
      <c r="M78">
        <v>-1.3073926751267</v>
      </c>
      <c r="N78">
        <f>(Table2[[#This Row],[1W Return vs Nifty]]-AVERAGE(Table2[1W Return vs Nifty]))/_xlfn.STDEV.P(Table2[1W Return vs Nifty])</f>
        <v>-1.0548005676643537</v>
      </c>
      <c r="O78">
        <v>1941.21</v>
      </c>
      <c r="P78">
        <v>1813.5704034217499</v>
      </c>
      <c r="Q78">
        <v>1421.6351458061599</v>
      </c>
      <c r="R78">
        <v>52.515518763419799</v>
      </c>
      <c r="S78" s="1">
        <f>(Table2[[#This Row],[Close Price]]-Table2[[#This Row],[20D EMA]])/Table2[[#This Row],[20D EMA]]</f>
        <v>1.2358271387433615E-2</v>
      </c>
      <c r="T78" s="1">
        <f>(Table2[[#This Row],[Close Price]]-Table2[[#This Row],[50D EMA]])/Table2[[#This Row],[50D EMA]]</f>
        <v>8.3608332101231544E-2</v>
      </c>
      <c r="U78" s="1">
        <f>(Table2[[#This Row],[Close Price]]-Table2[[#This Row],[200D EMA]])/Table2[[#This Row],[200D EMA]]</f>
        <v>0.38235186840826402</v>
      </c>
      <c r="V78">
        <v>0.66616038253131404</v>
      </c>
      <c r="W78">
        <v>1895.3</v>
      </c>
      <c r="X78">
        <v>2002.45</v>
      </c>
      <c r="Y78">
        <v>1868.3</v>
      </c>
      <c r="Z78">
        <v>2002.45</v>
      </c>
      <c r="AA78">
        <v>1856</v>
      </c>
      <c r="AB78">
        <v>2154.9499999999998</v>
      </c>
      <c r="AC78" s="1">
        <f>(Table2[[#This Row],[Close Price]]/Table2[[#This Row],[Day Low]])-1</f>
        <v>3.6880704901598671E-2</v>
      </c>
      <c r="AD78" s="1">
        <f>(Table2[[#This Row],[Day High]]/Table2[[#This Row],[Close Price]])-1</f>
        <v>1.8954813759413769E-2</v>
      </c>
      <c r="AE78" s="1">
        <f>(Table2[[#This Row],[Close Price]]/Table2[[#This Row],[Current Week Low]])-1</f>
        <v>5.1865332120109242E-2</v>
      </c>
      <c r="AF78" s="1">
        <f>(Table2[[#This Row],[Current Week High]]/Table2[[#This Row],[Close Price]])-1</f>
        <v>1.8954813759413769E-2</v>
      </c>
      <c r="AG78" s="1">
        <f>(Table2[[#This Row],[Close Price]]/Table2[[#This Row],[Current Month Low]])-1</f>
        <v>5.8836206896551779E-2</v>
      </c>
      <c r="AH78" s="1">
        <f>(Table2[[#This Row],[Current Month High]]/Table2[[#This Row],[Close Price]])-1</f>
        <v>9.6555058009362815E-2</v>
      </c>
      <c r="AI78">
        <v>9.6555058009362806</v>
      </c>
      <c r="AJ78">
        <v>104.474040162314</v>
      </c>
      <c r="AK78" t="str">
        <f>IF(AND(Table2[[#This Row],[20D EMA]]&gt;Table2[[#This Row],[50D EMA]],Table2[[#This Row],[50D EMA]]&gt;Table2[[#This Row],[200D EMA]]),"Uptrend","Downtrend/NoTrend")</f>
        <v>Uptrend</v>
      </c>
      <c r="AL78">
        <v>0.26</v>
      </c>
      <c r="AM78" t="s">
        <v>3194</v>
      </c>
      <c r="AN78">
        <v>-5.49</v>
      </c>
      <c r="AO78" t="s">
        <v>3193</v>
      </c>
      <c r="AP78">
        <v>0.13595576231411299</v>
      </c>
      <c r="AQ78">
        <f>(Table2[[#This Row],[Sharpe Ratio]]-AVERAGE(Table2[Sharpe Ratio]))/_xlfn.STDEV.P(Table2[Sharpe Ratio])</f>
        <v>0.8069541194226888</v>
      </c>
      <c r="AR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2.0851272102297269</v>
      </c>
      <c r="AS78">
        <f>_xlfn.RANK.AVG(Table2[[#This Row],[1Y Return vs Nifty Z-Score]],Table2[1Y Return vs Nifty Z-Score])</f>
        <v>204</v>
      </c>
      <c r="AT78">
        <f>_xlfn.RANK.AVG(Table2[[#This Row],[6M Return vs Nifty Z-Score]],Table2[6M Return vs Nifty Z-Score])</f>
        <v>42</v>
      </c>
      <c r="AU78">
        <f>_xlfn.RANK.AVG(Table2[[#This Row],[Sharpe Ratio Z-Score]],Table2[Sharpe Ratio Z-Score])</f>
        <v>141</v>
      </c>
      <c r="AV78">
        <f>(Table2[[#This Row],[Rank 1Y]]+Table2[[#This Row],[Rank 6M]]+Table2[[#This Row],[Rank Sharpe]])/3</f>
        <v>129</v>
      </c>
    </row>
    <row r="79" spans="1:48" x14ac:dyDescent="0.3">
      <c r="A79" t="s">
        <v>256</v>
      </c>
      <c r="B79" t="s">
        <v>257</v>
      </c>
      <c r="C79" t="s">
        <v>3162</v>
      </c>
      <c r="D79" t="s">
        <v>258</v>
      </c>
      <c r="E79">
        <v>103036.048675475</v>
      </c>
      <c r="F79">
        <v>11386.45</v>
      </c>
      <c r="G79">
        <v>90.006455740185004</v>
      </c>
      <c r="H79">
        <f>(Table2[[#This Row],[1Y Return vs Nifty]]-AVERAGE(Table2[1Y Return vs Nifty]))/_xlfn.STDEV.P(Table2[1Y Return vs Nifty])</f>
        <v>1.0706989375098286</v>
      </c>
      <c r="I79">
        <v>2.1020754815836402</v>
      </c>
      <c r="J79">
        <f>(Table2[[#This Row],[1M Return vs Nifty]]-AVERAGE(Table2[1M Return vs Nifty]))/_xlfn.STDEV.P(Table2[1M Return vs Nifty])</f>
        <v>0.31698661177965631</v>
      </c>
      <c r="K79">
        <v>19.8570296600925</v>
      </c>
      <c r="L79">
        <f>(Table2[[#This Row],[6M Return vs Nifty]]-AVERAGE(Table2[6M Return vs Nifty]))/_xlfn.STDEV.P(Table2[6M Return vs Nifty])</f>
        <v>0.26790611704991374</v>
      </c>
      <c r="M79">
        <v>6.2926283921402497</v>
      </c>
      <c r="N79">
        <f>(Table2[[#This Row],[1W Return vs Nifty]]-AVERAGE(Table2[1W Return vs Nifty]))/_xlfn.STDEV.P(Table2[1W Return vs Nifty])</f>
        <v>0.40952197467398777</v>
      </c>
      <c r="O79">
        <v>11218.27</v>
      </c>
      <c r="P79">
        <v>10972.9261902178</v>
      </c>
      <c r="Q79">
        <v>9325.5045368957708</v>
      </c>
      <c r="R79">
        <v>57.121151369530203</v>
      </c>
      <c r="S79" s="1">
        <f>(Table2[[#This Row],[Close Price]]-Table2[[#This Row],[20D EMA]])/Table2[[#This Row],[20D EMA]]</f>
        <v>1.4991616354393349E-2</v>
      </c>
      <c r="T79" s="1">
        <f>(Table2[[#This Row],[Close Price]]-Table2[[#This Row],[50D EMA]])/Table2[[#This Row],[50D EMA]]</f>
        <v>3.7685828065703253E-2</v>
      </c>
      <c r="U79" s="1">
        <f>(Table2[[#This Row],[Close Price]]-Table2[[#This Row],[200D EMA]])/Table2[[#This Row],[200D EMA]]</f>
        <v>0.22100096085420678</v>
      </c>
      <c r="V79">
        <v>0.63868667551644798</v>
      </c>
      <c r="W79">
        <v>11126.7</v>
      </c>
      <c r="X79">
        <v>11537.4</v>
      </c>
      <c r="Y79">
        <v>11126.7</v>
      </c>
      <c r="Z79">
        <v>11537.4</v>
      </c>
      <c r="AA79">
        <v>10349.049999999999</v>
      </c>
      <c r="AB79">
        <v>11680</v>
      </c>
      <c r="AC79" s="1">
        <f>(Table2[[#This Row],[Close Price]]/Table2[[#This Row],[Day Low]])-1</f>
        <v>2.334474731951075E-2</v>
      </c>
      <c r="AD79" s="1">
        <f>(Table2[[#This Row],[Day High]]/Table2[[#This Row],[Close Price]])-1</f>
        <v>1.3256985276359101E-2</v>
      </c>
      <c r="AE79" s="1">
        <f>(Table2[[#This Row],[Close Price]]/Table2[[#This Row],[Current Week Low]])-1</f>
        <v>2.334474731951075E-2</v>
      </c>
      <c r="AF79" s="1">
        <f>(Table2[[#This Row],[Current Week High]]/Table2[[#This Row],[Close Price]])-1</f>
        <v>1.3256985276359101E-2</v>
      </c>
      <c r="AG79" s="1">
        <f>(Table2[[#This Row],[Close Price]]/Table2[[#This Row],[Current Month Low]])-1</f>
        <v>0.1002410849305011</v>
      </c>
      <c r="AH79" s="1">
        <f>(Table2[[#This Row],[Current Month High]]/Table2[[#This Row],[Close Price]])-1</f>
        <v>2.5780642781551677E-2</v>
      </c>
      <c r="AI79">
        <v>16.787936538604999</v>
      </c>
      <c r="AJ79">
        <v>127.91817208282799</v>
      </c>
      <c r="AK79" t="str">
        <f>IF(AND(Table2[[#This Row],[20D EMA]]&gt;Table2[[#This Row],[50D EMA]],Table2[[#This Row],[50D EMA]]&gt;Table2[[#This Row],[200D EMA]]),"Uptrend","Downtrend/NoTrend")</f>
        <v>Uptrend</v>
      </c>
      <c r="AL79">
        <v>0.05</v>
      </c>
      <c r="AM79" t="s">
        <v>3194</v>
      </c>
      <c r="AN79">
        <v>-3.2</v>
      </c>
      <c r="AO79" t="s">
        <v>3193</v>
      </c>
      <c r="AP79">
        <v>0.18276926447842301</v>
      </c>
      <c r="AQ79">
        <f>(Table2[[#This Row],[Sharpe Ratio]]-AVERAGE(Table2[Sharpe Ratio]))/_xlfn.STDEV.P(Table2[Sharpe Ratio])</f>
        <v>1.3525771230704091</v>
      </c>
      <c r="AR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3.4176907640837957</v>
      </c>
      <c r="AS79">
        <f>_xlfn.RANK.AVG(Table2[[#This Row],[1Y Return vs Nifty Z-Score]],Table2[1Y Return vs Nifty Z-Score])</f>
        <v>98</v>
      </c>
      <c r="AT79">
        <f>_xlfn.RANK.AVG(Table2[[#This Row],[6M Return vs Nifty Z-Score]],Table2[6M Return vs Nifty Z-Score])</f>
        <v>226</v>
      </c>
      <c r="AU79">
        <f>_xlfn.RANK.AVG(Table2[[#This Row],[Sharpe Ratio Z-Score]],Table2[Sharpe Ratio Z-Score])</f>
        <v>65</v>
      </c>
      <c r="AV79">
        <f>(Table2[[#This Row],[Rank 1Y]]+Table2[[#This Row],[Rank 6M]]+Table2[[#This Row],[Rank Sharpe]])/3</f>
        <v>129.66666666666666</v>
      </c>
    </row>
    <row r="80" spans="1:48" x14ac:dyDescent="0.3">
      <c r="A80" t="s">
        <v>872</v>
      </c>
      <c r="B80" t="s">
        <v>873</v>
      </c>
      <c r="C80" t="s">
        <v>3150</v>
      </c>
      <c r="D80" t="s">
        <v>239</v>
      </c>
      <c r="E80">
        <v>18620.724672</v>
      </c>
      <c r="F80">
        <v>2668.8</v>
      </c>
      <c r="G80">
        <v>98.453855211236899</v>
      </c>
      <c r="H80">
        <f>(Table2[[#This Row],[1Y Return vs Nifty]]-AVERAGE(Table2[1Y Return vs Nifty]))/_xlfn.STDEV.P(Table2[1Y Return vs Nifty])</f>
        <v>1.2108032133792663</v>
      </c>
      <c r="I80">
        <v>-1.64968665430332</v>
      </c>
      <c r="J80">
        <f>(Table2[[#This Row],[1M Return vs Nifty]]-AVERAGE(Table2[1M Return vs Nifty]))/_xlfn.STDEV.P(Table2[1M Return vs Nifty])</f>
        <v>-9.6496225853897444E-2</v>
      </c>
      <c r="K80">
        <v>59.577191569256001</v>
      </c>
      <c r="L80">
        <f>(Table2[[#This Row],[6M Return vs Nifty]]-AVERAGE(Table2[6M Return vs Nifty]))/_xlfn.STDEV.P(Table2[6M Return vs Nifty])</f>
        <v>1.4712927238311058</v>
      </c>
      <c r="M80">
        <v>5.7273667188920099</v>
      </c>
      <c r="N80">
        <f>(Table2[[#This Row],[1W Return vs Nifty]]-AVERAGE(Table2[1W Return vs Nifty]))/_xlfn.STDEV.P(Table2[1W Return vs Nifty])</f>
        <v>0.30061103835799852</v>
      </c>
      <c r="O80">
        <v>2675.64</v>
      </c>
      <c r="P80">
        <v>2552.79503108053</v>
      </c>
      <c r="Q80">
        <v>2019.19608249423</v>
      </c>
      <c r="R80">
        <v>48.277791733399702</v>
      </c>
      <c r="S80" s="1">
        <f>(Table2[[#This Row],[Close Price]]-Table2[[#This Row],[20D EMA]])/Table2[[#This Row],[20D EMA]]</f>
        <v>-2.5563977216664763E-3</v>
      </c>
      <c r="T80" s="1">
        <f>(Table2[[#This Row],[Close Price]]-Table2[[#This Row],[50D EMA]])/Table2[[#This Row],[50D EMA]]</f>
        <v>4.5442335756337014E-2</v>
      </c>
      <c r="U80" s="1">
        <f>(Table2[[#This Row],[Close Price]]-Table2[[#This Row],[200D EMA]])/Table2[[#This Row],[200D EMA]]</f>
        <v>0.32171413323234122</v>
      </c>
      <c r="V80">
        <v>0.76338977814712705</v>
      </c>
      <c r="W80">
        <v>2650</v>
      </c>
      <c r="X80">
        <v>2719.85</v>
      </c>
      <c r="Y80">
        <v>2550</v>
      </c>
      <c r="Z80">
        <v>2745</v>
      </c>
      <c r="AA80">
        <v>2450</v>
      </c>
      <c r="AB80">
        <v>2975</v>
      </c>
      <c r="AC80" s="1">
        <f>(Table2[[#This Row],[Close Price]]/Table2[[#This Row],[Day Low]])-1</f>
        <v>7.094339622641499E-3</v>
      </c>
      <c r="AD80" s="1">
        <f>(Table2[[#This Row],[Day High]]/Table2[[#This Row],[Close Price]])-1</f>
        <v>1.9128447242206192E-2</v>
      </c>
      <c r="AE80" s="1">
        <f>(Table2[[#This Row],[Close Price]]/Table2[[#This Row],[Current Week Low]])-1</f>
        <v>4.6588235294117819E-2</v>
      </c>
      <c r="AF80" s="1">
        <f>(Table2[[#This Row],[Current Week High]]/Table2[[#This Row],[Close Price]])-1</f>
        <v>2.8552158273381201E-2</v>
      </c>
      <c r="AG80" s="1">
        <f>(Table2[[#This Row],[Close Price]]/Table2[[#This Row],[Current Month Low]])-1</f>
        <v>8.930612244897973E-2</v>
      </c>
      <c r="AH80" s="1">
        <f>(Table2[[#This Row],[Current Month High]]/Table2[[#This Row],[Close Price]])-1</f>
        <v>0.11473321342925646</v>
      </c>
      <c r="AI80">
        <v>11.473321342925599</v>
      </c>
      <c r="AJ80">
        <v>128.757553679338</v>
      </c>
      <c r="AK80" t="str">
        <f>IF(AND(Table2[[#This Row],[20D EMA]]&gt;Table2[[#This Row],[50D EMA]],Table2[[#This Row],[50D EMA]]&gt;Table2[[#This Row],[200D EMA]]),"Uptrend","Downtrend/NoTrend")</f>
        <v>Uptrend</v>
      </c>
      <c r="AL80">
        <v>0.17</v>
      </c>
      <c r="AM80" t="s">
        <v>3194</v>
      </c>
      <c r="AN80">
        <v>-0.96</v>
      </c>
      <c r="AO80" t="s">
        <v>3193</v>
      </c>
      <c r="AP80">
        <v>9.6401673910364E-2</v>
      </c>
      <c r="AQ80">
        <f>(Table2[[#This Row],[Sharpe Ratio]]-AVERAGE(Table2[Sharpe Ratio]))/_xlfn.STDEV.P(Table2[Sharpe Ratio])</f>
        <v>0.34594138754776999</v>
      </c>
      <c r="AR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3.232152137262243</v>
      </c>
      <c r="AS80">
        <f>_xlfn.RANK.AVG(Table2[[#This Row],[1Y Return vs Nifty Z-Score]],Table2[1Y Return vs Nifty Z-Score])</f>
        <v>82</v>
      </c>
      <c r="AT80">
        <f>_xlfn.RANK.AVG(Table2[[#This Row],[6M Return vs Nifty Z-Score]],Table2[6M Return vs Nifty Z-Score])</f>
        <v>58</v>
      </c>
      <c r="AU80">
        <f>_xlfn.RANK.AVG(Table2[[#This Row],[Sharpe Ratio Z-Score]],Table2[Sharpe Ratio Z-Score])</f>
        <v>252</v>
      </c>
      <c r="AV80">
        <f>(Table2[[#This Row],[Rank 1Y]]+Table2[[#This Row],[Rank 6M]]+Table2[[#This Row],[Rank Sharpe]])/3</f>
        <v>130.66666666666666</v>
      </c>
    </row>
    <row r="81" spans="1:48" x14ac:dyDescent="0.3">
      <c r="A81" t="s">
        <v>299</v>
      </c>
      <c r="B81" t="s">
        <v>300</v>
      </c>
      <c r="C81" t="s">
        <v>3153</v>
      </c>
      <c r="D81" t="s">
        <v>89</v>
      </c>
      <c r="E81">
        <v>93874.070250880002</v>
      </c>
      <c r="F81">
        <v>1953.2</v>
      </c>
      <c r="G81">
        <v>139.09269220672201</v>
      </c>
      <c r="H81">
        <f>(Table2[[#This Row],[1Y Return vs Nifty]]-AVERAGE(Table2[1Y Return vs Nifty]))/_xlfn.STDEV.P(Table2[1Y Return vs Nifty])</f>
        <v>1.8848183169552246</v>
      </c>
      <c r="I81">
        <v>10.603682995583201</v>
      </c>
      <c r="J81">
        <f>(Table2[[#This Row],[1M Return vs Nifty]]-AVERAGE(Table2[1M Return vs Nifty]))/_xlfn.STDEV.P(Table2[1M Return vs Nifty])</f>
        <v>1.2539513424885849</v>
      </c>
      <c r="K81">
        <v>15.554159709395901</v>
      </c>
      <c r="L81">
        <f>(Table2[[#This Row],[6M Return vs Nifty]]-AVERAGE(Table2[6M Return vs Nifty]))/_xlfn.STDEV.P(Table2[6M Return vs Nifty])</f>
        <v>0.13754370611032085</v>
      </c>
      <c r="M81">
        <v>8.2020110040468204</v>
      </c>
      <c r="N81">
        <f>(Table2[[#This Row],[1W Return vs Nifty]]-AVERAGE(Table2[1W Return vs Nifty]))/_xlfn.STDEV.P(Table2[1W Return vs Nifty])</f>
        <v>0.77740937601366678</v>
      </c>
      <c r="O81">
        <v>1865.68</v>
      </c>
      <c r="P81">
        <v>1784.5612548859799</v>
      </c>
      <c r="Q81">
        <v>1463.1523072226501</v>
      </c>
      <c r="R81">
        <v>63.679321700656601</v>
      </c>
      <c r="S81" s="1">
        <f>(Table2[[#This Row],[Close Price]]-Table2[[#This Row],[20D EMA]])/Table2[[#This Row],[20D EMA]]</f>
        <v>4.6910509840915902E-2</v>
      </c>
      <c r="T81" s="1">
        <f>(Table2[[#This Row],[Close Price]]-Table2[[#This Row],[50D EMA]])/Table2[[#This Row],[50D EMA]]</f>
        <v>9.4498714825451538E-2</v>
      </c>
      <c r="U81" s="1">
        <f>(Table2[[#This Row],[Close Price]]-Table2[[#This Row],[200D EMA]])/Table2[[#This Row],[200D EMA]]</f>
        <v>0.3349259611308385</v>
      </c>
      <c r="V81">
        <v>0.82624281881023898</v>
      </c>
      <c r="W81">
        <v>1928</v>
      </c>
      <c r="X81">
        <v>1961.45</v>
      </c>
      <c r="Y81">
        <v>1890</v>
      </c>
      <c r="Z81">
        <v>1978</v>
      </c>
      <c r="AA81">
        <v>1753.7</v>
      </c>
      <c r="AB81">
        <v>1984.7</v>
      </c>
      <c r="AC81" s="1">
        <f>(Table2[[#This Row],[Close Price]]/Table2[[#This Row],[Day Low]])-1</f>
        <v>1.307053941908709E-2</v>
      </c>
      <c r="AD81" s="1">
        <f>(Table2[[#This Row],[Day High]]/Table2[[#This Row],[Close Price]])-1</f>
        <v>4.2238378046282055E-3</v>
      </c>
      <c r="AE81" s="1">
        <f>(Table2[[#This Row],[Close Price]]/Table2[[#This Row],[Current Week Low]])-1</f>
        <v>3.343915343915338E-2</v>
      </c>
      <c r="AF81" s="1">
        <f>(Table2[[#This Row],[Current Week High]]/Table2[[#This Row],[Close Price]])-1</f>
        <v>1.2697112430882562E-2</v>
      </c>
      <c r="AG81" s="1">
        <f>(Table2[[#This Row],[Close Price]]/Table2[[#This Row],[Current Month Low]])-1</f>
        <v>0.11375947995666302</v>
      </c>
      <c r="AH81" s="1">
        <f>(Table2[[#This Row],[Current Month High]]/Table2[[#This Row],[Close Price]])-1</f>
        <v>1.6127380708580885E-2</v>
      </c>
      <c r="AI81">
        <v>1.6127380708580801</v>
      </c>
      <c r="AJ81">
        <v>182.27473083315201</v>
      </c>
      <c r="AK81" t="str">
        <f>IF(AND(Table2[[#This Row],[20D EMA]]&gt;Table2[[#This Row],[50D EMA]],Table2[[#This Row],[50D EMA]]&gt;Table2[[#This Row],[200D EMA]]),"Uptrend","Downtrend/NoTrend")</f>
        <v>Uptrend</v>
      </c>
      <c r="AL81">
        <v>0.31</v>
      </c>
      <c r="AM81" t="s">
        <v>3194</v>
      </c>
      <c r="AN81">
        <v>3.38</v>
      </c>
      <c r="AO81" t="s">
        <v>3194</v>
      </c>
      <c r="AP81">
        <v>0.17146780198547201</v>
      </c>
      <c r="AQ81">
        <f>(Table2[[#This Row],[Sharpe Ratio]]-AVERAGE(Table2[Sharpe Ratio]))/_xlfn.STDEV.P(Table2[Sharpe Ratio])</f>
        <v>1.2208557686335453</v>
      </c>
      <c r="AR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5.2745785102013425</v>
      </c>
      <c r="AS81">
        <f>_xlfn.RANK.AVG(Table2[[#This Row],[1Y Return vs Nifty Z-Score]],Table2[1Y Return vs Nifty Z-Score])</f>
        <v>38</v>
      </c>
      <c r="AT81">
        <f>_xlfn.RANK.AVG(Table2[[#This Row],[6M Return vs Nifty Z-Score]],Table2[6M Return vs Nifty Z-Score])</f>
        <v>264</v>
      </c>
      <c r="AU81">
        <f>_xlfn.RANK.AVG(Table2[[#This Row],[Sharpe Ratio Z-Score]],Table2[Sharpe Ratio Z-Score])</f>
        <v>90</v>
      </c>
      <c r="AV81">
        <f>(Table2[[#This Row],[Rank 1Y]]+Table2[[#This Row],[Rank 6M]]+Table2[[#This Row],[Rank Sharpe]])/3</f>
        <v>130.66666666666666</v>
      </c>
    </row>
    <row r="82" spans="1:48" x14ac:dyDescent="0.3">
      <c r="A82" t="s">
        <v>636</v>
      </c>
      <c r="B82" t="s">
        <v>637</v>
      </c>
      <c r="C82" t="s">
        <v>3151</v>
      </c>
      <c r="D82" t="s">
        <v>48</v>
      </c>
      <c r="E82">
        <v>30418.2</v>
      </c>
      <c r="F82">
        <v>112.66</v>
      </c>
      <c r="G82">
        <v>137.180961542234</v>
      </c>
      <c r="H82">
        <f>(Table2[[#This Row],[1Y Return vs Nifty]]-AVERAGE(Table2[1Y Return vs Nifty]))/_xlfn.STDEV.P(Table2[1Y Return vs Nifty])</f>
        <v>1.8531113234214929</v>
      </c>
      <c r="I82">
        <v>-4.3600200404701601</v>
      </c>
      <c r="J82">
        <f>(Table2[[#This Row],[1M Return vs Nifty]]-AVERAGE(Table2[1M Return vs Nifty]))/_xlfn.STDEV.P(Table2[1M Return vs Nifty])</f>
        <v>-0.39520288657888036</v>
      </c>
      <c r="K82">
        <v>21.668754841139702</v>
      </c>
      <c r="L82">
        <f>(Table2[[#This Row],[6M Return vs Nifty]]-AVERAGE(Table2[6M Return vs Nifty]))/_xlfn.STDEV.P(Table2[6M Return vs Nifty])</f>
        <v>0.32279526435566663</v>
      </c>
      <c r="M82">
        <v>-1.6988432615365301</v>
      </c>
      <c r="N82">
        <f>(Table2[[#This Row],[1W Return vs Nifty]]-AVERAGE(Table2[1W Return vs Nifty]))/_xlfn.STDEV.P(Table2[1W Return vs Nifty])</f>
        <v>-1.130222716210793</v>
      </c>
      <c r="O82">
        <v>115.94</v>
      </c>
      <c r="P82">
        <v>116.544667251245</v>
      </c>
      <c r="Q82">
        <v>97.773468540186002</v>
      </c>
      <c r="R82">
        <v>38.022403087793897</v>
      </c>
      <c r="S82" s="1">
        <f>(Table2[[#This Row],[Close Price]]-Table2[[#This Row],[20D EMA]])/Table2[[#This Row],[20D EMA]]</f>
        <v>-2.8290495083663974E-2</v>
      </c>
      <c r="T82" s="1">
        <f>(Table2[[#This Row],[Close Price]]-Table2[[#This Row],[50D EMA]])/Table2[[#This Row],[50D EMA]]</f>
        <v>-3.3332003452980874E-2</v>
      </c>
      <c r="U82" s="1">
        <f>(Table2[[#This Row],[Close Price]]-Table2[[#This Row],[200D EMA]])/Table2[[#This Row],[200D EMA]]</f>
        <v>0.15225532736107711</v>
      </c>
      <c r="V82">
        <v>0.29379364154885002</v>
      </c>
      <c r="W82">
        <v>110.68</v>
      </c>
      <c r="X82">
        <v>113.28</v>
      </c>
      <c r="Y82">
        <v>110.68</v>
      </c>
      <c r="Z82">
        <v>114.59</v>
      </c>
      <c r="AA82">
        <v>101.5</v>
      </c>
      <c r="AB82">
        <v>121.13</v>
      </c>
      <c r="AC82" s="1">
        <f>(Table2[[#This Row],[Close Price]]/Table2[[#This Row],[Day Low]])-1</f>
        <v>1.7889410914347481E-2</v>
      </c>
      <c r="AD82" s="1">
        <f>(Table2[[#This Row],[Day High]]/Table2[[#This Row],[Close Price]])-1</f>
        <v>5.5032842180011698E-3</v>
      </c>
      <c r="AE82" s="1">
        <f>(Table2[[#This Row],[Close Price]]/Table2[[#This Row],[Current Week Low]])-1</f>
        <v>1.7889410914347481E-2</v>
      </c>
      <c r="AF82" s="1">
        <f>(Table2[[#This Row],[Current Week High]]/Table2[[#This Row],[Close Price]])-1</f>
        <v>1.7131191194745377E-2</v>
      </c>
      <c r="AG82" s="1">
        <f>(Table2[[#This Row],[Close Price]]/Table2[[#This Row],[Current Month Low]])-1</f>
        <v>0.10995073891625617</v>
      </c>
      <c r="AH82" s="1">
        <f>(Table2[[#This Row],[Current Month High]]/Table2[[#This Row],[Close Price]])-1</f>
        <v>7.5181963429788778E-2</v>
      </c>
      <c r="AI82">
        <v>24.119770400615401</v>
      </c>
      <c r="AJ82">
        <v>178.17283950617201</v>
      </c>
      <c r="AK82" t="str">
        <f>IF(AND(Table2[[#This Row],[20D EMA]]&gt;Table2[[#This Row],[50D EMA]],Table2[[#This Row],[50D EMA]]&gt;Table2[[#This Row],[200D EMA]]),"Uptrend","Downtrend/NoTrend")</f>
        <v>Downtrend/NoTrend</v>
      </c>
      <c r="AL82">
        <v>-0.03</v>
      </c>
      <c r="AM82" t="s">
        <v>3193</v>
      </c>
      <c r="AN82">
        <v>-0.06</v>
      </c>
      <c r="AO82" t="s">
        <v>3193</v>
      </c>
      <c r="AP82">
        <v>0.132803335155811</v>
      </c>
      <c r="AQ82">
        <f>(Table2[[#This Row],[Sharpe Ratio]]-AVERAGE(Table2[Sharpe Ratio]))/_xlfn.STDEV.P(Table2[Sharpe Ratio])</f>
        <v>0.77021179732817324</v>
      </c>
      <c r="AR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82">
        <f>_xlfn.RANK.AVG(Table2[[#This Row],[1Y Return vs Nifty Z-Score]],Table2[1Y Return vs Nifty Z-Score])</f>
        <v>40</v>
      </c>
      <c r="AT82">
        <f>_xlfn.RANK.AVG(Table2[[#This Row],[6M Return vs Nifty Z-Score]],Table2[6M Return vs Nifty Z-Score])</f>
        <v>214</v>
      </c>
      <c r="AU82">
        <f>_xlfn.RANK.AVG(Table2[[#This Row],[Sharpe Ratio Z-Score]],Table2[Sharpe Ratio Z-Score])</f>
        <v>148</v>
      </c>
      <c r="AV82">
        <f>(Table2[[#This Row],[Rank 1Y]]+Table2[[#This Row],[Rank 6M]]+Table2[[#This Row],[Rank Sharpe]])/3</f>
        <v>134</v>
      </c>
    </row>
    <row r="83" spans="1:48" x14ac:dyDescent="0.3">
      <c r="A83" t="s">
        <v>157</v>
      </c>
      <c r="B83" t="s">
        <v>158</v>
      </c>
      <c r="C83" t="s">
        <v>3159</v>
      </c>
      <c r="D83" t="s">
        <v>159</v>
      </c>
      <c r="E83">
        <v>183264.71995125001</v>
      </c>
      <c r="F83">
        <v>8648.2999999999993</v>
      </c>
      <c r="G83">
        <v>75.1287378869891</v>
      </c>
      <c r="H83">
        <f>(Table2[[#This Row],[1Y Return vs Nifty]]-AVERAGE(Table2[1Y Return vs Nifty]))/_xlfn.STDEV.P(Table2[1Y Return vs Nifty])</f>
        <v>0.82394466792013077</v>
      </c>
      <c r="I83">
        <v>12.298810733755399</v>
      </c>
      <c r="J83">
        <f>(Table2[[#This Row],[1M Return vs Nifty]]-AVERAGE(Table2[1M Return vs Nifty]))/_xlfn.STDEV.P(Table2[1M Return vs Nifty])</f>
        <v>1.4407718822627797</v>
      </c>
      <c r="K83">
        <v>19.309207636745398</v>
      </c>
      <c r="L83">
        <f>(Table2[[#This Row],[6M Return vs Nifty]]-AVERAGE(Table2[6M Return vs Nifty]))/_xlfn.STDEV.P(Table2[6M Return vs Nifty])</f>
        <v>0.25130896200046293</v>
      </c>
      <c r="M83">
        <v>9.8284270770327495</v>
      </c>
      <c r="N83">
        <f>(Table2[[#This Row],[1W Return vs Nifty]]-AVERAGE(Table2[1W Return vs Nifty]))/_xlfn.STDEV.P(Table2[1W Return vs Nifty])</f>
        <v>1.0907766282640801</v>
      </c>
      <c r="O83">
        <v>8183.48</v>
      </c>
      <c r="P83">
        <v>8003.11988220271</v>
      </c>
      <c r="Q83">
        <v>7032.2966759974797</v>
      </c>
      <c r="R83">
        <v>71.972162956702903</v>
      </c>
      <c r="S83" s="1">
        <f>(Table2[[#This Row],[Close Price]]-Table2[[#This Row],[20D EMA]])/Table2[[#This Row],[20D EMA]]</f>
        <v>5.6799796663522091E-2</v>
      </c>
      <c r="T83" s="1">
        <f>(Table2[[#This Row],[Close Price]]-Table2[[#This Row],[50D EMA]])/Table2[[#This Row],[50D EMA]]</f>
        <v>8.0616075642205104E-2</v>
      </c>
      <c r="U83" s="1">
        <f>(Table2[[#This Row],[Close Price]]-Table2[[#This Row],[200D EMA]])/Table2[[#This Row],[200D EMA]]</f>
        <v>0.22979737608599987</v>
      </c>
      <c r="V83">
        <v>0.92339842089936996</v>
      </c>
      <c r="W83">
        <v>8545</v>
      </c>
      <c r="X83">
        <v>8678</v>
      </c>
      <c r="Y83">
        <v>8539.25</v>
      </c>
      <c r="Z83">
        <v>8689</v>
      </c>
      <c r="AA83">
        <v>7672.15</v>
      </c>
      <c r="AB83">
        <v>8689</v>
      </c>
      <c r="AC83" s="1">
        <f>(Table2[[#This Row],[Close Price]]/Table2[[#This Row],[Day Low]])-1</f>
        <v>1.2088940901111567E-2</v>
      </c>
      <c r="AD83" s="1">
        <f>(Table2[[#This Row],[Day High]]/Table2[[#This Row],[Close Price]])-1</f>
        <v>3.4342009412255958E-3</v>
      </c>
      <c r="AE83" s="1">
        <f>(Table2[[#This Row],[Close Price]]/Table2[[#This Row],[Current Week Low]])-1</f>
        <v>1.2770442369060442E-2</v>
      </c>
      <c r="AF83" s="1">
        <f>(Table2[[#This Row],[Current Week High]]/Table2[[#This Row],[Close Price]])-1</f>
        <v>4.706127215753364E-3</v>
      </c>
      <c r="AG83" s="1">
        <f>(Table2[[#This Row],[Close Price]]/Table2[[#This Row],[Current Month Low]])-1</f>
        <v>0.12723291385074575</v>
      </c>
      <c r="AH83" s="1">
        <f>(Table2[[#This Row],[Current Month High]]/Table2[[#This Row],[Close Price]])-1</f>
        <v>4.706127215753364E-3</v>
      </c>
      <c r="AI83">
        <v>5.8005619601540301</v>
      </c>
      <c r="AJ83">
        <v>124.631168831168</v>
      </c>
      <c r="AK83" t="str">
        <f>IF(AND(Table2[[#This Row],[20D EMA]]&gt;Table2[[#This Row],[50D EMA]],Table2[[#This Row],[50D EMA]]&gt;Table2[[#This Row],[200D EMA]]),"Uptrend","Downtrend/NoTrend")</f>
        <v>Uptrend</v>
      </c>
      <c r="AL83">
        <v>0.12</v>
      </c>
      <c r="AM83" t="s">
        <v>3194</v>
      </c>
      <c r="AN83">
        <v>7.16</v>
      </c>
      <c r="AO83" t="s">
        <v>3194</v>
      </c>
      <c r="AP83">
        <v>0.19195382474547801</v>
      </c>
      <c r="AQ83">
        <f>(Table2[[#This Row],[Sharpe Ratio]]-AVERAGE(Table2[Sharpe Ratio]))/_xlfn.STDEV.P(Table2[Sharpe Ratio])</f>
        <v>1.4596254558891104</v>
      </c>
      <c r="AR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5.0664275963365641</v>
      </c>
      <c r="AS83">
        <f>_xlfn.RANK.AVG(Table2[[#This Row],[1Y Return vs Nifty Z-Score]],Table2[1Y Return vs Nifty Z-Score])</f>
        <v>119</v>
      </c>
      <c r="AT83">
        <f>_xlfn.RANK.AVG(Table2[[#This Row],[6M Return vs Nifty Z-Score]],Table2[6M Return vs Nifty Z-Score])</f>
        <v>231</v>
      </c>
      <c r="AU83">
        <f>_xlfn.RANK.AVG(Table2[[#This Row],[Sharpe Ratio Z-Score]],Table2[Sharpe Ratio Z-Score])</f>
        <v>57</v>
      </c>
      <c r="AV83">
        <f>(Table2[[#This Row],[Rank 1Y]]+Table2[[#This Row],[Rank 6M]]+Table2[[#This Row],[Rank Sharpe]])/3</f>
        <v>135.66666666666666</v>
      </c>
    </row>
    <row r="84" spans="1:48" x14ac:dyDescent="0.3">
      <c r="A84" t="s">
        <v>25</v>
      </c>
      <c r="B84" t="s">
        <v>26</v>
      </c>
      <c r="C84" t="s">
        <v>3149</v>
      </c>
      <c r="D84" t="s">
        <v>27</v>
      </c>
      <c r="E84">
        <v>1028506.6654679599</v>
      </c>
      <c r="F84">
        <v>1717.25</v>
      </c>
      <c r="G84">
        <v>54.556092775396998</v>
      </c>
      <c r="H84">
        <f>(Table2[[#This Row],[1Y Return vs Nifty]]-AVERAGE(Table2[1Y Return vs Nifty]))/_xlfn.STDEV.P(Table2[1Y Return vs Nifty])</f>
        <v>0.48273722816830661</v>
      </c>
      <c r="I84">
        <v>4.9909619888441199</v>
      </c>
      <c r="J84">
        <f>(Table2[[#This Row],[1M Return vs Nifty]]-AVERAGE(Table2[1M Return vs Nifty]))/_xlfn.STDEV.P(Table2[1M Return vs Nifty])</f>
        <v>0.63537166588462657</v>
      </c>
      <c r="K84">
        <v>27.731652686203699</v>
      </c>
      <c r="L84">
        <f>(Table2[[#This Row],[6M Return vs Nifty]]-AVERAGE(Table2[6M Return vs Nifty]))/_xlfn.STDEV.P(Table2[6M Return vs Nifty])</f>
        <v>0.5064805696099075</v>
      </c>
      <c r="M84">
        <v>1.8020022761105201</v>
      </c>
      <c r="N84">
        <f>(Table2[[#This Row],[1W Return vs Nifty]]-AVERAGE(Table2[1W Return vs Nifty]))/_xlfn.STDEV.P(Table2[1W Return vs Nifty])</f>
        <v>-0.45570260729948131</v>
      </c>
      <c r="O84">
        <v>1675.99</v>
      </c>
      <c r="P84">
        <v>1610.71831846493</v>
      </c>
      <c r="Q84">
        <v>1375.7626883934399</v>
      </c>
      <c r="R84">
        <v>65.250639767655699</v>
      </c>
      <c r="S84" s="1">
        <f>(Table2[[#This Row],[Close Price]]-Table2[[#This Row],[20D EMA]])/Table2[[#This Row],[20D EMA]]</f>
        <v>2.4618285311964864E-2</v>
      </c>
      <c r="T84" s="1">
        <f>(Table2[[#This Row],[Close Price]]-Table2[[#This Row],[50D EMA]])/Table2[[#This Row],[50D EMA]]</f>
        <v>6.6139237577305485E-2</v>
      </c>
      <c r="U84" s="1">
        <f>(Table2[[#This Row],[Close Price]]-Table2[[#This Row],[200D EMA]])/Table2[[#This Row],[200D EMA]]</f>
        <v>0.24821672697442837</v>
      </c>
      <c r="V84">
        <v>0.78134763799488405</v>
      </c>
      <c r="W84">
        <v>1699.95</v>
      </c>
      <c r="X84">
        <v>1732.75</v>
      </c>
      <c r="Y84">
        <v>1679.35</v>
      </c>
      <c r="Z84">
        <v>1732.75</v>
      </c>
      <c r="AA84">
        <v>1630.15</v>
      </c>
      <c r="AB84">
        <v>1732.75</v>
      </c>
      <c r="AC84" s="1">
        <f>(Table2[[#This Row],[Close Price]]/Table2[[#This Row],[Day Low]])-1</f>
        <v>1.0176769904997274E-2</v>
      </c>
      <c r="AD84" s="1">
        <f>(Table2[[#This Row],[Day High]]/Table2[[#This Row],[Close Price]])-1</f>
        <v>9.0260591061290807E-3</v>
      </c>
      <c r="AE84" s="1">
        <f>(Table2[[#This Row],[Close Price]]/Table2[[#This Row],[Current Week Low]])-1</f>
        <v>2.2568255575073692E-2</v>
      </c>
      <c r="AF84" s="1">
        <f>(Table2[[#This Row],[Current Week High]]/Table2[[#This Row],[Close Price]])-1</f>
        <v>9.0260591061290807E-3</v>
      </c>
      <c r="AG84" s="1">
        <f>(Table2[[#This Row],[Close Price]]/Table2[[#This Row],[Current Month Low]])-1</f>
        <v>5.343066588964196E-2</v>
      </c>
      <c r="AH84" s="1">
        <f>(Table2[[#This Row],[Current Month High]]/Table2[[#This Row],[Close Price]])-1</f>
        <v>9.0260591061290807E-3</v>
      </c>
      <c r="AI84">
        <v>3.5958654826030001</v>
      </c>
      <c r="AJ84">
        <v>91.7750851527165</v>
      </c>
      <c r="AK84" t="str">
        <f>IF(AND(Table2[[#This Row],[20D EMA]]&gt;Table2[[#This Row],[50D EMA]],Table2[[#This Row],[50D EMA]]&gt;Table2[[#This Row],[200D EMA]]),"Uptrend","Downtrend/NoTrend")</f>
        <v>Uptrend</v>
      </c>
      <c r="AL84">
        <v>0.1</v>
      </c>
      <c r="AM84" t="s">
        <v>3194</v>
      </c>
      <c r="AN84">
        <v>-3.04</v>
      </c>
      <c r="AO84" t="s">
        <v>3193</v>
      </c>
      <c r="AP84">
        <v>0.179232916752979</v>
      </c>
      <c r="AQ84">
        <f>(Table2[[#This Row],[Sharpe Ratio]]-AVERAGE(Table2[Sharpe Ratio]))/_xlfn.STDEV.P(Table2[Sharpe Ratio])</f>
        <v>1.3113601113388968</v>
      </c>
      <c r="AR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2.4802469677022563</v>
      </c>
      <c r="AS84">
        <f>_xlfn.RANK.AVG(Table2[[#This Row],[1Y Return vs Nifty Z-Score]],Table2[1Y Return vs Nifty Z-Score])</f>
        <v>169</v>
      </c>
      <c r="AT84">
        <f>_xlfn.RANK.AVG(Table2[[#This Row],[6M Return vs Nifty Z-Score]],Table2[6M Return vs Nifty Z-Score])</f>
        <v>165</v>
      </c>
      <c r="AU84">
        <f>_xlfn.RANK.AVG(Table2[[#This Row],[Sharpe Ratio Z-Score]],Table2[Sharpe Ratio Z-Score])</f>
        <v>75</v>
      </c>
      <c r="AV84">
        <f>(Table2[[#This Row],[Rank 1Y]]+Table2[[#This Row],[Rank 6M]]+Table2[[#This Row],[Rank Sharpe]])/3</f>
        <v>136.33333333333334</v>
      </c>
    </row>
    <row r="85" spans="1:48" x14ac:dyDescent="0.3">
      <c r="A85" t="s">
        <v>1361</v>
      </c>
      <c r="B85" t="s">
        <v>1362</v>
      </c>
      <c r="C85" t="s">
        <v>3161</v>
      </c>
      <c r="D85" t="s">
        <v>133</v>
      </c>
      <c r="E85">
        <v>8407.0864137999997</v>
      </c>
      <c r="F85">
        <v>1008.2</v>
      </c>
      <c r="G85">
        <v>101.20783385588599</v>
      </c>
      <c r="H85">
        <f>(Table2[[#This Row],[1Y Return vs Nifty]]-AVERAGE(Table2[1Y Return vs Nifty]))/_xlfn.STDEV.P(Table2[1Y Return vs Nifty])</f>
        <v>1.256479304002267</v>
      </c>
      <c r="I85">
        <v>22.594795667722799</v>
      </c>
      <c r="J85">
        <f>(Table2[[#This Row],[1M Return vs Nifty]]-AVERAGE(Table2[1M Return vs Nifty]))/_xlfn.STDEV.P(Table2[1M Return vs Nifty])</f>
        <v>2.5754954901395628</v>
      </c>
      <c r="K85">
        <v>21.994863395846501</v>
      </c>
      <c r="L85">
        <f>(Table2[[#This Row],[6M Return vs Nifty]]-AVERAGE(Table2[6M Return vs Nifty]))/_xlfn.STDEV.P(Table2[6M Return vs Nifty])</f>
        <v>0.33267525094757422</v>
      </c>
      <c r="M85">
        <v>25.698927465675901</v>
      </c>
      <c r="N85">
        <f>(Table2[[#This Row],[1W Return vs Nifty]]-AVERAGE(Table2[1W Return vs Nifty]))/_xlfn.STDEV.P(Table2[1W Return vs Nifty])</f>
        <v>4.1486012410630497</v>
      </c>
      <c r="O85">
        <v>867.9</v>
      </c>
      <c r="P85">
        <v>861.80582357483502</v>
      </c>
      <c r="Q85">
        <v>780.52180932568001</v>
      </c>
      <c r="R85">
        <v>83.375325069135101</v>
      </c>
      <c r="S85" s="1">
        <f>(Table2[[#This Row],[Close Price]]-Table2[[#This Row],[20D EMA]])/Table2[[#This Row],[20D EMA]]</f>
        <v>0.16165456849867504</v>
      </c>
      <c r="T85" s="1">
        <f>(Table2[[#This Row],[Close Price]]-Table2[[#This Row],[50D EMA]])/Table2[[#This Row],[50D EMA]]</f>
        <v>0.16986909628657537</v>
      </c>
      <c r="U85" s="1">
        <f>(Table2[[#This Row],[Close Price]]-Table2[[#This Row],[200D EMA]])/Table2[[#This Row],[200D EMA]]</f>
        <v>0.29169997295914019</v>
      </c>
      <c r="V85">
        <v>2.4062706462347601</v>
      </c>
      <c r="W85">
        <v>993.9</v>
      </c>
      <c r="X85">
        <v>1034.95</v>
      </c>
      <c r="Y85">
        <v>885.05</v>
      </c>
      <c r="Z85">
        <v>1034.95</v>
      </c>
      <c r="AA85">
        <v>775.55</v>
      </c>
      <c r="AB85">
        <v>1034.95</v>
      </c>
      <c r="AC85" s="1">
        <f>(Table2[[#This Row],[Close Price]]/Table2[[#This Row],[Day Low]])-1</f>
        <v>1.4387765368749417E-2</v>
      </c>
      <c r="AD85" s="1">
        <f>(Table2[[#This Row],[Day High]]/Table2[[#This Row],[Close Price]])-1</f>
        <v>2.6532434040864805E-2</v>
      </c>
      <c r="AE85" s="1">
        <f>(Table2[[#This Row],[Close Price]]/Table2[[#This Row],[Current Week Low]])-1</f>
        <v>0.13914468109146383</v>
      </c>
      <c r="AF85" s="1">
        <f>(Table2[[#This Row],[Current Week High]]/Table2[[#This Row],[Close Price]])-1</f>
        <v>2.6532434040864805E-2</v>
      </c>
      <c r="AG85" s="1">
        <f>(Table2[[#This Row],[Close Price]]/Table2[[#This Row],[Current Month Low]])-1</f>
        <v>0.29998065888724135</v>
      </c>
      <c r="AH85" s="1">
        <f>(Table2[[#This Row],[Current Month High]]/Table2[[#This Row],[Close Price]])-1</f>
        <v>2.6532434040864805E-2</v>
      </c>
      <c r="AI85">
        <v>10.097202935925299</v>
      </c>
      <c r="AJ85">
        <v>178.66224433388601</v>
      </c>
      <c r="AK85" t="str">
        <f>IF(AND(Table2[[#This Row],[20D EMA]]&gt;Table2[[#This Row],[50D EMA]],Table2[[#This Row],[50D EMA]]&gt;Table2[[#This Row],[200D EMA]]),"Uptrend","Downtrend/NoTrend")</f>
        <v>Uptrend</v>
      </c>
      <c r="AL85">
        <v>0.08</v>
      </c>
      <c r="AM85" t="s">
        <v>3194</v>
      </c>
      <c r="AN85">
        <v>20.58</v>
      </c>
      <c r="AO85" t="s">
        <v>3194</v>
      </c>
      <c r="AP85">
        <v>0.14517700867704</v>
      </c>
      <c r="AQ85">
        <f>(Table2[[#This Row],[Sharpe Ratio]]-AVERAGE(Table2[Sharpe Ratio]))/_xlfn.STDEV.P(Table2[Sharpe Ratio])</f>
        <v>0.91443003780744203</v>
      </c>
      <c r="AR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9.2276813239598958</v>
      </c>
      <c r="AS85">
        <f>_xlfn.RANK.AVG(Table2[[#This Row],[1Y Return vs Nifty Z-Score]],Table2[1Y Return vs Nifty Z-Score])</f>
        <v>71</v>
      </c>
      <c r="AT85">
        <f>_xlfn.RANK.AVG(Table2[[#This Row],[6M Return vs Nifty Z-Score]],Table2[6M Return vs Nifty Z-Score])</f>
        <v>212</v>
      </c>
      <c r="AU85">
        <f>_xlfn.RANK.AVG(Table2[[#This Row],[Sharpe Ratio Z-Score]],Table2[Sharpe Ratio Z-Score])</f>
        <v>127</v>
      </c>
      <c r="AV85">
        <f>(Table2[[#This Row],[Rank 1Y]]+Table2[[#This Row],[Rank 6M]]+Table2[[#This Row],[Rank Sharpe]])/3</f>
        <v>136.66666666666666</v>
      </c>
    </row>
    <row r="86" spans="1:48" x14ac:dyDescent="0.3">
      <c r="A86" t="s">
        <v>324</v>
      </c>
      <c r="B86" t="s">
        <v>325</v>
      </c>
      <c r="C86" t="s">
        <v>3147</v>
      </c>
      <c r="D86" t="s">
        <v>266</v>
      </c>
      <c r="E86">
        <v>86149.735507990001</v>
      </c>
      <c r="F86">
        <v>5630.9</v>
      </c>
      <c r="G86">
        <v>68.620902838299301</v>
      </c>
      <c r="H86">
        <f>(Table2[[#This Row],[1Y Return vs Nifty]]-AVERAGE(Table2[1Y Return vs Nifty]))/_xlfn.STDEV.P(Table2[1Y Return vs Nifty])</f>
        <v>0.71600902215139917</v>
      </c>
      <c r="I86">
        <v>5.7543435084141796</v>
      </c>
      <c r="J86">
        <f>(Table2[[#This Row],[1M Return vs Nifty]]-AVERAGE(Table2[1M Return vs Nifty]))/_xlfn.STDEV.P(Table2[1M Return vs Nifty])</f>
        <v>0.71950417361734842</v>
      </c>
      <c r="K86">
        <v>29.951716921825401</v>
      </c>
      <c r="L86">
        <f>(Table2[[#This Row],[6M Return vs Nifty]]-AVERAGE(Table2[6M Return vs Nifty]))/_xlfn.STDEV.P(Table2[6M Return vs Nifty])</f>
        <v>0.57374100962147589</v>
      </c>
      <c r="M86">
        <v>6.6960928717986601</v>
      </c>
      <c r="N86">
        <f>(Table2[[#This Row],[1W Return vs Nifty]]-AVERAGE(Table2[1W Return vs Nifty]))/_xlfn.STDEV.P(Table2[1W Return vs Nifty])</f>
        <v>0.48725888189667765</v>
      </c>
      <c r="O86">
        <v>5359.46</v>
      </c>
      <c r="P86">
        <v>5140.9442292093199</v>
      </c>
      <c r="Q86">
        <v>4329.6405674656698</v>
      </c>
      <c r="R86">
        <v>69.480298415372602</v>
      </c>
      <c r="S86" s="1">
        <f>(Table2[[#This Row],[Close Price]]-Table2[[#This Row],[20D EMA]])/Table2[[#This Row],[20D EMA]]</f>
        <v>5.0646893530318281E-2</v>
      </c>
      <c r="T86" s="1">
        <f>(Table2[[#This Row],[Close Price]]-Table2[[#This Row],[50D EMA]])/Table2[[#This Row],[50D EMA]]</f>
        <v>9.5304626727303596E-2</v>
      </c>
      <c r="U86" s="1">
        <f>(Table2[[#This Row],[Close Price]]-Table2[[#This Row],[200D EMA]])/Table2[[#This Row],[200D EMA]]</f>
        <v>0.30054675723255581</v>
      </c>
      <c r="V86">
        <v>0.98745981565682095</v>
      </c>
      <c r="W86">
        <v>5591</v>
      </c>
      <c r="X86">
        <v>5689.95</v>
      </c>
      <c r="Y86">
        <v>5457.05</v>
      </c>
      <c r="Z86">
        <v>5689.95</v>
      </c>
      <c r="AA86">
        <v>5078.5</v>
      </c>
      <c r="AB86">
        <v>5689.95</v>
      </c>
      <c r="AC86" s="1">
        <f>(Table2[[#This Row],[Close Price]]/Table2[[#This Row],[Day Low]])-1</f>
        <v>7.1364693257018885E-3</v>
      </c>
      <c r="AD86" s="1">
        <f>(Table2[[#This Row],[Day High]]/Table2[[#This Row],[Close Price]])-1</f>
        <v>1.0486778312525535E-2</v>
      </c>
      <c r="AE86" s="1">
        <f>(Table2[[#This Row],[Close Price]]/Table2[[#This Row],[Current Week Low]])-1</f>
        <v>3.1857871927140069E-2</v>
      </c>
      <c r="AF86" s="1">
        <f>(Table2[[#This Row],[Current Week High]]/Table2[[#This Row],[Close Price]])-1</f>
        <v>1.0486778312525535E-2</v>
      </c>
      <c r="AG86" s="1">
        <f>(Table2[[#This Row],[Close Price]]/Table2[[#This Row],[Current Month Low]])-1</f>
        <v>0.10877227527813327</v>
      </c>
      <c r="AH86" s="1">
        <f>(Table2[[#This Row],[Current Month High]]/Table2[[#This Row],[Close Price]])-1</f>
        <v>1.0486778312525535E-2</v>
      </c>
      <c r="AI86">
        <v>1.04867783125255</v>
      </c>
      <c r="AJ86">
        <v>100.183086699551</v>
      </c>
      <c r="AK86" t="str">
        <f>IF(AND(Table2[[#This Row],[20D EMA]]&gt;Table2[[#This Row],[50D EMA]],Table2[[#This Row],[50D EMA]]&gt;Table2[[#This Row],[200D EMA]]),"Uptrend","Downtrend/NoTrend")</f>
        <v>Uptrend</v>
      </c>
      <c r="AL86">
        <v>0.13</v>
      </c>
      <c r="AM86" t="s">
        <v>3194</v>
      </c>
      <c r="AN86">
        <v>3.77</v>
      </c>
      <c r="AO86" t="s">
        <v>3194</v>
      </c>
      <c r="AP86">
        <v>0.13903517848040001</v>
      </c>
      <c r="AQ86">
        <f>(Table2[[#This Row],[Sharpe Ratio]]-AVERAGE(Table2[Sharpe Ratio]))/_xlfn.STDEV.P(Table2[Sharpe Ratio])</f>
        <v>0.84284548025772221</v>
      </c>
      <c r="AR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3.3393585675446231</v>
      </c>
      <c r="AS86">
        <f>_xlfn.RANK.AVG(Table2[[#This Row],[1Y Return vs Nifty Z-Score]],Table2[1Y Return vs Nifty Z-Score])</f>
        <v>131</v>
      </c>
      <c r="AT86">
        <f>_xlfn.RANK.AVG(Table2[[#This Row],[6M Return vs Nifty Z-Score]],Table2[6M Return vs Nifty Z-Score])</f>
        <v>145</v>
      </c>
      <c r="AU86">
        <f>_xlfn.RANK.AVG(Table2[[#This Row],[Sharpe Ratio Z-Score]],Table2[Sharpe Ratio Z-Score])</f>
        <v>136</v>
      </c>
      <c r="AV86">
        <f>(Table2[[#This Row],[Rank 1Y]]+Table2[[#This Row],[Rank 6M]]+Table2[[#This Row],[Rank Sharpe]])/3</f>
        <v>137.33333333333334</v>
      </c>
    </row>
    <row r="87" spans="1:48" x14ac:dyDescent="0.3">
      <c r="A87" t="s">
        <v>1130</v>
      </c>
      <c r="B87" t="s">
        <v>1131</v>
      </c>
      <c r="C87" t="s">
        <v>3148</v>
      </c>
      <c r="D87" t="s">
        <v>405</v>
      </c>
      <c r="E87">
        <v>11385.35787888</v>
      </c>
      <c r="F87">
        <v>126.6</v>
      </c>
      <c r="G87">
        <v>57.413562524767201</v>
      </c>
      <c r="H87">
        <f>(Table2[[#This Row],[1Y Return vs Nifty]]-AVERAGE(Table2[1Y Return vs Nifty]))/_xlfn.STDEV.P(Table2[1Y Return vs Nifty])</f>
        <v>0.53012976967486836</v>
      </c>
      <c r="I87">
        <v>0.80912001804082101</v>
      </c>
      <c r="J87">
        <f>(Table2[[#This Row],[1M Return vs Nifty]]-AVERAGE(Table2[1M Return vs Nifty]))/_xlfn.STDEV.P(Table2[1M Return vs Nifty])</f>
        <v>0.1744895998060807</v>
      </c>
      <c r="K87">
        <v>56.861012744618399</v>
      </c>
      <c r="L87">
        <f>(Table2[[#This Row],[6M Return vs Nifty]]-AVERAGE(Table2[6M Return vs Nifty]))/_xlfn.STDEV.P(Table2[6M Return vs Nifty])</f>
        <v>1.3890016892007182</v>
      </c>
      <c r="M87">
        <v>10.951630587874901</v>
      </c>
      <c r="N87">
        <f>(Table2[[#This Row],[1W Return vs Nifty]]-AVERAGE(Table2[1W Return vs Nifty]))/_xlfn.STDEV.P(Table2[1W Return vs Nifty])</f>
        <v>1.3071881626535751</v>
      </c>
      <c r="O87">
        <v>125.45</v>
      </c>
      <c r="P87">
        <v>113.604715117418</v>
      </c>
      <c r="Q87">
        <v>86.025943874552596</v>
      </c>
      <c r="R87">
        <v>50.487084103036899</v>
      </c>
      <c r="S87" s="1">
        <f>(Table2[[#This Row],[Close Price]]-Table2[[#This Row],[20D EMA]])/Table2[[#This Row],[20D EMA]]</f>
        <v>9.1669988043044364E-3</v>
      </c>
      <c r="T87" s="1">
        <f>(Table2[[#This Row],[Close Price]]-Table2[[#This Row],[50D EMA]])/Table2[[#This Row],[50D EMA]]</f>
        <v>0.11439036548043371</v>
      </c>
      <c r="U87" s="1">
        <f>(Table2[[#This Row],[Close Price]]-Table2[[#This Row],[200D EMA]])/Table2[[#This Row],[200D EMA]]</f>
        <v>0.47164906652596045</v>
      </c>
      <c r="V87">
        <v>0.59568481614937796</v>
      </c>
      <c r="W87">
        <v>125.1</v>
      </c>
      <c r="X87">
        <v>129.82</v>
      </c>
      <c r="Y87">
        <v>125.1</v>
      </c>
      <c r="Z87">
        <v>133.19999999999999</v>
      </c>
      <c r="AA87">
        <v>113.93</v>
      </c>
      <c r="AB87">
        <v>143.94999999999999</v>
      </c>
      <c r="AC87" s="1">
        <f>(Table2[[#This Row],[Close Price]]/Table2[[#This Row],[Day Low]])-1</f>
        <v>1.1990407673860837E-2</v>
      </c>
      <c r="AD87" s="1">
        <f>(Table2[[#This Row],[Day High]]/Table2[[#This Row],[Close Price]])-1</f>
        <v>2.5434439178515067E-2</v>
      </c>
      <c r="AE87" s="1">
        <f>(Table2[[#This Row],[Close Price]]/Table2[[#This Row],[Current Week Low]])-1</f>
        <v>1.1990407673860837E-2</v>
      </c>
      <c r="AF87" s="1">
        <f>(Table2[[#This Row],[Current Week High]]/Table2[[#This Row],[Close Price]])-1</f>
        <v>5.2132701421800931E-2</v>
      </c>
      <c r="AG87" s="1">
        <f>(Table2[[#This Row],[Close Price]]/Table2[[#This Row],[Current Month Low]])-1</f>
        <v>0.11120863688229599</v>
      </c>
      <c r="AH87" s="1">
        <f>(Table2[[#This Row],[Current Month High]]/Table2[[#This Row],[Close Price]])-1</f>
        <v>0.13704581358609791</v>
      </c>
      <c r="AI87">
        <v>14.952606635071</v>
      </c>
      <c r="AJ87">
        <v>113.310867733782</v>
      </c>
      <c r="AK87" t="str">
        <f>IF(AND(Table2[[#This Row],[20D EMA]]&gt;Table2[[#This Row],[50D EMA]],Table2[[#This Row],[50D EMA]]&gt;Table2[[#This Row],[200D EMA]]),"Uptrend","Downtrend/NoTrend")</f>
        <v>Uptrend</v>
      </c>
      <c r="AL87">
        <v>0.89</v>
      </c>
      <c r="AM87" t="s">
        <v>3194</v>
      </c>
      <c r="AN87">
        <v>-6.58</v>
      </c>
      <c r="AO87" t="s">
        <v>3193</v>
      </c>
      <c r="AP87">
        <v>0.11568463716444401</v>
      </c>
      <c r="AQ87">
        <f>(Table2[[#This Row],[Sharpe Ratio]]-AVERAGE(Table2[Sharpe Ratio]))/_xlfn.STDEV.P(Table2[Sharpe Ratio])</f>
        <v>0.57068911723036131</v>
      </c>
      <c r="AR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3.9714983385656035</v>
      </c>
      <c r="AS87">
        <f>_xlfn.RANK.AVG(Table2[[#This Row],[1Y Return vs Nifty Z-Score]],Table2[1Y Return vs Nifty Z-Score])</f>
        <v>157</v>
      </c>
      <c r="AT87">
        <f>_xlfn.RANK.AVG(Table2[[#This Row],[6M Return vs Nifty Z-Score]],Table2[6M Return vs Nifty Z-Score])</f>
        <v>63</v>
      </c>
      <c r="AU87">
        <f>_xlfn.RANK.AVG(Table2[[#This Row],[Sharpe Ratio Z-Score]],Table2[Sharpe Ratio Z-Score])</f>
        <v>193</v>
      </c>
      <c r="AV87">
        <f>(Table2[[#This Row],[Rank 1Y]]+Table2[[#This Row],[Rank 6M]]+Table2[[#This Row],[Rank Sharpe]])/3</f>
        <v>137.66666666666666</v>
      </c>
    </row>
    <row r="88" spans="1:48" x14ac:dyDescent="0.3">
      <c r="A88" t="s">
        <v>78</v>
      </c>
      <c r="B88" t="s">
        <v>79</v>
      </c>
      <c r="C88" t="s">
        <v>3154</v>
      </c>
      <c r="D88" t="s">
        <v>80</v>
      </c>
      <c r="E88">
        <v>321746.65305720002</v>
      </c>
      <c r="F88">
        <v>11521.5</v>
      </c>
      <c r="G88">
        <v>100.082694890177</v>
      </c>
      <c r="H88">
        <f>(Table2[[#This Row],[1Y Return vs Nifty]]-AVERAGE(Table2[1Y Return vs Nifty]))/_xlfn.STDEV.P(Table2[1Y Return vs Nifty])</f>
        <v>1.2378183207513451</v>
      </c>
      <c r="I88">
        <v>2.5885031655848501</v>
      </c>
      <c r="J88">
        <f>(Table2[[#This Row],[1M Return vs Nifty]]-AVERAGE(Table2[1M Return vs Nifty]))/_xlfn.STDEV.P(Table2[1M Return vs Nifty])</f>
        <v>0.37059595368341436</v>
      </c>
      <c r="K88">
        <v>15.555105693219501</v>
      </c>
      <c r="L88">
        <f>(Table2[[#This Row],[6M Return vs Nifty]]-AVERAGE(Table2[6M Return vs Nifty]))/_xlfn.STDEV.P(Table2[6M Return vs Nifty])</f>
        <v>0.13757236622168079</v>
      </c>
      <c r="M88">
        <v>2.44061991112022</v>
      </c>
      <c r="N88">
        <f>(Table2[[#This Row],[1W Return vs Nifty]]-AVERAGE(Table2[1W Return vs Nifty]))/_xlfn.STDEV.P(Table2[1W Return vs Nifty])</f>
        <v>-0.33265792221207668</v>
      </c>
      <c r="O88">
        <v>11796.5</v>
      </c>
      <c r="P88">
        <v>11230.913157724301</v>
      </c>
      <c r="Q88">
        <v>9315.1516080202291</v>
      </c>
      <c r="R88">
        <v>33.503128120149199</v>
      </c>
      <c r="S88" s="1">
        <f>(Table2[[#This Row],[Close Price]]-Table2[[#This Row],[20D EMA]])/Table2[[#This Row],[20D EMA]]</f>
        <v>-2.3311999321832748E-2</v>
      </c>
      <c r="T88" s="1">
        <f>(Table2[[#This Row],[Close Price]]-Table2[[#This Row],[50D EMA]])/Table2[[#This Row],[50D EMA]]</f>
        <v>2.5873839303604807E-2</v>
      </c>
      <c r="U88" s="1">
        <f>(Table2[[#This Row],[Close Price]]-Table2[[#This Row],[200D EMA]])/Table2[[#This Row],[200D EMA]]</f>
        <v>0.2368558757626803</v>
      </c>
      <c r="V88">
        <v>0.93101661469613595</v>
      </c>
      <c r="W88">
        <v>11467</v>
      </c>
      <c r="X88">
        <v>11950</v>
      </c>
      <c r="Y88">
        <v>11467</v>
      </c>
      <c r="Z88">
        <v>11990.1</v>
      </c>
      <c r="AA88">
        <v>11467</v>
      </c>
      <c r="AB88">
        <v>12500</v>
      </c>
      <c r="AC88" s="1">
        <f>(Table2[[#This Row],[Close Price]]/Table2[[#This Row],[Day Low]])-1</f>
        <v>4.7527688148600866E-3</v>
      </c>
      <c r="AD88" s="1">
        <f>(Table2[[#This Row],[Day High]]/Table2[[#This Row],[Close Price]])-1</f>
        <v>3.719133793342877E-2</v>
      </c>
      <c r="AE88" s="1">
        <f>(Table2[[#This Row],[Close Price]]/Table2[[#This Row],[Current Week Low]])-1</f>
        <v>4.7527688148600866E-3</v>
      </c>
      <c r="AF88" s="1">
        <f>(Table2[[#This Row],[Current Week High]]/Table2[[#This Row],[Close Price]])-1</f>
        <v>4.0671787527665648E-2</v>
      </c>
      <c r="AG88" s="1">
        <f>(Table2[[#This Row],[Close Price]]/Table2[[#This Row],[Current Month Low]])-1</f>
        <v>4.7527688148600866E-3</v>
      </c>
      <c r="AH88" s="1">
        <f>(Table2[[#This Row],[Current Month High]]/Table2[[#This Row],[Close Price]])-1</f>
        <v>8.4928177754632683E-2</v>
      </c>
      <c r="AI88">
        <v>10.870980341101401</v>
      </c>
      <c r="AJ88">
        <v>128.964626391096</v>
      </c>
      <c r="AK88" t="str">
        <f>IF(AND(Table2[[#This Row],[20D EMA]]&gt;Table2[[#This Row],[50D EMA]],Table2[[#This Row],[50D EMA]]&gt;Table2[[#This Row],[200D EMA]]),"Uptrend","Downtrend/NoTrend")</f>
        <v>Uptrend</v>
      </c>
      <c r="AL88">
        <v>0.21</v>
      </c>
      <c r="AM88" t="s">
        <v>3194</v>
      </c>
      <c r="AN88">
        <v>-8.7200000000000006</v>
      </c>
      <c r="AO88" t="s">
        <v>3193</v>
      </c>
      <c r="AP88">
        <v>0.17851371062400501</v>
      </c>
      <c r="AQ88">
        <f>(Table2[[#This Row],[Sharpe Ratio]]-AVERAGE(Table2[Sharpe Ratio]))/_xlfn.STDEV.P(Table2[Sharpe Ratio])</f>
        <v>1.3029775851404657</v>
      </c>
      <c r="AR8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2.7163063035848287</v>
      </c>
      <c r="AS88">
        <f>_xlfn.RANK.AVG(Table2[[#This Row],[1Y Return vs Nifty Z-Score]],Table2[1Y Return vs Nifty Z-Score])</f>
        <v>77</v>
      </c>
      <c r="AT88">
        <f>_xlfn.RANK.AVG(Table2[[#This Row],[6M Return vs Nifty Z-Score]],Table2[6M Return vs Nifty Z-Score])</f>
        <v>263</v>
      </c>
      <c r="AU88">
        <f>_xlfn.RANK.AVG(Table2[[#This Row],[Sharpe Ratio Z-Score]],Table2[Sharpe Ratio Z-Score])</f>
        <v>78</v>
      </c>
      <c r="AV88">
        <f>(Table2[[#This Row],[Rank 1Y]]+Table2[[#This Row],[Rank 6M]]+Table2[[#This Row],[Rank Sharpe]])/3</f>
        <v>139.33333333333334</v>
      </c>
    </row>
    <row r="89" spans="1:48" x14ac:dyDescent="0.3">
      <c r="A89" t="s">
        <v>719</v>
      </c>
      <c r="B89" t="s">
        <v>720</v>
      </c>
      <c r="C89" t="s">
        <v>3159</v>
      </c>
      <c r="D89" t="s">
        <v>119</v>
      </c>
      <c r="E89">
        <v>25489.185629725001</v>
      </c>
      <c r="F89">
        <v>916.75</v>
      </c>
      <c r="G89">
        <v>67.917896167221201</v>
      </c>
      <c r="H89">
        <f>(Table2[[#This Row],[1Y Return vs Nifty]]-AVERAGE(Table2[1Y Return vs Nifty]))/_xlfn.STDEV.P(Table2[1Y Return vs Nifty])</f>
        <v>0.70434931067210804</v>
      </c>
      <c r="I89">
        <v>5.13751482387707</v>
      </c>
      <c r="J89">
        <f>(Table2[[#This Row],[1M Return vs Nifty]]-AVERAGE(Table2[1M Return vs Nifty]))/_xlfn.STDEV.P(Table2[1M Return vs Nifty])</f>
        <v>0.65152329807714582</v>
      </c>
      <c r="K89">
        <v>40.453834734326897</v>
      </c>
      <c r="L89">
        <f>(Table2[[#This Row],[6M Return vs Nifty]]-AVERAGE(Table2[6M Return vs Nifty]))/_xlfn.STDEV.P(Table2[6M Return vs Nifty])</f>
        <v>0.89191967030530506</v>
      </c>
      <c r="M89">
        <v>1.63547483727681</v>
      </c>
      <c r="N89">
        <f>(Table2[[#This Row],[1W Return vs Nifty]]-AVERAGE(Table2[1W Return vs Nifty]))/_xlfn.STDEV.P(Table2[1W Return vs Nifty])</f>
        <v>-0.48778802922710268</v>
      </c>
      <c r="O89">
        <v>899.31</v>
      </c>
      <c r="P89">
        <v>844.83307017602601</v>
      </c>
      <c r="Q89">
        <v>695.62385436805903</v>
      </c>
      <c r="R89">
        <v>56.198184447175898</v>
      </c>
      <c r="S89" s="1">
        <f>(Table2[[#This Row],[Close Price]]-Table2[[#This Row],[20D EMA]])/Table2[[#This Row],[20D EMA]]</f>
        <v>1.9392645472640198E-2</v>
      </c>
      <c r="T89" s="1">
        <f>(Table2[[#This Row],[Close Price]]-Table2[[#This Row],[50D EMA]])/Table2[[#This Row],[50D EMA]]</f>
        <v>8.5125609262655486E-2</v>
      </c>
      <c r="U89" s="1">
        <f>(Table2[[#This Row],[Close Price]]-Table2[[#This Row],[200D EMA]])/Table2[[#This Row],[200D EMA]]</f>
        <v>0.317881775105058</v>
      </c>
      <c r="V89">
        <v>0.33811812811882502</v>
      </c>
      <c r="W89">
        <v>904</v>
      </c>
      <c r="X89">
        <v>921.95</v>
      </c>
      <c r="Y89">
        <v>903.6</v>
      </c>
      <c r="Z89">
        <v>921.95</v>
      </c>
      <c r="AA89">
        <v>861.5</v>
      </c>
      <c r="AB89">
        <v>945</v>
      </c>
      <c r="AC89" s="1">
        <f>(Table2[[#This Row],[Close Price]]/Table2[[#This Row],[Day Low]])-1</f>
        <v>1.4103982300885054E-2</v>
      </c>
      <c r="AD89" s="1">
        <f>(Table2[[#This Row],[Day High]]/Table2[[#This Row],[Close Price]])-1</f>
        <v>5.672211617125722E-3</v>
      </c>
      <c r="AE89" s="1">
        <f>(Table2[[#This Row],[Close Price]]/Table2[[#This Row],[Current Week Low]])-1</f>
        <v>1.4552899513058826E-2</v>
      </c>
      <c r="AF89" s="1">
        <f>(Table2[[#This Row],[Current Week High]]/Table2[[#This Row],[Close Price]])-1</f>
        <v>5.672211617125722E-3</v>
      </c>
      <c r="AG89" s="1">
        <f>(Table2[[#This Row],[Close Price]]/Table2[[#This Row],[Current Month Low]])-1</f>
        <v>6.4132327336041683E-2</v>
      </c>
      <c r="AH89" s="1">
        <f>(Table2[[#This Row],[Current Month High]]/Table2[[#This Row],[Close Price]])-1</f>
        <v>3.0815380419961791E-2</v>
      </c>
      <c r="AI89">
        <v>4.37960185437686</v>
      </c>
      <c r="AJ89">
        <v>118.16991908614899</v>
      </c>
      <c r="AK89" t="str">
        <f>IF(AND(Table2[[#This Row],[20D EMA]]&gt;Table2[[#This Row],[50D EMA]],Table2[[#This Row],[50D EMA]]&gt;Table2[[#This Row],[200D EMA]]),"Uptrend","Downtrend/NoTrend")</f>
        <v>Uptrend</v>
      </c>
      <c r="AL89">
        <v>0.28000000000000003</v>
      </c>
      <c r="AM89" t="s">
        <v>3194</v>
      </c>
      <c r="AN89">
        <v>-0.05</v>
      </c>
      <c r="AO89" t="s">
        <v>3193</v>
      </c>
      <c r="AP89">
        <v>0.11767158194819601</v>
      </c>
      <c r="AQ89">
        <f>(Table2[[#This Row],[Sharpe Ratio]]-AVERAGE(Table2[Sharpe Ratio]))/_xlfn.STDEV.P(Table2[Sharpe Ratio])</f>
        <v>0.59384745255822868</v>
      </c>
      <c r="AR8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2.3538517023856849</v>
      </c>
      <c r="AS89">
        <f>_xlfn.RANK.AVG(Table2[[#This Row],[1Y Return vs Nifty Z-Score]],Table2[1Y Return vs Nifty Z-Score])</f>
        <v>132</v>
      </c>
      <c r="AT89">
        <f>_xlfn.RANK.AVG(Table2[[#This Row],[6M Return vs Nifty Z-Score]],Table2[6M Return vs Nifty Z-Score])</f>
        <v>98</v>
      </c>
      <c r="AU89">
        <f>_xlfn.RANK.AVG(Table2[[#This Row],[Sharpe Ratio Z-Score]],Table2[Sharpe Ratio Z-Score])</f>
        <v>189</v>
      </c>
      <c r="AV89">
        <f>(Table2[[#This Row],[Rank 1Y]]+Table2[[#This Row],[Rank 6M]]+Table2[[#This Row],[Rank Sharpe]])/3</f>
        <v>139.66666666666666</v>
      </c>
    </row>
    <row r="90" spans="1:48" x14ac:dyDescent="0.3">
      <c r="A90" t="s">
        <v>610</v>
      </c>
      <c r="B90" t="s">
        <v>611</v>
      </c>
      <c r="C90" t="s">
        <v>3161</v>
      </c>
      <c r="D90" t="s">
        <v>133</v>
      </c>
      <c r="E90">
        <v>32318.2161753</v>
      </c>
      <c r="F90">
        <v>1323.3</v>
      </c>
      <c r="G90">
        <v>89.784381237715806</v>
      </c>
      <c r="H90">
        <f>(Table2[[#This Row],[1Y Return vs Nifty]]-AVERAGE(Table2[1Y Return vs Nifty]))/_xlfn.STDEV.P(Table2[1Y Return vs Nifty])</f>
        <v>1.0670157226383012</v>
      </c>
      <c r="I90">
        <v>-3.4845767588083199</v>
      </c>
      <c r="J90">
        <f>(Table2[[#This Row],[1M Return vs Nifty]]-AVERAGE(Table2[1M Return vs Nifty]))/_xlfn.STDEV.P(Table2[1M Return vs Nifty])</f>
        <v>-0.29872001821516103</v>
      </c>
      <c r="K90">
        <v>22.149224361565999</v>
      </c>
      <c r="L90">
        <f>(Table2[[#This Row],[6M Return vs Nifty]]-AVERAGE(Table2[6M Return vs Nifty]))/_xlfn.STDEV.P(Table2[6M Return vs Nifty])</f>
        <v>0.33735186629424535</v>
      </c>
      <c r="M90">
        <v>-8.5211016709246596</v>
      </c>
      <c r="N90">
        <f>(Table2[[#This Row],[1W Return vs Nifty]]-AVERAGE(Table2[1W Return vs Nifty]))/_xlfn.STDEV.P(Table2[1W Return vs Nifty])</f>
        <v>-2.4446910170357619</v>
      </c>
      <c r="O90">
        <v>1330.83</v>
      </c>
      <c r="P90">
        <v>1298.9710334435899</v>
      </c>
      <c r="Q90">
        <v>1129.8827213531299</v>
      </c>
      <c r="R90">
        <v>46.706911235565798</v>
      </c>
      <c r="S90" s="1">
        <f>(Table2[[#This Row],[Close Price]]-Table2[[#This Row],[20D EMA]])/Table2[[#This Row],[20D EMA]]</f>
        <v>-5.6581231261693624E-3</v>
      </c>
      <c r="T90" s="1">
        <f>(Table2[[#This Row],[Close Price]]-Table2[[#This Row],[50D EMA]])/Table2[[#This Row],[50D EMA]]</f>
        <v>1.8729414228671137E-2</v>
      </c>
      <c r="U90" s="1">
        <f>(Table2[[#This Row],[Close Price]]-Table2[[#This Row],[200D EMA]])/Table2[[#This Row],[200D EMA]]</f>
        <v>0.17118349983725437</v>
      </c>
      <c r="V90">
        <v>1.10913731432787</v>
      </c>
      <c r="W90">
        <v>1262</v>
      </c>
      <c r="X90">
        <v>1327.75</v>
      </c>
      <c r="Y90">
        <v>1262</v>
      </c>
      <c r="Z90">
        <v>1327.75</v>
      </c>
      <c r="AA90">
        <v>1262</v>
      </c>
      <c r="AB90">
        <v>1437</v>
      </c>
      <c r="AC90" s="1">
        <f>(Table2[[#This Row],[Close Price]]/Table2[[#This Row],[Day Low]])-1</f>
        <v>4.8573692551505454E-2</v>
      </c>
      <c r="AD90" s="1">
        <f>(Table2[[#This Row],[Day High]]/Table2[[#This Row],[Close Price]])-1</f>
        <v>3.3628051084411137E-3</v>
      </c>
      <c r="AE90" s="1">
        <f>(Table2[[#This Row],[Close Price]]/Table2[[#This Row],[Current Week Low]])-1</f>
        <v>4.8573692551505454E-2</v>
      </c>
      <c r="AF90" s="1">
        <f>(Table2[[#This Row],[Current Week High]]/Table2[[#This Row],[Close Price]])-1</f>
        <v>3.3628051084411137E-3</v>
      </c>
      <c r="AG90" s="1">
        <f>(Table2[[#This Row],[Close Price]]/Table2[[#This Row],[Current Month Low]])-1</f>
        <v>4.8573692551505454E-2</v>
      </c>
      <c r="AH90" s="1">
        <f>(Table2[[#This Row],[Current Month High]]/Table2[[#This Row],[Close Price]])-1</f>
        <v>8.5921559737021092E-2</v>
      </c>
      <c r="AI90">
        <v>9.80881130507065</v>
      </c>
      <c r="AJ90">
        <v>127.703690957584</v>
      </c>
      <c r="AK90" t="str">
        <f>IF(AND(Table2[[#This Row],[20D EMA]]&gt;Table2[[#This Row],[50D EMA]],Table2[[#This Row],[50D EMA]]&gt;Table2[[#This Row],[200D EMA]]),"Uptrend","Downtrend/NoTrend")</f>
        <v>Uptrend</v>
      </c>
      <c r="AL90">
        <v>0.06</v>
      </c>
      <c r="AM90" t="s">
        <v>3194</v>
      </c>
      <c r="AN90">
        <v>-1.6</v>
      </c>
      <c r="AO90" t="s">
        <v>3193</v>
      </c>
      <c r="AP90">
        <v>0.145723807864507</v>
      </c>
      <c r="AQ90">
        <f>(Table2[[#This Row],[Sharpe Ratio]]-AVERAGE(Table2[Sharpe Ratio]))/_xlfn.STDEV.P(Table2[Sharpe Ratio])</f>
        <v>0.92080311824929229</v>
      </c>
      <c r="AR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-0.41824032806908384</v>
      </c>
      <c r="AS90">
        <f>_xlfn.RANK.AVG(Table2[[#This Row],[1Y Return vs Nifty Z-Score]],Table2[1Y Return vs Nifty Z-Score])</f>
        <v>99</v>
      </c>
      <c r="AT90">
        <f>_xlfn.RANK.AVG(Table2[[#This Row],[6M Return vs Nifty Z-Score]],Table2[6M Return vs Nifty Z-Score])</f>
        <v>208</v>
      </c>
      <c r="AU90">
        <f>_xlfn.RANK.AVG(Table2[[#This Row],[Sharpe Ratio Z-Score]],Table2[Sharpe Ratio Z-Score])</f>
        <v>124</v>
      </c>
      <c r="AV90">
        <f>(Table2[[#This Row],[Rank 1Y]]+Table2[[#This Row],[Rank 6M]]+Table2[[#This Row],[Rank Sharpe]])/3</f>
        <v>143.66666666666666</v>
      </c>
    </row>
    <row r="91" spans="1:48" x14ac:dyDescent="0.3">
      <c r="A91" t="s">
        <v>1810</v>
      </c>
      <c r="B91" t="s">
        <v>1811</v>
      </c>
      <c r="C91" t="s">
        <v>3154</v>
      </c>
      <c r="D91" t="s">
        <v>184</v>
      </c>
      <c r="E91">
        <v>4446.0485655000002</v>
      </c>
      <c r="F91">
        <v>1689.25</v>
      </c>
      <c r="G91">
        <v>56.993029156040897</v>
      </c>
      <c r="H91">
        <f>(Table2[[#This Row],[1Y Return vs Nifty]]-AVERAGE(Table2[1Y Return vs Nifty]))/_xlfn.STDEV.P(Table2[1Y Return vs Nifty])</f>
        <v>0.52315501687594612</v>
      </c>
      <c r="I91">
        <v>-1.3099214135006101</v>
      </c>
      <c r="J91">
        <f>(Table2[[#This Row],[1M Return vs Nifty]]-AVERAGE(Table2[1M Return vs Nifty]))/_xlfn.STDEV.P(Table2[1M Return vs Nifty])</f>
        <v>-5.9050596091673888E-2</v>
      </c>
      <c r="K91">
        <v>39.633177898484597</v>
      </c>
      <c r="L91">
        <f>(Table2[[#This Row],[6M Return vs Nifty]]-AVERAGE(Table2[6M Return vs Nifty]))/_xlfn.STDEV.P(Table2[6M Return vs Nifty])</f>
        <v>0.8670565429274627</v>
      </c>
      <c r="M91">
        <v>8.6824348283605204</v>
      </c>
      <c r="N91">
        <f>(Table2[[#This Row],[1W Return vs Nifty]]-AVERAGE(Table2[1W Return vs Nifty]))/_xlfn.STDEV.P(Table2[1W Return vs Nifty])</f>
        <v>0.86997430834640443</v>
      </c>
      <c r="O91">
        <v>1257.33</v>
      </c>
      <c r="P91">
        <v>1584.7095619331401</v>
      </c>
      <c r="Q91">
        <v>1327.599544634</v>
      </c>
      <c r="R91">
        <v>55.742871817840701</v>
      </c>
      <c r="S91" s="1">
        <f>(Table2[[#This Row],[Close Price]]-Table2[[#This Row],[20D EMA]])/Table2[[#This Row],[20D EMA]]</f>
        <v>0.34352158939975991</v>
      </c>
      <c r="T91" s="1">
        <f>(Table2[[#This Row],[Close Price]]-Table2[[#This Row],[50D EMA]])/Table2[[#This Row],[50D EMA]]</f>
        <v>6.5968200469071522E-2</v>
      </c>
      <c r="U91" s="1">
        <f>(Table2[[#This Row],[Close Price]]-Table2[[#This Row],[200D EMA]])/Table2[[#This Row],[200D EMA]]</f>
        <v>0.2724092945254073</v>
      </c>
      <c r="V91">
        <v>0.70114685221246098</v>
      </c>
      <c r="W91">
        <v>1665.35</v>
      </c>
      <c r="X91">
        <v>1699</v>
      </c>
      <c r="Y91">
        <v>1676.25</v>
      </c>
      <c r="Z91">
        <v>1719.5</v>
      </c>
      <c r="AA91">
        <v>1676.25</v>
      </c>
      <c r="AB91">
        <v>1719.5</v>
      </c>
      <c r="AC91" s="1">
        <f>(Table2[[#This Row],[Close Price]]/Table2[[#This Row],[Day Low]])-1</f>
        <v>1.435133755666973E-2</v>
      </c>
      <c r="AD91" s="1">
        <f>(Table2[[#This Row],[Day High]]/Table2[[#This Row],[Close Price]])-1</f>
        <v>5.7717922154802981E-3</v>
      </c>
      <c r="AE91" s="1">
        <f>(Table2[[#This Row],[Close Price]]/Table2[[#This Row],[Current Week Low]])-1</f>
        <v>7.7554064131244438E-3</v>
      </c>
      <c r="AF91" s="1">
        <f>(Table2[[#This Row],[Current Week High]]/Table2[[#This Row],[Close Price]])-1</f>
        <v>1.7907355335208042E-2</v>
      </c>
      <c r="AG91" s="1">
        <f>(Table2[[#This Row],[Close Price]]/Table2[[#This Row],[Current Month Low]])-1</f>
        <v>7.7554064131244438E-3</v>
      </c>
      <c r="AH91" s="1">
        <f>(Table2[[#This Row],[Current Month High]]/Table2[[#This Row],[Close Price]])-1</f>
        <v>1.7907355335208042E-2</v>
      </c>
      <c r="AI91">
        <v>5.9641852893295804</v>
      </c>
      <c r="AJ91">
        <v>105.504866180048</v>
      </c>
      <c r="AK91" t="str">
        <f>IF(AND(Table2[[#This Row],[20D EMA]]&gt;Table2[[#This Row],[50D EMA]],Table2[[#This Row],[50D EMA]]&gt;Table2[[#This Row],[200D EMA]]),"Uptrend","Downtrend/NoTrend")</f>
        <v>Downtrend/NoTrend</v>
      </c>
      <c r="AL91">
        <v>0.27</v>
      </c>
      <c r="AM91" t="s">
        <v>3194</v>
      </c>
      <c r="AN91">
        <v>-0.38</v>
      </c>
      <c r="AO91" t="s">
        <v>3193</v>
      </c>
      <c r="AP91">
        <v>0.123739938165428</v>
      </c>
      <c r="AQ91">
        <f>(Table2[[#This Row],[Sharpe Ratio]]-AVERAGE(Table2[Sharpe Ratio]))/_xlfn.STDEV.P(Table2[Sharpe Ratio])</f>
        <v>0.66457565261532092</v>
      </c>
      <c r="AR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1">
        <f>_xlfn.RANK.AVG(Table2[[#This Row],[1Y Return vs Nifty Z-Score]],Table2[1Y Return vs Nifty Z-Score])</f>
        <v>159</v>
      </c>
      <c r="AT91">
        <f>_xlfn.RANK.AVG(Table2[[#This Row],[6M Return vs Nifty Z-Score]],Table2[6M Return vs Nifty Z-Score])</f>
        <v>100</v>
      </c>
      <c r="AU91">
        <f>_xlfn.RANK.AVG(Table2[[#This Row],[Sharpe Ratio Z-Score]],Table2[Sharpe Ratio Z-Score])</f>
        <v>175</v>
      </c>
      <c r="AV91">
        <f>(Table2[[#This Row],[Rank 1Y]]+Table2[[#This Row],[Rank 6M]]+Table2[[#This Row],[Rank Sharpe]])/3</f>
        <v>144.66666666666666</v>
      </c>
    </row>
    <row r="92" spans="1:48" x14ac:dyDescent="0.3">
      <c r="A92" t="s">
        <v>1521</v>
      </c>
      <c r="B92" t="s">
        <v>1522</v>
      </c>
      <c r="C92" t="s">
        <v>3156</v>
      </c>
      <c r="D92" t="s">
        <v>408</v>
      </c>
      <c r="E92">
        <v>6731.7709135470004</v>
      </c>
      <c r="F92">
        <v>216.69</v>
      </c>
      <c r="G92">
        <v>129.87579270337099</v>
      </c>
      <c r="H92">
        <f>(Table2[[#This Row],[1Y Return vs Nifty]]-AVERAGE(Table2[1Y Return vs Nifty]))/_xlfn.STDEV.P(Table2[1Y Return vs Nifty])</f>
        <v>1.7319515044996783</v>
      </c>
      <c r="I92">
        <v>-1.4723580345543901</v>
      </c>
      <c r="J92">
        <f>(Table2[[#This Row],[1M Return vs Nifty]]-AVERAGE(Table2[1M Return vs Nifty]))/_xlfn.STDEV.P(Table2[1M Return vs Nifty])</f>
        <v>-7.6952785136780999E-2</v>
      </c>
      <c r="K92">
        <v>15.374894465037899</v>
      </c>
      <c r="L92">
        <f>(Table2[[#This Row],[6M Return vs Nifty]]-AVERAGE(Table2[6M Return vs Nifty]))/_xlfn.STDEV.P(Table2[6M Return vs Nifty])</f>
        <v>0.13211257532552895</v>
      </c>
      <c r="M92">
        <v>-8.4827530251617694E-3</v>
      </c>
      <c r="N92">
        <f>(Table2[[#This Row],[1W Return vs Nifty]]-AVERAGE(Table2[1W Return vs Nifty]))/_xlfn.STDEV.P(Table2[1W Return vs Nifty])</f>
        <v>-0.80453506674460296</v>
      </c>
      <c r="O92">
        <v>183.04</v>
      </c>
      <c r="P92">
        <v>214.83002875582599</v>
      </c>
      <c r="Q92">
        <v>185.85014394045101</v>
      </c>
      <c r="R92">
        <v>45.887404180562001</v>
      </c>
      <c r="S92" s="1">
        <f>(Table2[[#This Row],[Close Price]]-Table2[[#This Row],[20D EMA]])/Table2[[#This Row],[20D EMA]]</f>
        <v>0.18383959790209795</v>
      </c>
      <c r="T92" s="1">
        <f>(Table2[[#This Row],[Close Price]]-Table2[[#This Row],[50D EMA]])/Table2[[#This Row],[50D EMA]]</f>
        <v>8.6578736452529777E-3</v>
      </c>
      <c r="U92" s="1">
        <f>(Table2[[#This Row],[Close Price]]-Table2[[#This Row],[200D EMA]])/Table2[[#This Row],[200D EMA]]</f>
        <v>0.16593937139715381</v>
      </c>
      <c r="V92">
        <v>0.76460527548469204</v>
      </c>
      <c r="W92">
        <v>214</v>
      </c>
      <c r="X92">
        <v>217.9</v>
      </c>
      <c r="Y92">
        <v>213.84</v>
      </c>
      <c r="Z92">
        <v>216.99</v>
      </c>
      <c r="AA92">
        <v>212.99</v>
      </c>
      <c r="AB92">
        <v>218</v>
      </c>
      <c r="AC92" s="1">
        <f>(Table2[[#This Row],[Close Price]]/Table2[[#This Row],[Day Low]])-1</f>
        <v>1.257009345794402E-2</v>
      </c>
      <c r="AD92" s="1">
        <f>(Table2[[#This Row],[Day High]]/Table2[[#This Row],[Close Price]])-1</f>
        <v>5.584014029258455E-3</v>
      </c>
      <c r="AE92" s="1">
        <f>(Table2[[#This Row],[Close Price]]/Table2[[#This Row],[Current Week Low]])-1</f>
        <v>1.3327721661055003E-2</v>
      </c>
      <c r="AF92" s="1">
        <f>(Table2[[#This Row],[Current Week High]]/Table2[[#This Row],[Close Price]])-1</f>
        <v>1.3844662882458447E-3</v>
      </c>
      <c r="AG92" s="1">
        <f>(Table2[[#This Row],[Close Price]]/Table2[[#This Row],[Current Month Low]])-1</f>
        <v>1.7371707591905761E-2</v>
      </c>
      <c r="AH92" s="1">
        <f>(Table2[[#This Row],[Current Month High]]/Table2[[#This Row],[Close Price]])-1</f>
        <v>6.0455027920069959E-3</v>
      </c>
      <c r="AI92">
        <v>5.9855092528496803</v>
      </c>
      <c r="AJ92">
        <v>203.91304347825999</v>
      </c>
      <c r="AK92" t="str">
        <f>IF(AND(Table2[[#This Row],[20D EMA]]&gt;Table2[[#This Row],[50D EMA]],Table2[[#This Row],[50D EMA]]&gt;Table2[[#This Row],[200D EMA]]),"Uptrend","Downtrend/NoTrend")</f>
        <v>Downtrend/NoTrend</v>
      </c>
      <c r="AL92">
        <v>0.02</v>
      </c>
      <c r="AM92" t="s">
        <v>3194</v>
      </c>
      <c r="AN92">
        <v>-5.09</v>
      </c>
      <c r="AO92" t="s">
        <v>3193</v>
      </c>
      <c r="AP92">
        <v>0.13531524603309</v>
      </c>
      <c r="AQ92">
        <f>(Table2[[#This Row],[Sharpe Ratio]]-AVERAGE(Table2[Sharpe Ratio]))/_xlfn.STDEV.P(Table2[Sharpe Ratio])</f>
        <v>0.79948874296120565</v>
      </c>
      <c r="AR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2">
        <f>_xlfn.RANK.AVG(Table2[[#This Row],[1Y Return vs Nifty Z-Score]],Table2[1Y Return vs Nifty Z-Score])</f>
        <v>47</v>
      </c>
      <c r="AT92">
        <f>_xlfn.RANK.AVG(Table2[[#This Row],[6M Return vs Nifty Z-Score]],Table2[6M Return vs Nifty Z-Score])</f>
        <v>265</v>
      </c>
      <c r="AU92">
        <f>_xlfn.RANK.AVG(Table2[[#This Row],[Sharpe Ratio Z-Score]],Table2[Sharpe Ratio Z-Score])</f>
        <v>142</v>
      </c>
      <c r="AV92">
        <f>(Table2[[#This Row],[Rank 1Y]]+Table2[[#This Row],[Rank 6M]]+Table2[[#This Row],[Rank Sharpe]])/3</f>
        <v>151.33333333333334</v>
      </c>
    </row>
    <row r="93" spans="1:48" x14ac:dyDescent="0.3">
      <c r="A93" t="s">
        <v>1550</v>
      </c>
      <c r="B93" t="s">
        <v>1551</v>
      </c>
      <c r="C93" t="s">
        <v>3159</v>
      </c>
      <c r="D93" t="s">
        <v>159</v>
      </c>
      <c r="E93">
        <v>6390.4805329199999</v>
      </c>
      <c r="F93">
        <v>409.2</v>
      </c>
      <c r="G93">
        <v>36.259460271554701</v>
      </c>
      <c r="H93">
        <f>(Table2[[#This Row],[1Y Return vs Nifty]]-AVERAGE(Table2[1Y Return vs Nifty]))/_xlfn.STDEV.P(Table2[1Y Return vs Nifty])</f>
        <v>0.17927857718529255</v>
      </c>
      <c r="I93">
        <v>-7.6618311763146298</v>
      </c>
      <c r="J93">
        <f>(Table2[[#This Row],[1M Return vs Nifty]]-AVERAGE(Table2[1M Return vs Nifty]))/_xlfn.STDEV.P(Table2[1M Return vs Nifty])</f>
        <v>-0.75909648865988733</v>
      </c>
      <c r="K93">
        <v>28.624244901471702</v>
      </c>
      <c r="L93">
        <f>(Table2[[#This Row],[6M Return vs Nifty]]-AVERAGE(Table2[6M Return vs Nifty]))/_xlfn.STDEV.P(Table2[6M Return vs Nifty])</f>
        <v>0.5335230957614151</v>
      </c>
      <c r="M93">
        <v>0.75249069689514902</v>
      </c>
      <c r="N93">
        <f>(Table2[[#This Row],[1W Return vs Nifty]]-AVERAGE(Table2[1W Return vs Nifty]))/_xlfn.STDEV.P(Table2[1W Return vs Nifty])</f>
        <v>-0.65791566043287719</v>
      </c>
      <c r="O93">
        <v>333.52</v>
      </c>
      <c r="P93">
        <v>401.85281549070203</v>
      </c>
      <c r="Q93">
        <v>351.05491230272497</v>
      </c>
      <c r="R93">
        <v>62.890195053364003</v>
      </c>
      <c r="S93" s="1">
        <f>(Table2[[#This Row],[Close Price]]-Table2[[#This Row],[20D EMA]])/Table2[[#This Row],[20D EMA]]</f>
        <v>0.22691292875989449</v>
      </c>
      <c r="T93" s="1">
        <f>(Table2[[#This Row],[Close Price]]-Table2[[#This Row],[50D EMA]])/Table2[[#This Row],[50D EMA]]</f>
        <v>1.8283272447217575E-2</v>
      </c>
      <c r="U93" s="1">
        <f>(Table2[[#This Row],[Close Price]]-Table2[[#This Row],[200D EMA]])/Table2[[#This Row],[200D EMA]]</f>
        <v>0.16562960853011735</v>
      </c>
      <c r="V93">
        <v>0.80260609814560302</v>
      </c>
      <c r="W93">
        <v>402.6</v>
      </c>
      <c r="X93">
        <v>409.85</v>
      </c>
      <c r="Y93">
        <v>384.3</v>
      </c>
      <c r="Z93">
        <v>411</v>
      </c>
      <c r="AA93">
        <v>382.3</v>
      </c>
      <c r="AB93">
        <v>411</v>
      </c>
      <c r="AC93" s="1">
        <f>(Table2[[#This Row],[Close Price]]/Table2[[#This Row],[Day Low]])-1</f>
        <v>1.6393442622950838E-2</v>
      </c>
      <c r="AD93" s="1">
        <f>(Table2[[#This Row],[Day High]]/Table2[[#This Row],[Close Price]])-1</f>
        <v>1.5884652981428271E-3</v>
      </c>
      <c r="AE93" s="1">
        <f>(Table2[[#This Row],[Close Price]]/Table2[[#This Row],[Current Week Low]])-1</f>
        <v>6.4793130366900709E-2</v>
      </c>
      <c r="AF93" s="1">
        <f>(Table2[[#This Row],[Current Week High]]/Table2[[#This Row],[Close Price]])-1</f>
        <v>4.3988269794721369E-3</v>
      </c>
      <c r="AG93" s="1">
        <f>(Table2[[#This Row],[Close Price]]/Table2[[#This Row],[Current Month Low]])-1</f>
        <v>7.0363588804603694E-2</v>
      </c>
      <c r="AH93" s="1">
        <f>(Table2[[#This Row],[Current Month High]]/Table2[[#This Row],[Close Price]])-1</f>
        <v>4.3988269794721369E-3</v>
      </c>
      <c r="AI93">
        <v>10.2150537634408</v>
      </c>
      <c r="AJ93">
        <v>81.021897810218903</v>
      </c>
      <c r="AK93" t="str">
        <f>IF(AND(Table2[[#This Row],[20D EMA]]&gt;Table2[[#This Row],[50D EMA]],Table2[[#This Row],[50D EMA]]&gt;Table2[[#This Row],[200D EMA]]),"Uptrend","Downtrend/NoTrend")</f>
        <v>Downtrend/NoTrend</v>
      </c>
      <c r="AL93">
        <v>0.06</v>
      </c>
      <c r="AM93" t="s">
        <v>3194</v>
      </c>
      <c r="AN93">
        <v>-0.18</v>
      </c>
      <c r="AO93" t="s">
        <v>3193</v>
      </c>
      <c r="AP93">
        <v>0.18868832789411</v>
      </c>
      <c r="AQ93">
        <f>(Table2[[#This Row],[Sharpe Ratio]]-AVERAGE(Table2[Sharpe Ratio]))/_xlfn.STDEV.P(Table2[Sharpe Ratio])</f>
        <v>1.4215652784174075</v>
      </c>
      <c r="AR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3">
        <f>_xlfn.RANK.AVG(Table2[[#This Row],[1Y Return vs Nifty Z-Score]],Table2[1Y Return vs Nifty Z-Score])</f>
        <v>235</v>
      </c>
      <c r="AT93">
        <f>_xlfn.RANK.AVG(Table2[[#This Row],[6M Return vs Nifty Z-Score]],Table2[6M Return vs Nifty Z-Score])</f>
        <v>158</v>
      </c>
      <c r="AU93">
        <f>_xlfn.RANK.AVG(Table2[[#This Row],[Sharpe Ratio Z-Score]],Table2[Sharpe Ratio Z-Score])</f>
        <v>61</v>
      </c>
      <c r="AV93">
        <f>(Table2[[#This Row],[Rank 1Y]]+Table2[[#This Row],[Rank 6M]]+Table2[[#This Row],[Rank Sharpe]])/3</f>
        <v>151.33333333333334</v>
      </c>
    </row>
    <row r="94" spans="1:48" x14ac:dyDescent="0.3">
      <c r="A94" t="s">
        <v>860</v>
      </c>
      <c r="B94" t="s">
        <v>861</v>
      </c>
      <c r="C94" t="s">
        <v>3154</v>
      </c>
      <c r="D94" t="s">
        <v>769</v>
      </c>
      <c r="E94">
        <v>18927.539079959999</v>
      </c>
      <c r="F94">
        <v>1047.9000000000001</v>
      </c>
      <c r="G94">
        <v>32.449936029121503</v>
      </c>
      <c r="H94">
        <f>(Table2[[#This Row],[1Y Return vs Nifty]]-AVERAGE(Table2[1Y Return vs Nifty]))/_xlfn.STDEV.P(Table2[1Y Return vs Nifty])</f>
        <v>0.11609574355439901</v>
      </c>
      <c r="I94">
        <v>1.3893280456172701</v>
      </c>
      <c r="J94">
        <f>(Table2[[#This Row],[1M Return vs Nifty]]-AVERAGE(Table2[1M Return vs Nifty]))/_xlfn.STDEV.P(Table2[1M Return vs Nifty])</f>
        <v>0.23843450168706326</v>
      </c>
      <c r="K94">
        <v>35.871685488573199</v>
      </c>
      <c r="L94">
        <f>(Table2[[#This Row],[6M Return vs Nifty]]-AVERAGE(Table2[6M Return vs Nifty]))/_xlfn.STDEV.P(Table2[6M Return vs Nifty])</f>
        <v>0.75309604100533412</v>
      </c>
      <c r="M94">
        <v>14.546569002361499</v>
      </c>
      <c r="N94">
        <f>(Table2[[#This Row],[1W Return vs Nifty]]-AVERAGE(Table2[1W Return vs Nifty]))/_xlfn.STDEV.P(Table2[1W Return vs Nifty])</f>
        <v>1.9998374740250013</v>
      </c>
      <c r="O94">
        <v>985.44</v>
      </c>
      <c r="P94">
        <v>960.21707023620502</v>
      </c>
      <c r="Q94">
        <v>826.25749275039198</v>
      </c>
      <c r="R94">
        <v>70.470445507256599</v>
      </c>
      <c r="S94" s="1">
        <f>(Table2[[#This Row],[Close Price]]-Table2[[#This Row],[20D EMA]])/Table2[[#This Row],[20D EMA]]</f>
        <v>6.3382854359473981E-2</v>
      </c>
      <c r="T94" s="1">
        <f>(Table2[[#This Row],[Close Price]]-Table2[[#This Row],[50D EMA]])/Table2[[#This Row],[50D EMA]]</f>
        <v>9.1315737328254154E-2</v>
      </c>
      <c r="U94" s="1">
        <f>(Table2[[#This Row],[Close Price]]-Table2[[#This Row],[200D EMA]])/Table2[[#This Row],[200D EMA]]</f>
        <v>0.26824871083688334</v>
      </c>
      <c r="V94">
        <v>0.96113790876023197</v>
      </c>
      <c r="W94">
        <v>1036.05</v>
      </c>
      <c r="X94">
        <v>1064.05</v>
      </c>
      <c r="Y94">
        <v>989.85</v>
      </c>
      <c r="Z94">
        <v>1064.05</v>
      </c>
      <c r="AA94">
        <v>874.25</v>
      </c>
      <c r="AB94">
        <v>1064.05</v>
      </c>
      <c r="AC94" s="1">
        <f>(Table2[[#This Row],[Close Price]]/Table2[[#This Row],[Day Low]])-1</f>
        <v>1.1437671927030602E-2</v>
      </c>
      <c r="AD94" s="1">
        <f>(Table2[[#This Row],[Day High]]/Table2[[#This Row],[Close Price]])-1</f>
        <v>1.5411775932817839E-2</v>
      </c>
      <c r="AE94" s="1">
        <f>(Table2[[#This Row],[Close Price]]/Table2[[#This Row],[Current Week Low]])-1</f>
        <v>5.8645249280194101E-2</v>
      </c>
      <c r="AF94" s="1">
        <f>(Table2[[#This Row],[Current Week High]]/Table2[[#This Row],[Close Price]])-1</f>
        <v>1.5411775932817839E-2</v>
      </c>
      <c r="AG94" s="1">
        <f>(Table2[[#This Row],[Close Price]]/Table2[[#This Row],[Current Month Low]])-1</f>
        <v>0.19862739490992287</v>
      </c>
      <c r="AH94" s="1">
        <f>(Table2[[#This Row],[Current Month High]]/Table2[[#This Row],[Close Price]])-1</f>
        <v>1.5411775932817839E-2</v>
      </c>
      <c r="AI94">
        <v>1.5411775932817799</v>
      </c>
      <c r="AJ94">
        <v>79.588688946015395</v>
      </c>
      <c r="AK94" t="str">
        <f>IF(AND(Table2[[#This Row],[20D EMA]]&gt;Table2[[#This Row],[50D EMA]],Table2[[#This Row],[50D EMA]]&gt;Table2[[#This Row],[200D EMA]]),"Uptrend","Downtrend/NoTrend")</f>
        <v>Uptrend</v>
      </c>
      <c r="AL94">
        <v>0.25</v>
      </c>
      <c r="AM94" t="s">
        <v>3194</v>
      </c>
      <c r="AN94">
        <v>3.77</v>
      </c>
      <c r="AO94" t="s">
        <v>3194</v>
      </c>
      <c r="AP94">
        <v>0.175280135595071</v>
      </c>
      <c r="AQ94">
        <f>(Table2[[#This Row],[Sharpe Ratio]]-AVERAGE(Table2[Sharpe Ratio]))/_xlfn.STDEV.P(Table2[Sharpe Ratio])</f>
        <v>1.2652894644436909</v>
      </c>
      <c r="AR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4.3727532247154883</v>
      </c>
      <c r="AS94">
        <f>_xlfn.RANK.AVG(Table2[[#This Row],[1Y Return vs Nifty Z-Score]],Table2[1Y Return vs Nifty Z-Score])</f>
        <v>253</v>
      </c>
      <c r="AT94">
        <f>_xlfn.RANK.AVG(Table2[[#This Row],[6M Return vs Nifty Z-Score]],Table2[6M Return vs Nifty Z-Score])</f>
        <v>115</v>
      </c>
      <c r="AU94">
        <f>_xlfn.RANK.AVG(Table2[[#This Row],[Sharpe Ratio Z-Score]],Table2[Sharpe Ratio Z-Score])</f>
        <v>86</v>
      </c>
      <c r="AV94">
        <f>(Table2[[#This Row],[Rank 1Y]]+Table2[[#This Row],[Rank 6M]]+Table2[[#This Row],[Rank Sharpe]])/3</f>
        <v>151.33333333333334</v>
      </c>
    </row>
    <row r="95" spans="1:48" x14ac:dyDescent="0.3">
      <c r="A95" t="s">
        <v>136</v>
      </c>
      <c r="B95" t="s">
        <v>137</v>
      </c>
      <c r="C95" t="s">
        <v>3159</v>
      </c>
      <c r="D95" t="s">
        <v>138</v>
      </c>
      <c r="E95">
        <v>211142.96147566399</v>
      </c>
      <c r="F95">
        <v>288.85000000000002</v>
      </c>
      <c r="G95">
        <v>83.359705173966603</v>
      </c>
      <c r="H95">
        <f>(Table2[[#This Row],[1Y Return vs Nifty]]-AVERAGE(Table2[1Y Return vs Nifty]))/_xlfn.STDEV.P(Table2[1Y Return vs Nifty])</f>
        <v>0.96045930954431946</v>
      </c>
      <c r="I95">
        <v>-0.60777947242347197</v>
      </c>
      <c r="J95">
        <f>(Table2[[#This Row],[1M Return vs Nifty]]-AVERAGE(Table2[1M Return vs Nifty]))/_xlfn.STDEV.P(Table2[1M Return vs Nifty])</f>
        <v>1.8332679207433165E-2</v>
      </c>
      <c r="K95">
        <v>10.699705878980399</v>
      </c>
      <c r="L95">
        <f>(Table2[[#This Row],[6M Return vs Nifty]]-AVERAGE(Table2[6M Return vs Nifty]))/_xlfn.STDEV.P(Table2[6M Return vs Nifty])</f>
        <v>-9.529831407459553E-3</v>
      </c>
      <c r="M95">
        <v>6.8671295908468402</v>
      </c>
      <c r="N95">
        <f>(Table2[[#This Row],[1W Return vs Nifty]]-AVERAGE(Table2[1W Return vs Nifty]))/_xlfn.STDEV.P(Table2[1W Return vs Nifty])</f>
        <v>0.52021312255642171</v>
      </c>
      <c r="O95">
        <v>285.14999999999998</v>
      </c>
      <c r="P95">
        <v>289.377175932478</v>
      </c>
      <c r="Q95">
        <v>254.67272713920801</v>
      </c>
      <c r="R95">
        <v>58.797354195804097</v>
      </c>
      <c r="S95" s="1">
        <f>(Table2[[#This Row],[Close Price]]-Table2[[#This Row],[20D EMA]])/Table2[[#This Row],[20D EMA]]</f>
        <v>1.2975626863054692E-2</v>
      </c>
      <c r="T95" s="1">
        <f>(Table2[[#This Row],[Close Price]]-Table2[[#This Row],[50D EMA]])/Table2[[#This Row],[50D EMA]]</f>
        <v>-1.8217605821164782E-3</v>
      </c>
      <c r="U95" s="1">
        <f>(Table2[[#This Row],[Close Price]]-Table2[[#This Row],[200D EMA]])/Table2[[#This Row],[200D EMA]]</f>
        <v>0.1342007573591113</v>
      </c>
      <c r="V95">
        <v>0.684816671677004</v>
      </c>
      <c r="W95">
        <v>285.75</v>
      </c>
      <c r="X95">
        <v>289.45</v>
      </c>
      <c r="Y95">
        <v>284.64999999999998</v>
      </c>
      <c r="Z95">
        <v>289.45</v>
      </c>
      <c r="AA95">
        <v>265</v>
      </c>
      <c r="AB95">
        <v>289.60000000000002</v>
      </c>
      <c r="AC95" s="1">
        <f>(Table2[[#This Row],[Close Price]]/Table2[[#This Row],[Day Low]])-1</f>
        <v>1.0848643919510126E-2</v>
      </c>
      <c r="AD95" s="1">
        <f>(Table2[[#This Row],[Day High]]/Table2[[#This Row],[Close Price]])-1</f>
        <v>2.0772027003634896E-3</v>
      </c>
      <c r="AE95" s="1">
        <f>(Table2[[#This Row],[Close Price]]/Table2[[#This Row],[Current Week Low]])-1</f>
        <v>1.4754962234323044E-2</v>
      </c>
      <c r="AF95" s="1">
        <f>(Table2[[#This Row],[Current Week High]]/Table2[[#This Row],[Close Price]])-1</f>
        <v>2.0772027003634896E-3</v>
      </c>
      <c r="AG95" s="1">
        <f>(Table2[[#This Row],[Close Price]]/Table2[[#This Row],[Current Month Low]])-1</f>
        <v>9.000000000000008E-2</v>
      </c>
      <c r="AH95" s="1">
        <f>(Table2[[#This Row],[Current Month High]]/Table2[[#This Row],[Close Price]])-1</f>
        <v>2.5965033754544731E-3</v>
      </c>
      <c r="AI95">
        <v>17.8812532456292</v>
      </c>
      <c r="AJ95">
        <v>127.440944881889</v>
      </c>
      <c r="AK95" t="str">
        <f>IF(AND(Table2[[#This Row],[20D EMA]]&gt;Table2[[#This Row],[50D EMA]],Table2[[#This Row],[50D EMA]]&gt;Table2[[#This Row],[200D EMA]]),"Uptrend","Downtrend/NoTrend")</f>
        <v>Downtrend/NoTrend</v>
      </c>
      <c r="AL95">
        <v>-0.05</v>
      </c>
      <c r="AM95" t="s">
        <v>3193</v>
      </c>
      <c r="AN95">
        <v>-0.56999999999999995</v>
      </c>
      <c r="AO95" t="s">
        <v>3193</v>
      </c>
      <c r="AP95">
        <v>0.20978837881026999</v>
      </c>
      <c r="AQ95">
        <f>(Table2[[#This Row],[Sharpe Ratio]]-AVERAGE(Table2[Sharpe Ratio]))/_xlfn.STDEV.P(Table2[Sharpe Ratio])</f>
        <v>1.6674916164552431</v>
      </c>
      <c r="AR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5">
        <f>_xlfn.RANK.AVG(Table2[[#This Row],[1Y Return vs Nifty Z-Score]],Table2[1Y Return vs Nifty Z-Score])</f>
        <v>107</v>
      </c>
      <c r="AT95">
        <f>_xlfn.RANK.AVG(Table2[[#This Row],[6M Return vs Nifty Z-Score]],Table2[6M Return vs Nifty Z-Score])</f>
        <v>323</v>
      </c>
      <c r="AU95">
        <f>_xlfn.RANK.AVG(Table2[[#This Row],[Sharpe Ratio Z-Score]],Table2[Sharpe Ratio Z-Score])</f>
        <v>32</v>
      </c>
      <c r="AV95">
        <f>(Table2[[#This Row],[Rank 1Y]]+Table2[[#This Row],[Rank 6M]]+Table2[[#This Row],[Rank Sharpe]])/3</f>
        <v>154</v>
      </c>
    </row>
    <row r="96" spans="1:48" x14ac:dyDescent="0.3">
      <c r="A96" t="s">
        <v>272</v>
      </c>
      <c r="B96" t="s">
        <v>273</v>
      </c>
      <c r="C96" t="s">
        <v>3159</v>
      </c>
      <c r="D96" t="s">
        <v>274</v>
      </c>
      <c r="E96">
        <v>101706.06600000001</v>
      </c>
      <c r="F96">
        <v>3669.05</v>
      </c>
      <c r="G96">
        <v>86.804994733132105</v>
      </c>
      <c r="H96">
        <f>(Table2[[#This Row],[1Y Return vs Nifty]]-AVERAGE(Table2[1Y Return vs Nifty]))/_xlfn.STDEV.P(Table2[1Y Return vs Nifty])</f>
        <v>1.0176011317703859</v>
      </c>
      <c r="I96">
        <v>-2.2966308851784398</v>
      </c>
      <c r="J96">
        <f>(Table2[[#This Row],[1M Return vs Nifty]]-AVERAGE(Table2[1M Return vs Nifty]))/_xlfn.STDEV.P(Table2[1M Return vs Nifty])</f>
        <v>-0.1677961448477388</v>
      </c>
      <c r="K96">
        <v>8.0857628758101896</v>
      </c>
      <c r="L96">
        <f>(Table2[[#This Row],[6M Return vs Nifty]]-AVERAGE(Table2[6M Return vs Nifty]))/_xlfn.STDEV.P(Table2[6M Return vs Nifty])</f>
        <v>-8.8723466320079242E-2</v>
      </c>
      <c r="M96">
        <v>1.7703431876425799</v>
      </c>
      <c r="N96">
        <f>(Table2[[#This Row],[1W Return vs Nifty]]-AVERAGE(Table2[1W Return vs Nifty]))/_xlfn.STDEV.P(Table2[1W Return vs Nifty])</f>
        <v>-0.46180247419500292</v>
      </c>
      <c r="O96">
        <v>3731.92</v>
      </c>
      <c r="P96">
        <v>3747.6901784223001</v>
      </c>
      <c r="Q96">
        <v>3289.3335940019301</v>
      </c>
      <c r="R96">
        <v>44.274341041818097</v>
      </c>
      <c r="S96" s="1">
        <f>(Table2[[#This Row],[Close Price]]-Table2[[#This Row],[20D EMA]])/Table2[[#This Row],[20D EMA]]</f>
        <v>-1.6846556196274273E-2</v>
      </c>
      <c r="T96" s="1">
        <f>(Table2[[#This Row],[Close Price]]-Table2[[#This Row],[50D EMA]])/Table2[[#This Row],[50D EMA]]</f>
        <v>-2.0983639169288471E-2</v>
      </c>
      <c r="U96" s="1">
        <f>(Table2[[#This Row],[Close Price]]-Table2[[#This Row],[200D EMA]])/Table2[[#This Row],[200D EMA]]</f>
        <v>0.11543870366036436</v>
      </c>
      <c r="V96">
        <v>0.76513693702194996</v>
      </c>
      <c r="W96">
        <v>3648.6</v>
      </c>
      <c r="X96">
        <v>3709</v>
      </c>
      <c r="Y96">
        <v>3589.5</v>
      </c>
      <c r="Z96">
        <v>3709</v>
      </c>
      <c r="AA96">
        <v>3526</v>
      </c>
      <c r="AB96">
        <v>3891.7</v>
      </c>
      <c r="AC96" s="1">
        <f>(Table2[[#This Row],[Close Price]]/Table2[[#This Row],[Day Low]])-1</f>
        <v>5.6048895466755955E-3</v>
      </c>
      <c r="AD96" s="1">
        <f>(Table2[[#This Row],[Day High]]/Table2[[#This Row],[Close Price]])-1</f>
        <v>1.0888377100339186E-2</v>
      </c>
      <c r="AE96" s="1">
        <f>(Table2[[#This Row],[Close Price]]/Table2[[#This Row],[Current Week Low]])-1</f>
        <v>2.2161860983423987E-2</v>
      </c>
      <c r="AF96" s="1">
        <f>(Table2[[#This Row],[Current Week High]]/Table2[[#This Row],[Close Price]])-1</f>
        <v>1.0888377100339186E-2</v>
      </c>
      <c r="AG96" s="1">
        <f>(Table2[[#This Row],[Close Price]]/Table2[[#This Row],[Current Month Low]])-1</f>
        <v>4.0570051049347855E-2</v>
      </c>
      <c r="AH96" s="1">
        <f>(Table2[[#This Row],[Current Month High]]/Table2[[#This Row],[Close Price]])-1</f>
        <v>6.0683283138686983E-2</v>
      </c>
      <c r="AI96">
        <v>13.7051825404395</v>
      </c>
      <c r="AJ96">
        <v>121.15367228233001</v>
      </c>
      <c r="AK96" t="str">
        <f>IF(AND(Table2[[#This Row],[20D EMA]]&gt;Table2[[#This Row],[50D EMA]],Table2[[#This Row],[50D EMA]]&gt;Table2[[#This Row],[200D EMA]]),"Uptrend","Downtrend/NoTrend")</f>
        <v>Downtrend/NoTrend</v>
      </c>
      <c r="AL96">
        <v>-0.01</v>
      </c>
      <c r="AM96" t="s">
        <v>3193</v>
      </c>
      <c r="AN96">
        <v>-3.3</v>
      </c>
      <c r="AO96" t="s">
        <v>3193</v>
      </c>
      <c r="AP96">
        <v>0.22764539150667301</v>
      </c>
      <c r="AQ96">
        <f>(Table2[[#This Row],[Sharpe Ratio]]-AVERAGE(Table2[Sharpe Ratio]))/_xlfn.STDEV.P(Table2[Sharpe Ratio])</f>
        <v>1.8756195379550999</v>
      </c>
      <c r="AR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6">
        <f>_xlfn.RANK.AVG(Table2[[#This Row],[1Y Return vs Nifty Z-Score]],Table2[1Y Return vs Nifty Z-Score])</f>
        <v>100</v>
      </c>
      <c r="AT96">
        <f>_xlfn.RANK.AVG(Table2[[#This Row],[6M Return vs Nifty Z-Score]],Table2[6M Return vs Nifty Z-Score])</f>
        <v>343</v>
      </c>
      <c r="AU96">
        <f>_xlfn.RANK.AVG(Table2[[#This Row],[Sharpe Ratio Z-Score]],Table2[Sharpe Ratio Z-Score])</f>
        <v>21</v>
      </c>
      <c r="AV96">
        <f>(Table2[[#This Row],[Rank 1Y]]+Table2[[#This Row],[Rank 6M]]+Table2[[#This Row],[Rank Sharpe]])/3</f>
        <v>154.66666666666666</v>
      </c>
    </row>
    <row r="97" spans="1:48" x14ac:dyDescent="0.3">
      <c r="A97" t="s">
        <v>723</v>
      </c>
      <c r="B97" t="s">
        <v>724</v>
      </c>
      <c r="C97" t="s">
        <v>3152</v>
      </c>
      <c r="D97" t="s">
        <v>725</v>
      </c>
      <c r="E97">
        <v>25075.998724224999</v>
      </c>
      <c r="F97">
        <v>2475.65</v>
      </c>
      <c r="G97">
        <v>53.831871294615702</v>
      </c>
      <c r="H97">
        <f>(Table2[[#This Row],[1Y Return vs Nifty]]-AVERAGE(Table2[1Y Return vs Nifty]))/_xlfn.STDEV.P(Table2[1Y Return vs Nifty])</f>
        <v>0.47072565863360338</v>
      </c>
      <c r="I97">
        <v>-4.7055910032927297</v>
      </c>
      <c r="J97">
        <f>(Table2[[#This Row],[1M Return vs Nifty]]-AVERAGE(Table2[1M Return vs Nifty]))/_xlfn.STDEV.P(Table2[1M Return vs Nifty])</f>
        <v>-0.43328836671762988</v>
      </c>
      <c r="K97">
        <v>47.195212798209504</v>
      </c>
      <c r="L97">
        <f>(Table2[[#This Row],[6M Return vs Nifty]]-AVERAGE(Table2[6M Return vs Nifty]))/_xlfn.STDEV.P(Table2[6M Return vs Nifty])</f>
        <v>1.0961606321593222</v>
      </c>
      <c r="M97">
        <v>3.6276407739963599</v>
      </c>
      <c r="N97">
        <f>(Table2[[#This Row],[1W Return vs Nifty]]-AVERAGE(Table2[1W Return vs Nifty]))/_xlfn.STDEV.P(Table2[1W Return vs Nifty])</f>
        <v>-0.10395047622594213</v>
      </c>
      <c r="O97">
        <v>2368.0300000000002</v>
      </c>
      <c r="P97">
        <v>2289.9333390479001</v>
      </c>
      <c r="Q97">
        <v>1912.37550634786</v>
      </c>
      <c r="R97">
        <v>69.539046225920302</v>
      </c>
      <c r="S97" s="1">
        <f>(Table2[[#This Row],[Close Price]]-Table2[[#This Row],[20D EMA]])/Table2[[#This Row],[20D EMA]]</f>
        <v>4.5447059370024821E-2</v>
      </c>
      <c r="T97" s="1">
        <f>(Table2[[#This Row],[Close Price]]-Table2[[#This Row],[50D EMA]])/Table2[[#This Row],[50D EMA]]</f>
        <v>8.1101339408122947E-2</v>
      </c>
      <c r="U97" s="1">
        <f>(Table2[[#This Row],[Close Price]]-Table2[[#This Row],[200D EMA]])/Table2[[#This Row],[200D EMA]]</f>
        <v>0.29454178417493326</v>
      </c>
      <c r="V97">
        <v>0.96291442441798203</v>
      </c>
      <c r="W97">
        <v>2373.4</v>
      </c>
      <c r="X97">
        <v>2499.9499999999998</v>
      </c>
      <c r="Y97">
        <v>2361.5</v>
      </c>
      <c r="Z97">
        <v>2669.7</v>
      </c>
      <c r="AA97">
        <v>2277.0500000000002</v>
      </c>
      <c r="AB97">
        <v>2669.7</v>
      </c>
      <c r="AC97" s="1">
        <f>(Table2[[#This Row],[Close Price]]/Table2[[#This Row],[Day Low]])-1</f>
        <v>4.3081655009690634E-2</v>
      </c>
      <c r="AD97" s="1">
        <f>(Table2[[#This Row],[Day High]]/Table2[[#This Row],[Close Price]])-1</f>
        <v>9.8156039827923536E-3</v>
      </c>
      <c r="AE97" s="1">
        <f>(Table2[[#This Row],[Close Price]]/Table2[[#This Row],[Current Week Low]])-1</f>
        <v>4.8337920813042556E-2</v>
      </c>
      <c r="AF97" s="1">
        <f>(Table2[[#This Row],[Current Week High]]/Table2[[#This Row],[Close Price]])-1</f>
        <v>7.8383454850241341E-2</v>
      </c>
      <c r="AG97" s="1">
        <f>(Table2[[#This Row],[Close Price]]/Table2[[#This Row],[Current Month Low]])-1</f>
        <v>8.7218111152587818E-2</v>
      </c>
      <c r="AH97" s="1">
        <f>(Table2[[#This Row],[Current Month High]]/Table2[[#This Row],[Close Price]])-1</f>
        <v>7.8383454850241341E-2</v>
      </c>
      <c r="AI97">
        <v>8.5209944862965301</v>
      </c>
      <c r="AJ97">
        <v>98.036157107431407</v>
      </c>
      <c r="AK97" t="str">
        <f>IF(AND(Table2[[#This Row],[20D EMA]]&gt;Table2[[#This Row],[50D EMA]],Table2[[#This Row],[50D EMA]]&gt;Table2[[#This Row],[200D EMA]]),"Uptrend","Downtrend/NoTrend")</f>
        <v>Uptrend</v>
      </c>
      <c r="AL97">
        <v>0.14000000000000001</v>
      </c>
      <c r="AM97" t="s">
        <v>3194</v>
      </c>
      <c r="AN97">
        <v>6.5</v>
      </c>
      <c r="AO97" t="s">
        <v>3194</v>
      </c>
      <c r="AP97">
        <v>0.107627392484392</v>
      </c>
      <c r="AQ97">
        <f>(Table2[[#This Row],[Sharpe Ratio]]-AVERAGE(Table2[Sharpe Ratio]))/_xlfn.STDEV.P(Table2[Sharpe Ratio])</f>
        <v>0.47677992778274492</v>
      </c>
      <c r="AR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1.5064273756320985</v>
      </c>
      <c r="AS97">
        <f>_xlfn.RANK.AVG(Table2[[#This Row],[1Y Return vs Nifty Z-Score]],Table2[1Y Return vs Nifty Z-Score])</f>
        <v>171</v>
      </c>
      <c r="AT97">
        <f>_xlfn.RANK.AVG(Table2[[#This Row],[6M Return vs Nifty Z-Score]],Table2[6M Return vs Nifty Z-Score])</f>
        <v>81</v>
      </c>
      <c r="AU97">
        <f>_xlfn.RANK.AVG(Table2[[#This Row],[Sharpe Ratio Z-Score]],Table2[Sharpe Ratio Z-Score])</f>
        <v>212</v>
      </c>
      <c r="AV97">
        <f>(Table2[[#This Row],[Rank 1Y]]+Table2[[#This Row],[Rank 6M]]+Table2[[#This Row],[Rank Sharpe]])/3</f>
        <v>154.66666666666666</v>
      </c>
    </row>
    <row r="98" spans="1:48" x14ac:dyDescent="0.3">
      <c r="A98" t="s">
        <v>191</v>
      </c>
      <c r="B98" t="s">
        <v>192</v>
      </c>
      <c r="C98" t="s">
        <v>3148</v>
      </c>
      <c r="D98" t="s">
        <v>144</v>
      </c>
      <c r="E98">
        <v>144116.34951999999</v>
      </c>
      <c r="F98">
        <v>547.29999999999995</v>
      </c>
      <c r="G98">
        <v>59.258895248236797</v>
      </c>
      <c r="H98">
        <f>(Table2[[#This Row],[1Y Return vs Nifty]]-AVERAGE(Table2[1Y Return vs Nifty]))/_xlfn.STDEV.P(Table2[1Y Return vs Nifty])</f>
        <v>0.56073552069278376</v>
      </c>
      <c r="I98">
        <v>-3.4026004433706101</v>
      </c>
      <c r="J98">
        <f>(Table2[[#This Row],[1M Return vs Nifty]]-AVERAGE(Table2[1M Return vs Nifty]))/_xlfn.STDEV.P(Table2[1M Return vs Nifty])</f>
        <v>-0.28968538374254826</v>
      </c>
      <c r="K98">
        <v>15.0424908168689</v>
      </c>
      <c r="L98">
        <f>(Table2[[#This Row],[6M Return vs Nifty]]-AVERAGE(Table2[6M Return vs Nifty]))/_xlfn.STDEV.P(Table2[6M Return vs Nifty])</f>
        <v>0.12204186868625168</v>
      </c>
      <c r="M98">
        <v>8.7648252059739296</v>
      </c>
      <c r="N98">
        <f>(Table2[[#This Row],[1W Return vs Nifty]]-AVERAGE(Table2[1W Return vs Nifty]))/_xlfn.STDEV.P(Table2[1W Return vs Nifty])</f>
        <v>0.88584874950166681</v>
      </c>
      <c r="O98">
        <v>545.78</v>
      </c>
      <c r="P98">
        <v>560.86748176102606</v>
      </c>
      <c r="Q98">
        <v>503.36826235892403</v>
      </c>
      <c r="R98">
        <v>54.742643826301197</v>
      </c>
      <c r="S98" s="1">
        <f>(Table2[[#This Row],[Close Price]]-Table2[[#This Row],[20D EMA]])/Table2[[#This Row],[20D EMA]]</f>
        <v>2.7850049470482278E-3</v>
      </c>
      <c r="T98" s="1">
        <f>(Table2[[#This Row],[Close Price]]-Table2[[#This Row],[50D EMA]])/Table2[[#This Row],[50D EMA]]</f>
        <v>-2.4190173618956434E-2</v>
      </c>
      <c r="U98" s="1">
        <f>(Table2[[#This Row],[Close Price]]-Table2[[#This Row],[200D EMA]])/Table2[[#This Row],[200D EMA]]</f>
        <v>8.7275541439977872E-2</v>
      </c>
      <c r="V98">
        <v>0.90140599780673103</v>
      </c>
      <c r="W98">
        <v>541.65</v>
      </c>
      <c r="X98">
        <v>548.45000000000005</v>
      </c>
      <c r="Y98">
        <v>537.04999999999995</v>
      </c>
      <c r="Z98">
        <v>548.45000000000005</v>
      </c>
      <c r="AA98">
        <v>484.1</v>
      </c>
      <c r="AB98">
        <v>569.45000000000005</v>
      </c>
      <c r="AC98" s="1">
        <f>(Table2[[#This Row],[Close Price]]/Table2[[#This Row],[Day Low]])-1</f>
        <v>1.0431090187390302E-2</v>
      </c>
      <c r="AD98" s="1">
        <f>(Table2[[#This Row],[Day High]]/Table2[[#This Row],[Close Price]])-1</f>
        <v>2.1012241914857288E-3</v>
      </c>
      <c r="AE98" s="1">
        <f>(Table2[[#This Row],[Close Price]]/Table2[[#This Row],[Current Week Low]])-1</f>
        <v>1.908574620612602E-2</v>
      </c>
      <c r="AF98" s="1">
        <f>(Table2[[#This Row],[Current Week High]]/Table2[[#This Row],[Close Price]])-1</f>
        <v>2.1012241914857288E-3</v>
      </c>
      <c r="AG98" s="1">
        <f>(Table2[[#This Row],[Close Price]]/Table2[[#This Row],[Current Month Low]])-1</f>
        <v>0.13055153893823568</v>
      </c>
      <c r="AH98" s="1">
        <f>(Table2[[#This Row],[Current Month High]]/Table2[[#This Row],[Close Price]])-1</f>
        <v>4.0471405079481215E-2</v>
      </c>
      <c r="AI98">
        <v>19.4957061940435</v>
      </c>
      <c r="AJ98">
        <v>110.946232414723</v>
      </c>
      <c r="AK98" t="str">
        <f>IF(AND(Table2[[#This Row],[20D EMA]]&gt;Table2[[#This Row],[50D EMA]],Table2[[#This Row],[50D EMA]]&gt;Table2[[#This Row],[200D EMA]]),"Uptrend","Downtrend/NoTrend")</f>
        <v>Downtrend/NoTrend</v>
      </c>
      <c r="AL98">
        <v>-0.15</v>
      </c>
      <c r="AM98" t="s">
        <v>3193</v>
      </c>
      <c r="AN98">
        <v>0.59</v>
      </c>
      <c r="AO98" t="s">
        <v>3194</v>
      </c>
      <c r="AP98">
        <v>0.19414800411976099</v>
      </c>
      <c r="AQ98">
        <f>(Table2[[#This Row],[Sharpe Ratio]]-AVERAGE(Table2[Sharpe Ratio]))/_xlfn.STDEV.P(Table2[Sharpe Ratio])</f>
        <v>1.4851991618796629</v>
      </c>
      <c r="AR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8">
        <f>_xlfn.RANK.AVG(Table2[[#This Row],[1Y Return vs Nifty Z-Score]],Table2[1Y Return vs Nifty Z-Score])</f>
        <v>148</v>
      </c>
      <c r="AT98">
        <f>_xlfn.RANK.AVG(Table2[[#This Row],[6M Return vs Nifty Z-Score]],Table2[6M Return vs Nifty Z-Score])</f>
        <v>269</v>
      </c>
      <c r="AU98">
        <f>_xlfn.RANK.AVG(Table2[[#This Row],[Sharpe Ratio Z-Score]],Table2[Sharpe Ratio Z-Score])</f>
        <v>52</v>
      </c>
      <c r="AV98">
        <f>(Table2[[#This Row],[Rank 1Y]]+Table2[[#This Row],[Rank 6M]]+Table2[[#This Row],[Rank Sharpe]])/3</f>
        <v>156.33333333333334</v>
      </c>
    </row>
    <row r="99" spans="1:48" x14ac:dyDescent="0.3">
      <c r="A99" t="s">
        <v>717</v>
      </c>
      <c r="B99" t="s">
        <v>718</v>
      </c>
      <c r="C99" t="s">
        <v>3154</v>
      </c>
      <c r="D99" t="s">
        <v>492</v>
      </c>
      <c r="E99">
        <v>25507.329853859999</v>
      </c>
      <c r="F99">
        <v>1393.65</v>
      </c>
      <c r="G99">
        <v>91.3009619335933</v>
      </c>
      <c r="H99">
        <f>(Table2[[#This Row],[1Y Return vs Nifty]]-AVERAGE(Table2[1Y Return vs Nifty]))/_xlfn.STDEV.P(Table2[1Y Return vs Nifty])</f>
        <v>1.0921689595512258</v>
      </c>
      <c r="I99">
        <v>-1.5371018238277301</v>
      </c>
      <c r="J99">
        <f>(Table2[[#This Row],[1M Return vs Nifty]]-AVERAGE(Table2[1M Return vs Nifty]))/_xlfn.STDEV.P(Table2[1M Return vs Nifty])</f>
        <v>-8.4088217698408643E-2</v>
      </c>
      <c r="K99">
        <v>47.181368288592502</v>
      </c>
      <c r="L99">
        <f>(Table2[[#This Row],[6M Return vs Nifty]]-AVERAGE(Table2[6M Return vs Nifty]))/_xlfn.STDEV.P(Table2[6M Return vs Nifty])</f>
        <v>1.0957411903280263</v>
      </c>
      <c r="M99">
        <v>4.77236876835451</v>
      </c>
      <c r="N99">
        <f>(Table2[[#This Row],[1W Return vs Nifty]]-AVERAGE(Table2[1W Return vs Nifty]))/_xlfn.STDEV.P(Table2[1W Return vs Nifty])</f>
        <v>0.11660825540757358</v>
      </c>
      <c r="O99">
        <v>1392.08</v>
      </c>
      <c r="P99">
        <v>1425.70768298434</v>
      </c>
      <c r="Q99">
        <v>1228.5455447508</v>
      </c>
      <c r="R99">
        <v>52.999688750221701</v>
      </c>
      <c r="S99" s="1">
        <f>(Table2[[#This Row],[Close Price]]-Table2[[#This Row],[20D EMA]])/Table2[[#This Row],[20D EMA]]</f>
        <v>1.1278087466238748E-3</v>
      </c>
      <c r="T99" s="1">
        <f>(Table2[[#This Row],[Close Price]]-Table2[[#This Row],[50D EMA]])/Table2[[#This Row],[50D EMA]]</f>
        <v>-2.2485452920640525E-2</v>
      </c>
      <c r="U99" s="1">
        <f>(Table2[[#This Row],[Close Price]]-Table2[[#This Row],[200D EMA]])/Table2[[#This Row],[200D EMA]]</f>
        <v>0.1343901786585292</v>
      </c>
      <c r="V99">
        <v>0.95470737829475005</v>
      </c>
      <c r="W99">
        <v>1385.8</v>
      </c>
      <c r="X99">
        <v>1402</v>
      </c>
      <c r="Y99">
        <v>1385.8</v>
      </c>
      <c r="Z99">
        <v>1414.9</v>
      </c>
      <c r="AA99">
        <v>1297</v>
      </c>
      <c r="AB99">
        <v>1444</v>
      </c>
      <c r="AC99" s="1">
        <f>(Table2[[#This Row],[Close Price]]/Table2[[#This Row],[Day Low]])-1</f>
        <v>5.6645980660992024E-3</v>
      </c>
      <c r="AD99" s="1">
        <f>(Table2[[#This Row],[Day High]]/Table2[[#This Row],[Close Price]])-1</f>
        <v>5.991461270763665E-3</v>
      </c>
      <c r="AE99" s="1">
        <f>(Table2[[#This Row],[Close Price]]/Table2[[#This Row],[Current Week Low]])-1</f>
        <v>5.6645980660992024E-3</v>
      </c>
      <c r="AF99" s="1">
        <f>(Table2[[#This Row],[Current Week High]]/Table2[[#This Row],[Close Price]])-1</f>
        <v>1.5247730778889856E-2</v>
      </c>
      <c r="AG99" s="1">
        <f>(Table2[[#This Row],[Close Price]]/Table2[[#This Row],[Current Month Low]])-1</f>
        <v>7.4518118735543704E-2</v>
      </c>
      <c r="AH99" s="1">
        <f>(Table2[[#This Row],[Current Month High]]/Table2[[#This Row],[Close Price]])-1</f>
        <v>3.6128152692569859E-2</v>
      </c>
      <c r="AI99">
        <v>27.4315645965629</v>
      </c>
      <c r="AJ99">
        <v>132.662771285475</v>
      </c>
      <c r="AK99" t="str">
        <f>IF(AND(Table2[[#This Row],[20D EMA]]&gt;Table2[[#This Row],[50D EMA]],Table2[[#This Row],[50D EMA]]&gt;Table2[[#This Row],[200D EMA]]),"Uptrend","Downtrend/NoTrend")</f>
        <v>Downtrend/NoTrend</v>
      </c>
      <c r="AL99">
        <v>-0.17</v>
      </c>
      <c r="AM99" t="s">
        <v>3193</v>
      </c>
      <c r="AN99">
        <v>4.79</v>
      </c>
      <c r="AO99" t="s">
        <v>3194</v>
      </c>
      <c r="AP99">
        <v>8.2908222155315001E-2</v>
      </c>
      <c r="AQ99">
        <f>(Table2[[#This Row],[Sharpe Ratio]]-AVERAGE(Table2[Sharpe Ratio]))/_xlfn.STDEV.P(Table2[Sharpe Ratio])</f>
        <v>0.18867185342224191</v>
      </c>
      <c r="AR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99">
        <f>_xlfn.RANK.AVG(Table2[[#This Row],[1Y Return vs Nifty Z-Score]],Table2[1Y Return vs Nifty Z-Score])</f>
        <v>94</v>
      </c>
      <c r="AT99">
        <f>_xlfn.RANK.AVG(Table2[[#This Row],[6M Return vs Nifty Z-Score]],Table2[6M Return vs Nifty Z-Score])</f>
        <v>82</v>
      </c>
      <c r="AU99">
        <f>_xlfn.RANK.AVG(Table2[[#This Row],[Sharpe Ratio Z-Score]],Table2[Sharpe Ratio Z-Score])</f>
        <v>293</v>
      </c>
      <c r="AV99">
        <f>(Table2[[#This Row],[Rank 1Y]]+Table2[[#This Row],[Rank 6M]]+Table2[[#This Row],[Rank Sharpe]])/3</f>
        <v>156.33333333333334</v>
      </c>
    </row>
    <row r="100" spans="1:48" x14ac:dyDescent="0.3">
      <c r="A100" t="s">
        <v>528</v>
      </c>
      <c r="B100" t="s">
        <v>529</v>
      </c>
      <c r="C100" t="s">
        <v>3152</v>
      </c>
      <c r="D100" t="s">
        <v>51</v>
      </c>
      <c r="E100">
        <v>41219.743549009901</v>
      </c>
      <c r="F100">
        <v>3299.9</v>
      </c>
      <c r="G100">
        <v>60.639058415636299</v>
      </c>
      <c r="H100">
        <f>(Table2[[#This Row],[1Y Return vs Nifty]]-AVERAGE(Table2[1Y Return vs Nifty]))/_xlfn.STDEV.P(Table2[1Y Return vs Nifty])</f>
        <v>0.58362620578620428</v>
      </c>
      <c r="I100">
        <v>-1.25650883786086</v>
      </c>
      <c r="J100">
        <f>(Table2[[#This Row],[1M Return vs Nifty]]-AVERAGE(Table2[1M Return vs Nifty]))/_xlfn.STDEV.P(Table2[1M Return vs Nifty])</f>
        <v>-5.3163980005438587E-2</v>
      </c>
      <c r="K100">
        <v>43.317500727028602</v>
      </c>
      <c r="L100">
        <f>(Table2[[#This Row],[6M Return vs Nifty]]-AVERAGE(Table2[6M Return vs Nifty]))/_xlfn.STDEV.P(Table2[6M Return vs Nifty])</f>
        <v>0.97867906745461475</v>
      </c>
      <c r="M100">
        <v>-0.27790145266709498</v>
      </c>
      <c r="N100">
        <f>(Table2[[#This Row],[1W Return vs Nifty]]-AVERAGE(Table2[1W Return vs Nifty]))/_xlfn.STDEV.P(Table2[1W Return vs Nifty])</f>
        <v>-0.85644490643074966</v>
      </c>
      <c r="O100">
        <v>3277.82</v>
      </c>
      <c r="P100">
        <v>3118.86833645556</v>
      </c>
      <c r="Q100">
        <v>2556.1968968931201</v>
      </c>
      <c r="R100">
        <v>50.3590486440741</v>
      </c>
      <c r="S100" s="1">
        <f>(Table2[[#This Row],[Close Price]]-Table2[[#This Row],[20D EMA]])/Table2[[#This Row],[20D EMA]]</f>
        <v>6.736184415251578E-3</v>
      </c>
      <c r="T100" s="1">
        <f>(Table2[[#This Row],[Close Price]]-Table2[[#This Row],[50D EMA]])/Table2[[#This Row],[50D EMA]]</f>
        <v>5.8044022387355301E-2</v>
      </c>
      <c r="U100" s="1">
        <f>(Table2[[#This Row],[Close Price]]-Table2[[#This Row],[200D EMA]])/Table2[[#This Row],[200D EMA]]</f>
        <v>0.29094124322379061</v>
      </c>
      <c r="V100">
        <v>0.922285305234812</v>
      </c>
      <c r="W100">
        <v>3247.4</v>
      </c>
      <c r="X100">
        <v>3345</v>
      </c>
      <c r="Y100">
        <v>3241</v>
      </c>
      <c r="Z100">
        <v>3345</v>
      </c>
      <c r="AA100">
        <v>3160.3</v>
      </c>
      <c r="AB100">
        <v>3428</v>
      </c>
      <c r="AC100" s="1">
        <f>(Table2[[#This Row],[Close Price]]/Table2[[#This Row],[Day Low]])-1</f>
        <v>1.6166779577508228E-2</v>
      </c>
      <c r="AD100" s="1">
        <f>(Table2[[#This Row],[Day High]]/Table2[[#This Row],[Close Price]])-1</f>
        <v>1.366708082063095E-2</v>
      </c>
      <c r="AE100" s="1">
        <f>(Table2[[#This Row],[Close Price]]/Table2[[#This Row],[Current Week Low]])-1</f>
        <v>1.8173403270595578E-2</v>
      </c>
      <c r="AF100" s="1">
        <f>(Table2[[#This Row],[Current Week High]]/Table2[[#This Row],[Close Price]])-1</f>
        <v>1.366708082063095E-2</v>
      </c>
      <c r="AG100" s="1">
        <f>(Table2[[#This Row],[Close Price]]/Table2[[#This Row],[Current Month Low]])-1</f>
        <v>4.4173021548587155E-2</v>
      </c>
      <c r="AH100" s="1">
        <f>(Table2[[#This Row],[Current Month High]]/Table2[[#This Row],[Close Price]])-1</f>
        <v>3.8819358162368589E-2</v>
      </c>
      <c r="AI100">
        <v>5.6092608866935301</v>
      </c>
      <c r="AJ100">
        <v>99.987879155177097</v>
      </c>
      <c r="AK100" t="str">
        <f>IF(AND(Table2[[#This Row],[20D EMA]]&gt;Table2[[#This Row],[50D EMA]],Table2[[#This Row],[50D EMA]]&gt;Table2[[#This Row],[200D EMA]]),"Uptrend","Downtrend/NoTrend")</f>
        <v>Uptrend</v>
      </c>
      <c r="AL100">
        <v>0.26</v>
      </c>
      <c r="AM100" t="s">
        <v>3194</v>
      </c>
      <c r="AN100">
        <v>3.64</v>
      </c>
      <c r="AO100" t="s">
        <v>3194</v>
      </c>
      <c r="AP100">
        <v>0.100451232463593</v>
      </c>
      <c r="AQ100">
        <f>(Table2[[#This Row],[Sharpe Ratio]]-AVERAGE(Table2[Sharpe Ratio]))/_xlfn.STDEV.P(Table2[Sharpe Ratio])</f>
        <v>0.39313999904034574</v>
      </c>
      <c r="AR1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1.0458363858449764</v>
      </c>
      <c r="AS100">
        <f>_xlfn.RANK.AVG(Table2[[#This Row],[1Y Return vs Nifty Z-Score]],Table2[1Y Return vs Nifty Z-Score])</f>
        <v>145</v>
      </c>
      <c r="AT100">
        <f>_xlfn.RANK.AVG(Table2[[#This Row],[6M Return vs Nifty Z-Score]],Table2[6M Return vs Nifty Z-Score])</f>
        <v>90</v>
      </c>
      <c r="AU100">
        <f>_xlfn.RANK.AVG(Table2[[#This Row],[Sharpe Ratio Z-Score]],Table2[Sharpe Ratio Z-Score])</f>
        <v>236</v>
      </c>
      <c r="AV100">
        <f>(Table2[[#This Row],[Rank 1Y]]+Table2[[#This Row],[Rank 6M]]+Table2[[#This Row],[Rank Sharpe]])/3</f>
        <v>157</v>
      </c>
    </row>
    <row r="101" spans="1:48" x14ac:dyDescent="0.3">
      <c r="A101" t="s">
        <v>120</v>
      </c>
      <c r="B101" t="s">
        <v>121</v>
      </c>
      <c r="C101" t="s">
        <v>3160</v>
      </c>
      <c r="D101" t="s">
        <v>122</v>
      </c>
      <c r="E101">
        <v>243382.43209630001</v>
      </c>
      <c r="F101">
        <v>279.55</v>
      </c>
      <c r="G101">
        <v>123.85157533147201</v>
      </c>
      <c r="H101">
        <f>(Table2[[#This Row],[1Y Return vs Nifty]]-AVERAGE(Table2[1Y Return vs Nifty]))/_xlfn.STDEV.P(Table2[1Y Return vs Nifty])</f>
        <v>1.6320368958130254</v>
      </c>
      <c r="I101">
        <v>3.1830544801195102</v>
      </c>
      <c r="J101">
        <f>(Table2[[#This Row],[1M Return vs Nifty]]-AVERAGE(Table2[1M Return vs Nifty]))/_xlfn.STDEV.P(Table2[1M Return vs Nifty])</f>
        <v>0.4361216335502251</v>
      </c>
      <c r="K101">
        <v>35.956368657494998</v>
      </c>
      <c r="L101">
        <f>(Table2[[#This Row],[6M Return vs Nifty]]-AVERAGE(Table2[6M Return vs Nifty]))/_xlfn.STDEV.P(Table2[6M Return vs Nifty])</f>
        <v>0.75566165469878621</v>
      </c>
      <c r="M101">
        <v>6.0436608599139703</v>
      </c>
      <c r="N101">
        <f>(Table2[[#This Row],[1W Return vs Nifty]]-AVERAGE(Table2[1W Return vs Nifty]))/_xlfn.STDEV.P(Table2[1W Return vs Nifty])</f>
        <v>0.36155253267869192</v>
      </c>
      <c r="O101">
        <v>275.83</v>
      </c>
      <c r="P101">
        <v>263.77362564836</v>
      </c>
      <c r="Q101">
        <v>206.830516070356</v>
      </c>
      <c r="R101">
        <v>54.4169404011745</v>
      </c>
      <c r="S101" s="1">
        <f>(Table2[[#This Row],[Close Price]]-Table2[[#This Row],[20D EMA]])/Table2[[#This Row],[20D EMA]]</f>
        <v>1.348656781350842E-2</v>
      </c>
      <c r="T101" s="1">
        <f>(Table2[[#This Row],[Close Price]]-Table2[[#This Row],[50D EMA]])/Table2[[#This Row],[50D EMA]]</f>
        <v>5.9810279791474311E-2</v>
      </c>
      <c r="U101" s="1">
        <f>(Table2[[#This Row],[Close Price]]-Table2[[#This Row],[200D EMA]])/Table2[[#This Row],[200D EMA]]</f>
        <v>0.35158972336996719</v>
      </c>
      <c r="V101">
        <v>0.70483945877443199</v>
      </c>
      <c r="W101">
        <v>276.10000000000002</v>
      </c>
      <c r="X101">
        <v>283</v>
      </c>
      <c r="Y101">
        <v>276.10000000000002</v>
      </c>
      <c r="Z101">
        <v>285.25</v>
      </c>
      <c r="AA101">
        <v>261.60000000000002</v>
      </c>
      <c r="AB101">
        <v>290</v>
      </c>
      <c r="AC101" s="1">
        <f>(Table2[[#This Row],[Close Price]]/Table2[[#This Row],[Day Low]])-1</f>
        <v>1.2495472654835194E-2</v>
      </c>
      <c r="AD101" s="1">
        <f>(Table2[[#This Row],[Day High]]/Table2[[#This Row],[Close Price]])-1</f>
        <v>1.2341262743695181E-2</v>
      </c>
      <c r="AE101" s="1">
        <f>(Table2[[#This Row],[Close Price]]/Table2[[#This Row],[Current Week Low]])-1</f>
        <v>1.2495472654835194E-2</v>
      </c>
      <c r="AF101" s="1">
        <f>(Table2[[#This Row],[Current Week High]]/Table2[[#This Row],[Close Price]])-1</f>
        <v>2.0389912359148665E-2</v>
      </c>
      <c r="AG101" s="1">
        <f>(Table2[[#This Row],[Close Price]]/Table2[[#This Row],[Current Month Low]])-1</f>
        <v>6.8616207951070374E-2</v>
      </c>
      <c r="AH101" s="1">
        <f>(Table2[[#This Row],[Current Month High]]/Table2[[#This Row],[Close Price]])-1</f>
        <v>3.7381505991772368E-2</v>
      </c>
      <c r="AI101">
        <v>6.6893221248434998</v>
      </c>
      <c r="AJ101">
        <v>176.09876543209799</v>
      </c>
      <c r="AK101" t="str">
        <f>IF(AND(Table2[[#This Row],[20D EMA]]&gt;Table2[[#This Row],[50D EMA]],Table2[[#This Row],[50D EMA]]&gt;Table2[[#This Row],[200D EMA]]),"Uptrend","Downtrend/NoTrend")</f>
        <v>Uptrend</v>
      </c>
      <c r="AL101">
        <v>0.19</v>
      </c>
      <c r="AM101" t="s">
        <v>3194</v>
      </c>
      <c r="AN101">
        <v>-1.53</v>
      </c>
      <c r="AO101" t="s">
        <v>3193</v>
      </c>
      <c r="AP101">
        <v>7.5745198881423004E-2</v>
      </c>
      <c r="AQ101">
        <f>(Table2[[#This Row],[Sharpe Ratio]]-AVERAGE(Table2[Sharpe Ratio]))/_xlfn.STDEV.P(Table2[Sharpe Ratio])</f>
        <v>0.10518503673030209</v>
      </c>
      <c r="AR1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3.2905577534710306</v>
      </c>
      <c r="AS101">
        <f>_xlfn.RANK.AVG(Table2[[#This Row],[1Y Return vs Nifty Z-Score]],Table2[1Y Return vs Nifty Z-Score])</f>
        <v>52</v>
      </c>
      <c r="AT101">
        <f>_xlfn.RANK.AVG(Table2[[#This Row],[6M Return vs Nifty Z-Score]],Table2[6M Return vs Nifty Z-Score])</f>
        <v>114</v>
      </c>
      <c r="AU101">
        <f>_xlfn.RANK.AVG(Table2[[#This Row],[Sharpe Ratio Z-Score]],Table2[Sharpe Ratio Z-Score])</f>
        <v>313</v>
      </c>
      <c r="AV101">
        <f>(Table2[[#This Row],[Rank 1Y]]+Table2[[#This Row],[Rank 6M]]+Table2[[#This Row],[Rank Sharpe]])/3</f>
        <v>159.66666666666666</v>
      </c>
    </row>
    <row r="102" spans="1:48" x14ac:dyDescent="0.3">
      <c r="A102" t="s">
        <v>784</v>
      </c>
      <c r="B102" t="s">
        <v>785</v>
      </c>
      <c r="C102" t="s">
        <v>3159</v>
      </c>
      <c r="D102" t="s">
        <v>159</v>
      </c>
      <c r="E102">
        <v>20802.051045</v>
      </c>
      <c r="F102">
        <v>870</v>
      </c>
      <c r="G102">
        <v>127.743392951365</v>
      </c>
      <c r="H102">
        <f>(Table2[[#This Row],[1Y Return vs Nifty]]-AVERAGE(Table2[1Y Return vs Nifty]))/_xlfn.STDEV.P(Table2[1Y Return vs Nifty])</f>
        <v>1.6965846055927696</v>
      </c>
      <c r="I102">
        <v>7.1168337268754103</v>
      </c>
      <c r="J102">
        <f>(Table2[[#This Row],[1M Return vs Nifty]]-AVERAGE(Table2[1M Return vs Nifty]))/_xlfn.STDEV.P(Table2[1M Return vs Nifty])</f>
        <v>0.86966463192266252</v>
      </c>
      <c r="K102">
        <v>2.3934531561328201</v>
      </c>
      <c r="L102">
        <f>(Table2[[#This Row],[6M Return vs Nifty]]-AVERAGE(Table2[6M Return vs Nifty]))/_xlfn.STDEV.P(Table2[6M Return vs Nifty])</f>
        <v>-0.2611812043820641</v>
      </c>
      <c r="M102">
        <v>15.181082499247299</v>
      </c>
      <c r="N102">
        <f>(Table2[[#This Row],[1W Return vs Nifty]]-AVERAGE(Table2[1W Return vs Nifty]))/_xlfn.STDEV.P(Table2[1W Return vs Nifty])</f>
        <v>2.122091400518646</v>
      </c>
      <c r="O102">
        <v>822.42</v>
      </c>
      <c r="P102">
        <v>813.82134163376395</v>
      </c>
      <c r="Q102">
        <v>710.72706339291904</v>
      </c>
      <c r="R102">
        <v>66.944500551576397</v>
      </c>
      <c r="S102" s="1">
        <f>(Table2[[#This Row],[Close Price]]-Table2[[#This Row],[20D EMA]])/Table2[[#This Row],[20D EMA]]</f>
        <v>5.7853651418983056E-2</v>
      </c>
      <c r="T102" s="1">
        <f>(Table2[[#This Row],[Close Price]]-Table2[[#This Row],[50D EMA]])/Table2[[#This Row],[50D EMA]]</f>
        <v>6.9030701816514398E-2</v>
      </c>
      <c r="U102" s="1">
        <f>(Table2[[#This Row],[Close Price]]-Table2[[#This Row],[200D EMA]])/Table2[[#This Row],[200D EMA]]</f>
        <v>0.22409859538306107</v>
      </c>
      <c r="V102">
        <v>0.88566943463980996</v>
      </c>
      <c r="W102">
        <v>857</v>
      </c>
      <c r="X102">
        <v>873</v>
      </c>
      <c r="Y102">
        <v>849.25</v>
      </c>
      <c r="Z102">
        <v>877.9</v>
      </c>
      <c r="AA102">
        <v>737.05</v>
      </c>
      <c r="AB102">
        <v>877.9</v>
      </c>
      <c r="AC102" s="1">
        <f>(Table2[[#This Row],[Close Price]]/Table2[[#This Row],[Day Low]])-1</f>
        <v>1.5169194865811031E-2</v>
      </c>
      <c r="AD102" s="1">
        <f>(Table2[[#This Row],[Day High]]/Table2[[#This Row],[Close Price]])-1</f>
        <v>3.4482758620688614E-3</v>
      </c>
      <c r="AE102" s="1">
        <f>(Table2[[#This Row],[Close Price]]/Table2[[#This Row],[Current Week Low]])-1</f>
        <v>2.4433323520753669E-2</v>
      </c>
      <c r="AF102" s="1">
        <f>(Table2[[#This Row],[Current Week High]]/Table2[[#This Row],[Close Price]])-1</f>
        <v>9.080459770114846E-3</v>
      </c>
      <c r="AG102" s="1">
        <f>(Table2[[#This Row],[Close Price]]/Table2[[#This Row],[Current Month Low]])-1</f>
        <v>0.18038124957601265</v>
      </c>
      <c r="AH102" s="1">
        <f>(Table2[[#This Row],[Current Month High]]/Table2[[#This Row],[Close Price]])-1</f>
        <v>9.080459770114846E-3</v>
      </c>
      <c r="AI102">
        <v>12.643678160919499</v>
      </c>
      <c r="AJ102">
        <v>190</v>
      </c>
      <c r="AK102" t="str">
        <f>IF(AND(Table2[[#This Row],[20D EMA]]&gt;Table2[[#This Row],[50D EMA]],Table2[[#This Row],[50D EMA]]&gt;Table2[[#This Row],[200D EMA]]),"Uptrend","Downtrend/NoTrend")</f>
        <v>Uptrend</v>
      </c>
      <c r="AL102">
        <v>0.11</v>
      </c>
      <c r="AM102" t="s">
        <v>3194</v>
      </c>
      <c r="AN102">
        <v>4.9400000000000004</v>
      </c>
      <c r="AO102" t="s">
        <v>3194</v>
      </c>
      <c r="AP102">
        <v>0.20152191668577299</v>
      </c>
      <c r="AQ102">
        <f>(Table2[[#This Row],[Sharpe Ratio]]-AVERAGE(Table2[Sharpe Ratio]))/_xlfn.STDEV.P(Table2[Sharpe Ratio])</f>
        <v>1.5711439456897174</v>
      </c>
      <c r="AR1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5.9983033793417313</v>
      </c>
      <c r="AS102">
        <f>_xlfn.RANK.AVG(Table2[[#This Row],[1Y Return vs Nifty Z-Score]],Table2[1Y Return vs Nifty Z-Score])</f>
        <v>48</v>
      </c>
      <c r="AT102">
        <f>_xlfn.RANK.AVG(Table2[[#This Row],[6M Return vs Nifty Z-Score]],Table2[6M Return vs Nifty Z-Score])</f>
        <v>399</v>
      </c>
      <c r="AU102">
        <f>_xlfn.RANK.AVG(Table2[[#This Row],[Sharpe Ratio Z-Score]],Table2[Sharpe Ratio Z-Score])</f>
        <v>38</v>
      </c>
      <c r="AV102">
        <f>(Table2[[#This Row],[Rank 1Y]]+Table2[[#This Row],[Rank 6M]]+Table2[[#This Row],[Rank Sharpe]])/3</f>
        <v>161.66666666666666</v>
      </c>
    </row>
    <row r="103" spans="1:48" x14ac:dyDescent="0.3">
      <c r="A103" t="s">
        <v>259</v>
      </c>
      <c r="B103" t="s">
        <v>260</v>
      </c>
      <c r="C103" t="s">
        <v>3152</v>
      </c>
      <c r="D103" t="s">
        <v>51</v>
      </c>
      <c r="E103">
        <v>102673.29809808001</v>
      </c>
      <c r="F103">
        <v>2250.9</v>
      </c>
      <c r="G103">
        <v>60.975194778903102</v>
      </c>
      <c r="H103">
        <f>(Table2[[#This Row],[1Y Return vs Nifty]]-AVERAGE(Table2[1Y Return vs Nifty]))/_xlfn.STDEV.P(Table2[1Y Return vs Nifty])</f>
        <v>0.58920119273103477</v>
      </c>
      <c r="I103">
        <v>0.34233687657751899</v>
      </c>
      <c r="J103">
        <f>(Table2[[#This Row],[1M Return vs Nifty]]-AVERAGE(Table2[1M Return vs Nifty]))/_xlfn.STDEV.P(Table2[1M Return vs Nifty])</f>
        <v>0.12304528886601049</v>
      </c>
      <c r="K103">
        <v>27.3821146131924</v>
      </c>
      <c r="L103">
        <f>(Table2[[#This Row],[6M Return vs Nifty]]-AVERAGE(Table2[6M Return vs Nifty]))/_xlfn.STDEV.P(Table2[6M Return vs Nifty])</f>
        <v>0.49589074783164155</v>
      </c>
      <c r="M103">
        <v>3.4628477028860898</v>
      </c>
      <c r="N103">
        <f>(Table2[[#This Row],[1W Return vs Nifty]]-AVERAGE(Table2[1W Return vs Nifty]))/_xlfn.STDEV.P(Table2[1W Return vs Nifty])</f>
        <v>-0.13570173148064782</v>
      </c>
      <c r="O103">
        <v>2210.7800000000002</v>
      </c>
      <c r="P103">
        <v>2136.3310446374198</v>
      </c>
      <c r="Q103">
        <v>1774.8079311359099</v>
      </c>
      <c r="R103">
        <v>56.7899759095503</v>
      </c>
      <c r="S103" s="1">
        <f>(Table2[[#This Row],[Close Price]]-Table2[[#This Row],[20D EMA]])/Table2[[#This Row],[20D EMA]]</f>
        <v>1.8147441174608005E-2</v>
      </c>
      <c r="T103" s="1">
        <f>(Table2[[#This Row],[Close Price]]-Table2[[#This Row],[50D EMA]])/Table2[[#This Row],[50D EMA]]</f>
        <v>5.3628839804659115E-2</v>
      </c>
      <c r="U103" s="1">
        <f>(Table2[[#This Row],[Close Price]]-Table2[[#This Row],[200D EMA]])/Table2[[#This Row],[200D EMA]]</f>
        <v>0.26824991060265457</v>
      </c>
      <c r="V103">
        <v>0.724341902758458</v>
      </c>
      <c r="W103">
        <v>2235.9499999999998</v>
      </c>
      <c r="X103">
        <v>2272.9</v>
      </c>
      <c r="Y103">
        <v>2195.9499999999998</v>
      </c>
      <c r="Z103">
        <v>2272.9</v>
      </c>
      <c r="AA103">
        <v>2112</v>
      </c>
      <c r="AB103">
        <v>2304.9</v>
      </c>
      <c r="AC103" s="1">
        <f>(Table2[[#This Row],[Close Price]]/Table2[[#This Row],[Day Low]])-1</f>
        <v>6.6861960240613971E-3</v>
      </c>
      <c r="AD103" s="1">
        <f>(Table2[[#This Row],[Day High]]/Table2[[#This Row],[Close Price]])-1</f>
        <v>9.7738682304855384E-3</v>
      </c>
      <c r="AE103" s="1">
        <f>(Table2[[#This Row],[Close Price]]/Table2[[#This Row],[Current Week Low]])-1</f>
        <v>2.5023338418452168E-2</v>
      </c>
      <c r="AF103" s="1">
        <f>(Table2[[#This Row],[Current Week High]]/Table2[[#This Row],[Close Price]])-1</f>
        <v>9.7738682304855384E-3</v>
      </c>
      <c r="AG103" s="1">
        <f>(Table2[[#This Row],[Close Price]]/Table2[[#This Row],[Current Month Low]])-1</f>
        <v>6.5767045454545592E-2</v>
      </c>
      <c r="AH103" s="1">
        <f>(Table2[[#This Row],[Current Month High]]/Table2[[#This Row],[Close Price]])-1</f>
        <v>2.3990403838464625E-2</v>
      </c>
      <c r="AI103">
        <v>2.7144697676484801</v>
      </c>
      <c r="AJ103">
        <v>100.43633125556499</v>
      </c>
      <c r="AK103" t="str">
        <f>IF(AND(Table2[[#This Row],[20D EMA]]&gt;Table2[[#This Row],[50D EMA]],Table2[[#This Row],[50D EMA]]&gt;Table2[[#This Row],[200D EMA]]),"Uptrend","Downtrend/NoTrend")</f>
        <v>Uptrend</v>
      </c>
      <c r="AL103">
        <v>0.12</v>
      </c>
      <c r="AM103" t="s">
        <v>3194</v>
      </c>
      <c r="AN103">
        <v>2.87</v>
      </c>
      <c r="AO103" t="s">
        <v>3194</v>
      </c>
      <c r="AP103">
        <v>0.12359668383686701</v>
      </c>
      <c r="AQ103">
        <f>(Table2[[#This Row],[Sharpe Ratio]]-AVERAGE(Table2[Sharpe Ratio]))/_xlfn.STDEV.P(Table2[Sharpe Ratio])</f>
        <v>0.6629059878087733</v>
      </c>
      <c r="AR1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1.7353414857568124</v>
      </c>
      <c r="AS103">
        <f>_xlfn.RANK.AVG(Table2[[#This Row],[1Y Return vs Nifty Z-Score]],Table2[1Y Return vs Nifty Z-Score])</f>
        <v>143</v>
      </c>
      <c r="AT103">
        <f>_xlfn.RANK.AVG(Table2[[#This Row],[6M Return vs Nifty Z-Score]],Table2[6M Return vs Nifty Z-Score])</f>
        <v>169</v>
      </c>
      <c r="AU103">
        <f>_xlfn.RANK.AVG(Table2[[#This Row],[Sharpe Ratio Z-Score]],Table2[Sharpe Ratio Z-Score])</f>
        <v>176</v>
      </c>
      <c r="AV103">
        <f>(Table2[[#This Row],[Rank 1Y]]+Table2[[#This Row],[Rank 6M]]+Table2[[#This Row],[Rank Sharpe]])/3</f>
        <v>162.66666666666666</v>
      </c>
    </row>
    <row r="104" spans="1:48" x14ac:dyDescent="0.3">
      <c r="A104" t="s">
        <v>1191</v>
      </c>
      <c r="B104" t="s">
        <v>1192</v>
      </c>
      <c r="C104" t="s">
        <v>3151</v>
      </c>
      <c r="D104" t="s">
        <v>48</v>
      </c>
      <c r="E104">
        <v>10428.31775328</v>
      </c>
      <c r="F104">
        <v>3298.4</v>
      </c>
      <c r="G104">
        <v>38.535819088274799</v>
      </c>
      <c r="H104">
        <f>(Table2[[#This Row],[1Y Return vs Nifty]]-AVERAGE(Table2[1Y Return vs Nifty]))/_xlfn.STDEV.P(Table2[1Y Return vs Nifty])</f>
        <v>0.21703310800019016</v>
      </c>
      <c r="I104">
        <v>-5.6033176383991803</v>
      </c>
      <c r="J104">
        <f>(Table2[[#This Row],[1M Return vs Nifty]]-AVERAGE(Table2[1M Return vs Nifty]))/_xlfn.STDEV.P(Table2[1M Return vs Nifty])</f>
        <v>-0.53222709019170811</v>
      </c>
      <c r="K104">
        <v>19.158606992729499</v>
      </c>
      <c r="L104">
        <f>(Table2[[#This Row],[6M Return vs Nifty]]-AVERAGE(Table2[6M Return vs Nifty]))/_xlfn.STDEV.P(Table2[6M Return vs Nifty])</f>
        <v>0.24674627168727101</v>
      </c>
      <c r="M104">
        <v>-1.2120686322116401</v>
      </c>
      <c r="N104">
        <f>(Table2[[#This Row],[1W Return vs Nifty]]-AVERAGE(Table2[1W Return vs Nifty]))/_xlfn.STDEV.P(Table2[1W Return vs Nifty])</f>
        <v>-1.0364341521463047</v>
      </c>
      <c r="O104">
        <v>3200.87</v>
      </c>
      <c r="P104">
        <v>3145.1946684158202</v>
      </c>
      <c r="Q104">
        <v>2714.7818923854902</v>
      </c>
      <c r="R104">
        <v>65.2633019331317</v>
      </c>
      <c r="S104" s="1">
        <f>(Table2[[#This Row],[Close Price]]-Table2[[#This Row],[20D EMA]])/Table2[[#This Row],[20D EMA]]</f>
        <v>3.0469841011974932E-2</v>
      </c>
      <c r="T104" s="1">
        <f>(Table2[[#This Row],[Close Price]]-Table2[[#This Row],[50D EMA]])/Table2[[#This Row],[50D EMA]]</f>
        <v>4.8710921814371123E-2</v>
      </c>
      <c r="U104" s="1">
        <f>(Table2[[#This Row],[Close Price]]-Table2[[#This Row],[200D EMA]])/Table2[[#This Row],[200D EMA]]</f>
        <v>0.2149778990538655</v>
      </c>
      <c r="V104">
        <v>0.481257547922607</v>
      </c>
      <c r="W104">
        <v>3115</v>
      </c>
      <c r="X104">
        <v>3324.8</v>
      </c>
      <c r="Y104">
        <v>3082.2</v>
      </c>
      <c r="Z104">
        <v>3324.8</v>
      </c>
      <c r="AA104">
        <v>3024.35</v>
      </c>
      <c r="AB104">
        <v>3377.85</v>
      </c>
      <c r="AC104" s="1">
        <f>(Table2[[#This Row],[Close Price]]/Table2[[#This Row],[Day Low]])-1</f>
        <v>5.887640449438214E-2</v>
      </c>
      <c r="AD104" s="1">
        <f>(Table2[[#This Row],[Day High]]/Table2[[#This Row],[Close Price]])-1</f>
        <v>8.0038806694155973E-3</v>
      </c>
      <c r="AE104" s="1">
        <f>(Table2[[#This Row],[Close Price]]/Table2[[#This Row],[Current Week Low]])-1</f>
        <v>7.0144701836350798E-2</v>
      </c>
      <c r="AF104" s="1">
        <f>(Table2[[#This Row],[Current Week High]]/Table2[[#This Row],[Close Price]])-1</f>
        <v>8.0038806694155973E-3</v>
      </c>
      <c r="AG104" s="1">
        <f>(Table2[[#This Row],[Close Price]]/Table2[[#This Row],[Current Month Low]])-1</f>
        <v>9.0614512209234999E-2</v>
      </c>
      <c r="AH104" s="1">
        <f>(Table2[[#This Row],[Current Month High]]/Table2[[#This Row],[Close Price]])-1</f>
        <v>2.4087436332767442E-2</v>
      </c>
      <c r="AI104">
        <v>12.933543536259901</v>
      </c>
      <c r="AJ104">
        <v>96.044517749149307</v>
      </c>
      <c r="AK104" t="str">
        <f>IF(AND(Table2[[#This Row],[20D EMA]]&gt;Table2[[#This Row],[50D EMA]],Table2[[#This Row],[50D EMA]]&gt;Table2[[#This Row],[200D EMA]]),"Uptrend","Downtrend/NoTrend")</f>
        <v>Uptrend</v>
      </c>
      <c r="AL104">
        <v>7.0000000000000007E-2</v>
      </c>
      <c r="AM104" t="s">
        <v>3194</v>
      </c>
      <c r="AN104">
        <v>-0.52</v>
      </c>
      <c r="AO104" t="s">
        <v>3193</v>
      </c>
      <c r="AP104">
        <v>0.211392284524721</v>
      </c>
      <c r="AQ104">
        <f>(Table2[[#This Row],[Sharpe Ratio]]-AVERAGE(Table2[Sharpe Ratio]))/_xlfn.STDEV.P(Table2[Sharpe Ratio])</f>
        <v>1.6861855362225551</v>
      </c>
      <c r="AR1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0.58130367357200341</v>
      </c>
      <c r="AS104">
        <f>_xlfn.RANK.AVG(Table2[[#This Row],[1Y Return vs Nifty Z-Score]],Table2[1Y Return vs Nifty Z-Score])</f>
        <v>228</v>
      </c>
      <c r="AT104">
        <f>_xlfn.RANK.AVG(Table2[[#This Row],[6M Return vs Nifty Z-Score]],Table2[6M Return vs Nifty Z-Score])</f>
        <v>232</v>
      </c>
      <c r="AU104">
        <f>_xlfn.RANK.AVG(Table2[[#This Row],[Sharpe Ratio Z-Score]],Table2[Sharpe Ratio Z-Score])</f>
        <v>30</v>
      </c>
      <c r="AV104">
        <f>(Table2[[#This Row],[Rank 1Y]]+Table2[[#This Row],[Rank 6M]]+Table2[[#This Row],[Rank Sharpe]])/3</f>
        <v>163.33333333333334</v>
      </c>
    </row>
    <row r="105" spans="1:48" x14ac:dyDescent="0.3">
      <c r="A105" t="s">
        <v>1432</v>
      </c>
      <c r="B105" t="s">
        <v>1433</v>
      </c>
      <c r="C105" t="s">
        <v>3147</v>
      </c>
      <c r="D105" t="s">
        <v>21</v>
      </c>
      <c r="E105">
        <v>7693.2075802999998</v>
      </c>
      <c r="F105">
        <v>929</v>
      </c>
      <c r="G105">
        <v>75.376385442854897</v>
      </c>
      <c r="H105">
        <f>(Table2[[#This Row],[1Y Return vs Nifty]]-AVERAGE(Table2[1Y Return vs Nifty]))/_xlfn.STDEV.P(Table2[1Y Return vs Nifty])</f>
        <v>0.82805202446273463</v>
      </c>
      <c r="I105">
        <v>13.874415637478799</v>
      </c>
      <c r="J105">
        <f>(Table2[[#This Row],[1M Return vs Nifty]]-AVERAGE(Table2[1M Return vs Nifty]))/_xlfn.STDEV.P(Table2[1M Return vs Nifty])</f>
        <v>1.6144197743690514</v>
      </c>
      <c r="K105">
        <v>19.157461982061498</v>
      </c>
      <c r="L105">
        <f>(Table2[[#This Row],[6M Return vs Nifty]]-AVERAGE(Table2[6M Return vs Nifty]))/_xlfn.STDEV.P(Table2[6M Return vs Nifty])</f>
        <v>0.24671158173546151</v>
      </c>
      <c r="M105">
        <v>7.9304765282970902</v>
      </c>
      <c r="N105">
        <f>(Table2[[#This Row],[1W Return vs Nifty]]-AVERAGE(Table2[1W Return vs Nifty]))/_xlfn.STDEV.P(Table2[1W Return vs Nifty])</f>
        <v>0.72509188237212086</v>
      </c>
      <c r="O105">
        <v>695.15</v>
      </c>
      <c r="P105">
        <v>865.25156764770895</v>
      </c>
      <c r="Q105">
        <v>744.23273161713098</v>
      </c>
      <c r="R105">
        <v>63.597379354186998</v>
      </c>
      <c r="S105" s="1">
        <f>(Table2[[#This Row],[Close Price]]-Table2[[#This Row],[20D EMA]])/Table2[[#This Row],[20D EMA]]</f>
        <v>0.33640221534920522</v>
      </c>
      <c r="T105" s="1">
        <f>(Table2[[#This Row],[Close Price]]-Table2[[#This Row],[50D EMA]])/Table2[[#This Row],[50D EMA]]</f>
        <v>7.3676182437437093E-2</v>
      </c>
      <c r="U105" s="1">
        <f>(Table2[[#This Row],[Close Price]]-Table2[[#This Row],[200D EMA]])/Table2[[#This Row],[200D EMA]]</f>
        <v>0.24826544242604229</v>
      </c>
      <c r="V105">
        <v>1.6471367025861701</v>
      </c>
      <c r="W105">
        <v>927.05</v>
      </c>
      <c r="X105">
        <v>939.25</v>
      </c>
      <c r="Y105">
        <v>923</v>
      </c>
      <c r="Z105">
        <v>951.75</v>
      </c>
      <c r="AA105">
        <v>923</v>
      </c>
      <c r="AB105">
        <v>992.95</v>
      </c>
      <c r="AC105" s="1">
        <f>(Table2[[#This Row],[Close Price]]/Table2[[#This Row],[Day Low]])-1</f>
        <v>2.1034464160509803E-3</v>
      </c>
      <c r="AD105" s="1">
        <f>(Table2[[#This Row],[Day High]]/Table2[[#This Row],[Close Price]])-1</f>
        <v>1.1033369214208832E-2</v>
      </c>
      <c r="AE105" s="1">
        <f>(Table2[[#This Row],[Close Price]]/Table2[[#This Row],[Current Week Low]])-1</f>
        <v>6.50054171180936E-3</v>
      </c>
      <c r="AF105" s="1">
        <f>(Table2[[#This Row],[Current Week High]]/Table2[[#This Row],[Close Price]])-1</f>
        <v>2.448869752421956E-2</v>
      </c>
      <c r="AG105" s="1">
        <f>(Table2[[#This Row],[Close Price]]/Table2[[#This Row],[Current Month Low]])-1</f>
        <v>6.50054171180936E-3</v>
      </c>
      <c r="AH105" s="1">
        <f>(Table2[[#This Row],[Current Month High]]/Table2[[#This Row],[Close Price]])-1</f>
        <v>6.8837459634015108E-2</v>
      </c>
      <c r="AI105">
        <v>6.8837459634015099</v>
      </c>
      <c r="AJ105">
        <v>123.85542168674699</v>
      </c>
      <c r="AK105" t="str">
        <f>IF(AND(Table2[[#This Row],[20D EMA]]&gt;Table2[[#This Row],[50D EMA]],Table2[[#This Row],[50D EMA]]&gt;Table2[[#This Row],[200D EMA]]),"Uptrend","Downtrend/NoTrend")</f>
        <v>Downtrend/NoTrend</v>
      </c>
      <c r="AL105">
        <v>-0.02</v>
      </c>
      <c r="AM105" t="s">
        <v>3193</v>
      </c>
      <c r="AN105">
        <v>7.74</v>
      </c>
      <c r="AO105" t="s">
        <v>3194</v>
      </c>
      <c r="AP105">
        <v>0.134489873045299</v>
      </c>
      <c r="AQ105">
        <f>(Table2[[#This Row],[Sharpe Ratio]]-AVERAGE(Table2[Sharpe Ratio]))/_xlfn.STDEV.P(Table2[Sharpe Ratio])</f>
        <v>0.78986881563452183</v>
      </c>
      <c r="AR1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5">
        <f>_xlfn.RANK.AVG(Table2[[#This Row],[1Y Return vs Nifty Z-Score]],Table2[1Y Return vs Nifty Z-Score])</f>
        <v>117</v>
      </c>
      <c r="AT105">
        <f>_xlfn.RANK.AVG(Table2[[#This Row],[6M Return vs Nifty Z-Score]],Table2[6M Return vs Nifty Z-Score])</f>
        <v>233</v>
      </c>
      <c r="AU105">
        <f>_xlfn.RANK.AVG(Table2[[#This Row],[Sharpe Ratio Z-Score]],Table2[Sharpe Ratio Z-Score])</f>
        <v>144</v>
      </c>
      <c r="AV105">
        <f>(Table2[[#This Row],[Rank 1Y]]+Table2[[#This Row],[Rank 6M]]+Table2[[#This Row],[Rank Sharpe]])/3</f>
        <v>164.66666666666666</v>
      </c>
    </row>
    <row r="106" spans="1:48" x14ac:dyDescent="0.3">
      <c r="A106" t="s">
        <v>477</v>
      </c>
      <c r="B106" t="s">
        <v>478</v>
      </c>
      <c r="C106" t="s">
        <v>3152</v>
      </c>
      <c r="D106" t="s">
        <v>263</v>
      </c>
      <c r="E106">
        <v>46784.756431559901</v>
      </c>
      <c r="F106">
        <v>619.70000000000005</v>
      </c>
      <c r="G106">
        <v>56.912259733219003</v>
      </c>
      <c r="H106">
        <f>(Table2[[#This Row],[1Y Return vs Nifty]]-AVERAGE(Table2[1Y Return vs Nifty]))/_xlfn.STDEV.P(Table2[1Y Return vs Nifty])</f>
        <v>0.52181541626446404</v>
      </c>
      <c r="I106">
        <v>2.6310197053398099</v>
      </c>
      <c r="J106">
        <f>(Table2[[#This Row],[1M Return vs Nifty]]-AVERAGE(Table2[1M Return vs Nifty]))/_xlfn.STDEV.P(Table2[1M Return vs Nifty])</f>
        <v>0.37528171436533042</v>
      </c>
      <c r="K106">
        <v>29.662098569433301</v>
      </c>
      <c r="L106">
        <f>(Table2[[#This Row],[6M Return vs Nifty]]-AVERAGE(Table2[6M Return vs Nifty]))/_xlfn.STDEV.P(Table2[6M Return vs Nifty])</f>
        <v>0.5649665527815535</v>
      </c>
      <c r="M106">
        <v>3.0351734521401101</v>
      </c>
      <c r="N106">
        <f>(Table2[[#This Row],[1W Return vs Nifty]]-AVERAGE(Table2[1W Return vs Nifty]))/_xlfn.STDEV.P(Table2[1W Return vs Nifty])</f>
        <v>-0.21810321966102278</v>
      </c>
      <c r="O106">
        <v>595.74</v>
      </c>
      <c r="P106">
        <v>567.27357448677503</v>
      </c>
      <c r="Q106">
        <v>482.40676905301302</v>
      </c>
      <c r="R106">
        <v>63.008499012633202</v>
      </c>
      <c r="S106" s="1">
        <f>(Table2[[#This Row],[Close Price]]-Table2[[#This Row],[20D EMA]])/Table2[[#This Row],[20D EMA]]</f>
        <v>4.0218887434115613E-2</v>
      </c>
      <c r="T106" s="1">
        <f>(Table2[[#This Row],[Close Price]]-Table2[[#This Row],[50D EMA]])/Table2[[#This Row],[50D EMA]]</f>
        <v>9.24182402831938E-2</v>
      </c>
      <c r="U106" s="1">
        <f>(Table2[[#This Row],[Close Price]]-Table2[[#This Row],[200D EMA]])/Table2[[#This Row],[200D EMA]]</f>
        <v>0.28460054823961123</v>
      </c>
      <c r="V106">
        <v>0.88707058321035903</v>
      </c>
      <c r="W106">
        <v>600.04999999999995</v>
      </c>
      <c r="X106">
        <v>622.5</v>
      </c>
      <c r="Y106">
        <v>594.1</v>
      </c>
      <c r="Z106">
        <v>622.5</v>
      </c>
      <c r="AA106">
        <v>574</v>
      </c>
      <c r="AB106">
        <v>628.5</v>
      </c>
      <c r="AC106" s="1">
        <f>(Table2[[#This Row],[Close Price]]/Table2[[#This Row],[Day Low]])-1</f>
        <v>3.2747271060745042E-2</v>
      </c>
      <c r="AD106" s="1">
        <f>(Table2[[#This Row],[Day High]]/Table2[[#This Row],[Close Price]])-1</f>
        <v>4.5183153138614873E-3</v>
      </c>
      <c r="AE106" s="1">
        <f>(Table2[[#This Row],[Close Price]]/Table2[[#This Row],[Current Week Low]])-1</f>
        <v>4.3090388823430414E-2</v>
      </c>
      <c r="AF106" s="1">
        <f>(Table2[[#This Row],[Current Week High]]/Table2[[#This Row],[Close Price]])-1</f>
        <v>4.5183153138614873E-3</v>
      </c>
      <c r="AG106" s="1">
        <f>(Table2[[#This Row],[Close Price]]/Table2[[#This Row],[Current Month Low]])-1</f>
        <v>7.9616724738676092E-2</v>
      </c>
      <c r="AH106" s="1">
        <f>(Table2[[#This Row],[Current Month High]]/Table2[[#This Row],[Close Price]])-1</f>
        <v>1.4200419557850452E-2</v>
      </c>
      <c r="AI106">
        <v>1.4200419557850401</v>
      </c>
      <c r="AJ106">
        <v>97.482472912683207</v>
      </c>
      <c r="AK106" t="str">
        <f>IF(AND(Table2[[#This Row],[20D EMA]]&gt;Table2[[#This Row],[50D EMA]],Table2[[#This Row],[50D EMA]]&gt;Table2[[#This Row],[200D EMA]]),"Uptrend","Downtrend/NoTrend")</f>
        <v>Uptrend</v>
      </c>
      <c r="AL106">
        <v>0.11</v>
      </c>
      <c r="AM106" t="s">
        <v>3194</v>
      </c>
      <c r="AN106">
        <v>1.58</v>
      </c>
      <c r="AO106" t="s">
        <v>3194</v>
      </c>
      <c r="AP106">
        <v>0.11967838475314201</v>
      </c>
      <c r="AQ106">
        <f>(Table2[[#This Row],[Sharpe Ratio]]-AVERAGE(Table2[Sharpe Ratio]))/_xlfn.STDEV.P(Table2[Sharpe Ratio])</f>
        <v>0.61723723805900432</v>
      </c>
      <c r="AR1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1.8611977018093295</v>
      </c>
      <c r="AS106">
        <f>_xlfn.RANK.AVG(Table2[[#This Row],[1Y Return vs Nifty Z-Score]],Table2[1Y Return vs Nifty Z-Score])</f>
        <v>160</v>
      </c>
      <c r="AT106">
        <f>_xlfn.RANK.AVG(Table2[[#This Row],[6M Return vs Nifty Z-Score]],Table2[6M Return vs Nifty Z-Score])</f>
        <v>147</v>
      </c>
      <c r="AU106">
        <f>_xlfn.RANK.AVG(Table2[[#This Row],[Sharpe Ratio Z-Score]],Table2[Sharpe Ratio Z-Score])</f>
        <v>187</v>
      </c>
      <c r="AV106">
        <f>(Table2[[#This Row],[Rank 1Y]]+Table2[[#This Row],[Rank 6M]]+Table2[[#This Row],[Rank Sharpe]])/3</f>
        <v>164.66666666666666</v>
      </c>
    </row>
    <row r="107" spans="1:48" x14ac:dyDescent="0.3">
      <c r="A107" t="s">
        <v>1391</v>
      </c>
      <c r="B107" t="s">
        <v>1392</v>
      </c>
      <c r="C107" t="s">
        <v>3159</v>
      </c>
      <c r="D107" t="s">
        <v>1056</v>
      </c>
      <c r="E107">
        <v>8028.5498764800004</v>
      </c>
      <c r="F107">
        <v>845.6</v>
      </c>
      <c r="G107">
        <v>59.718376039145298</v>
      </c>
      <c r="H107">
        <f>(Table2[[#This Row],[1Y Return vs Nifty]]-AVERAGE(Table2[1Y Return vs Nifty]))/_xlfn.STDEV.P(Table2[1Y Return vs Nifty])</f>
        <v>0.56835623564852333</v>
      </c>
      <c r="I107">
        <v>-7.2223605709919703</v>
      </c>
      <c r="J107">
        <f>(Table2[[#This Row],[1M Return vs Nifty]]-AVERAGE(Table2[1M Return vs Nifty]))/_xlfn.STDEV.P(Table2[1M Return vs Nifty])</f>
        <v>-0.71066230057338986</v>
      </c>
      <c r="K107">
        <v>16.971276682646899</v>
      </c>
      <c r="L107">
        <f>(Table2[[#This Row],[6M Return vs Nifty]]-AVERAGE(Table2[6M Return vs Nifty]))/_xlfn.STDEV.P(Table2[6M Return vs Nifty])</f>
        <v>0.18047755894185039</v>
      </c>
      <c r="M107">
        <v>7.4990097710507397</v>
      </c>
      <c r="N107">
        <f>(Table2[[#This Row],[1W Return vs Nifty]]-AVERAGE(Table2[1W Return vs Nifty]))/_xlfn.STDEV.P(Table2[1W Return vs Nifty])</f>
        <v>0.64195967874881432</v>
      </c>
      <c r="O107">
        <v>858.4</v>
      </c>
      <c r="P107">
        <v>868.21964161872597</v>
      </c>
      <c r="Q107">
        <v>764.60291408148805</v>
      </c>
      <c r="R107">
        <v>46.043059657130598</v>
      </c>
      <c r="S107" s="1">
        <f>(Table2[[#This Row],[Close Price]]-Table2[[#This Row],[20D EMA]])/Table2[[#This Row],[20D EMA]]</f>
        <v>-1.4911463187325204E-2</v>
      </c>
      <c r="T107" s="1">
        <f>(Table2[[#This Row],[Close Price]]-Table2[[#This Row],[50D EMA]])/Table2[[#This Row],[50D EMA]]</f>
        <v>-2.6052902439011216E-2</v>
      </c>
      <c r="U107" s="1">
        <f>(Table2[[#This Row],[Close Price]]-Table2[[#This Row],[200D EMA]])/Table2[[#This Row],[200D EMA]]</f>
        <v>0.1059335302374739</v>
      </c>
      <c r="V107">
        <v>0.61644099996069601</v>
      </c>
      <c r="W107">
        <v>841.6</v>
      </c>
      <c r="X107">
        <v>858.6</v>
      </c>
      <c r="Y107">
        <v>841</v>
      </c>
      <c r="Z107">
        <v>883.3</v>
      </c>
      <c r="AA107">
        <v>787</v>
      </c>
      <c r="AB107">
        <v>884.9</v>
      </c>
      <c r="AC107" s="1">
        <f>(Table2[[#This Row],[Close Price]]/Table2[[#This Row],[Day Low]])-1</f>
        <v>4.7528517110266844E-3</v>
      </c>
      <c r="AD107" s="1">
        <f>(Table2[[#This Row],[Day High]]/Table2[[#This Row],[Close Price]])-1</f>
        <v>1.5373699148533593E-2</v>
      </c>
      <c r="AE107" s="1">
        <f>(Table2[[#This Row],[Close Price]]/Table2[[#This Row],[Current Week Low]])-1</f>
        <v>5.4696789536265999E-3</v>
      </c>
      <c r="AF107" s="1">
        <f>(Table2[[#This Row],[Current Week High]]/Table2[[#This Row],[Close Price]])-1</f>
        <v>4.4583727530747241E-2</v>
      </c>
      <c r="AG107" s="1">
        <f>(Table2[[#This Row],[Close Price]]/Table2[[#This Row],[Current Month Low]])-1</f>
        <v>7.4459974587039346E-2</v>
      </c>
      <c r="AH107" s="1">
        <f>(Table2[[#This Row],[Current Month High]]/Table2[[#This Row],[Close Price]])-1</f>
        <v>4.6475875118259236E-2</v>
      </c>
      <c r="AI107">
        <v>25.2365184484389</v>
      </c>
      <c r="AJ107">
        <v>95.627530364372404</v>
      </c>
      <c r="AK107" t="str">
        <f>IF(AND(Table2[[#This Row],[20D EMA]]&gt;Table2[[#This Row],[50D EMA]],Table2[[#This Row],[50D EMA]]&gt;Table2[[#This Row],[200D EMA]]),"Uptrend","Downtrend/NoTrend")</f>
        <v>Downtrend/NoTrend</v>
      </c>
      <c r="AL107">
        <v>0</v>
      </c>
      <c r="AM107">
        <v>0</v>
      </c>
      <c r="AN107">
        <v>-2.78</v>
      </c>
      <c r="AO107" t="s">
        <v>3193</v>
      </c>
      <c r="AP107">
        <v>0.158622273882461</v>
      </c>
      <c r="AQ107">
        <f>(Table2[[#This Row],[Sharpe Ratio]]-AVERAGE(Table2[Sharpe Ratio]))/_xlfn.STDEV.P(Table2[Sharpe Ratio])</f>
        <v>1.0711379457198495</v>
      </c>
      <c r="AR1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7">
        <f>_xlfn.RANK.AVG(Table2[[#This Row],[1Y Return vs Nifty Z-Score]],Table2[1Y Return vs Nifty Z-Score])</f>
        <v>147</v>
      </c>
      <c r="AT107">
        <f>_xlfn.RANK.AVG(Table2[[#This Row],[6M Return vs Nifty Z-Score]],Table2[6M Return vs Nifty Z-Score])</f>
        <v>247</v>
      </c>
      <c r="AU107">
        <f>_xlfn.RANK.AVG(Table2[[#This Row],[Sharpe Ratio Z-Score]],Table2[Sharpe Ratio Z-Score])</f>
        <v>104</v>
      </c>
      <c r="AV107">
        <f>(Table2[[#This Row],[Rank 1Y]]+Table2[[#This Row],[Rank 6M]]+Table2[[#This Row],[Rank Sharpe]])/3</f>
        <v>166</v>
      </c>
    </row>
    <row r="108" spans="1:48" x14ac:dyDescent="0.3">
      <c r="A108" t="s">
        <v>1454</v>
      </c>
      <c r="B108" t="s">
        <v>1455</v>
      </c>
      <c r="C108" t="s">
        <v>3162</v>
      </c>
      <c r="D108" t="s">
        <v>172</v>
      </c>
      <c r="E108">
        <v>7449.5443724999996</v>
      </c>
      <c r="F108">
        <v>1076.0999999999999</v>
      </c>
      <c r="G108">
        <v>91.920301851779996</v>
      </c>
      <c r="H108">
        <f>(Table2[[#This Row],[1Y Return vs Nifty]]-AVERAGE(Table2[1Y Return vs Nifty]))/_xlfn.STDEV.P(Table2[1Y Return vs Nifty])</f>
        <v>1.10244101677451</v>
      </c>
      <c r="I108">
        <v>12.176425886121701</v>
      </c>
      <c r="J108">
        <f>(Table2[[#This Row],[1M Return vs Nifty]]-AVERAGE(Table2[1M Return vs Nifty]))/_xlfn.STDEV.P(Table2[1M Return vs Nifty])</f>
        <v>1.4272838112577217</v>
      </c>
      <c r="K108">
        <v>60.475085050149502</v>
      </c>
      <c r="L108">
        <f>(Table2[[#This Row],[6M Return vs Nifty]]-AVERAGE(Table2[6M Return vs Nifty]))/_xlfn.STDEV.P(Table2[6M Return vs Nifty])</f>
        <v>1.4984958604067928</v>
      </c>
      <c r="M108">
        <v>11.2545896997543</v>
      </c>
      <c r="N108">
        <f>(Table2[[#This Row],[1W Return vs Nifty]]-AVERAGE(Table2[1W Return vs Nifty]))/_xlfn.STDEV.P(Table2[1W Return vs Nifty])</f>
        <v>1.3655603504416469</v>
      </c>
      <c r="O108">
        <v>743.31</v>
      </c>
      <c r="P108">
        <v>1016.8434294142201</v>
      </c>
      <c r="Q108">
        <v>822.38084264091697</v>
      </c>
      <c r="R108">
        <v>51.105047788356202</v>
      </c>
      <c r="S108" s="1">
        <f>(Table2[[#This Row],[Close Price]]-Table2[[#This Row],[20D EMA]])/Table2[[#This Row],[20D EMA]]</f>
        <v>0.44771360535980947</v>
      </c>
      <c r="T108" s="1">
        <f>(Table2[[#This Row],[Close Price]]-Table2[[#This Row],[50D EMA]])/Table2[[#This Row],[50D EMA]]</f>
        <v>5.8275019409739601E-2</v>
      </c>
      <c r="U108" s="1">
        <f>(Table2[[#This Row],[Close Price]]-Table2[[#This Row],[200D EMA]])/Table2[[#This Row],[200D EMA]]</f>
        <v>0.30851783529430593</v>
      </c>
      <c r="V108">
        <v>2.20679880354928</v>
      </c>
      <c r="W108">
        <v>1090.05</v>
      </c>
      <c r="X108">
        <v>1139.8</v>
      </c>
      <c r="Y108">
        <v>1060</v>
      </c>
      <c r="Z108">
        <v>1137.25</v>
      </c>
      <c r="AA108">
        <v>1060</v>
      </c>
      <c r="AB108">
        <v>1234.45</v>
      </c>
      <c r="AC108" s="1">
        <f>(Table2[[#This Row],[Close Price]]/Table2[[#This Row],[Day Low]])-1</f>
        <v>-1.2797578092748063E-2</v>
      </c>
      <c r="AD108" s="1">
        <f>(Table2[[#This Row],[Day High]]/Table2[[#This Row],[Close Price]])-1</f>
        <v>5.9195242077873855E-2</v>
      </c>
      <c r="AE108" s="1">
        <f>(Table2[[#This Row],[Close Price]]/Table2[[#This Row],[Current Week Low]])-1</f>
        <v>1.5188679245282888E-2</v>
      </c>
      <c r="AF108" s="1">
        <f>(Table2[[#This Row],[Current Week High]]/Table2[[#This Row],[Close Price]])-1</f>
        <v>5.68255738314285E-2</v>
      </c>
      <c r="AG108" s="1">
        <f>(Table2[[#This Row],[Close Price]]/Table2[[#This Row],[Current Month Low]])-1</f>
        <v>1.5188679245282888E-2</v>
      </c>
      <c r="AH108" s="1">
        <f>(Table2[[#This Row],[Current Month High]]/Table2[[#This Row],[Close Price]])-1</f>
        <v>0.14715175169593908</v>
      </c>
      <c r="AI108">
        <v>14.7151751695939</v>
      </c>
      <c r="AJ108">
        <v>146.190803019903</v>
      </c>
      <c r="AK108" t="str">
        <f>IF(AND(Table2[[#This Row],[20D EMA]]&gt;Table2[[#This Row],[50D EMA]],Table2[[#This Row],[50D EMA]]&gt;Table2[[#This Row],[200D EMA]]),"Uptrend","Downtrend/NoTrend")</f>
        <v>Downtrend/NoTrend</v>
      </c>
      <c r="AL108">
        <v>0.19</v>
      </c>
      <c r="AM108" t="s">
        <v>3194</v>
      </c>
      <c r="AN108">
        <v>0.8</v>
      </c>
      <c r="AO108" t="s">
        <v>3194</v>
      </c>
      <c r="AP108">
        <v>6.1893364338175001E-2</v>
      </c>
      <c r="AQ108">
        <f>(Table2[[#This Row],[Sharpe Ratio]]-AVERAGE(Table2[Sharpe Ratio]))/_xlfn.STDEV.P(Table2[Sharpe Ratio])</f>
        <v>-5.6261537870994208E-2</v>
      </c>
      <c r="AR1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08">
        <f>_xlfn.RANK.AVG(Table2[[#This Row],[1Y Return vs Nifty Z-Score]],Table2[1Y Return vs Nifty Z-Score])</f>
        <v>90</v>
      </c>
      <c r="AT108">
        <f>_xlfn.RANK.AVG(Table2[[#This Row],[6M Return vs Nifty Z-Score]],Table2[6M Return vs Nifty Z-Score])</f>
        <v>55</v>
      </c>
      <c r="AU108">
        <f>_xlfn.RANK.AVG(Table2[[#This Row],[Sharpe Ratio Z-Score]],Table2[Sharpe Ratio Z-Score])</f>
        <v>354</v>
      </c>
      <c r="AV108">
        <f>(Table2[[#This Row],[Rank 1Y]]+Table2[[#This Row],[Rank 6M]]+Table2[[#This Row],[Rank Sharpe]])/3</f>
        <v>166.33333333333334</v>
      </c>
    </row>
    <row r="109" spans="1:48" x14ac:dyDescent="0.3">
      <c r="A109" t="s">
        <v>490</v>
      </c>
      <c r="B109" t="s">
        <v>491</v>
      </c>
      <c r="C109" t="s">
        <v>3154</v>
      </c>
      <c r="D109" t="s">
        <v>492</v>
      </c>
      <c r="E109">
        <v>44382.75</v>
      </c>
      <c r="F109">
        <v>522.15</v>
      </c>
      <c r="G109">
        <v>70.581619157095503</v>
      </c>
      <c r="H109">
        <f>(Table2[[#This Row],[1Y Return vs Nifty]]-AVERAGE(Table2[1Y Return vs Nifty]))/_xlfn.STDEV.P(Table2[1Y Return vs Nifty])</f>
        <v>0.7485284668599993</v>
      </c>
      <c r="I109">
        <v>9.7357072043762294</v>
      </c>
      <c r="J109">
        <f>(Table2[[#This Row],[1M Return vs Nifty]]-AVERAGE(Table2[1M Return vs Nifty]))/_xlfn.STDEV.P(Table2[1M Return vs Nifty])</f>
        <v>1.1582914685022931</v>
      </c>
      <c r="K109">
        <v>15.145895859462801</v>
      </c>
      <c r="L109">
        <f>(Table2[[#This Row],[6M Return vs Nifty]]-AVERAGE(Table2[6M Return vs Nifty]))/_xlfn.STDEV.P(Table2[6M Return vs Nifty])</f>
        <v>0.12517469185086297</v>
      </c>
      <c r="M109">
        <v>10.451161116453401</v>
      </c>
      <c r="N109">
        <f>(Table2[[#This Row],[1W Return vs Nifty]]-AVERAGE(Table2[1W Return vs Nifty]))/_xlfn.STDEV.P(Table2[1W Return vs Nifty])</f>
        <v>1.2107609656407916</v>
      </c>
      <c r="O109">
        <v>502.15</v>
      </c>
      <c r="P109">
        <v>499.20217393061699</v>
      </c>
      <c r="Q109">
        <v>443.57306431171099</v>
      </c>
      <c r="R109">
        <v>61.041045192525303</v>
      </c>
      <c r="S109" s="1">
        <f>(Table2[[#This Row],[Close Price]]-Table2[[#This Row],[20D EMA]])/Table2[[#This Row],[20D EMA]]</f>
        <v>3.9828736433336655E-2</v>
      </c>
      <c r="T109" s="1">
        <f>(Table2[[#This Row],[Close Price]]-Table2[[#This Row],[50D EMA]])/Table2[[#This Row],[50D EMA]]</f>
        <v>4.5969002676203193E-2</v>
      </c>
      <c r="U109" s="1">
        <f>(Table2[[#This Row],[Close Price]]-Table2[[#This Row],[200D EMA]])/Table2[[#This Row],[200D EMA]]</f>
        <v>0.17714541754291646</v>
      </c>
      <c r="V109">
        <v>1.7914563388004101</v>
      </c>
      <c r="W109">
        <v>519.20000000000005</v>
      </c>
      <c r="X109">
        <v>533</v>
      </c>
      <c r="Y109">
        <v>519.20000000000005</v>
      </c>
      <c r="Z109">
        <v>534.4</v>
      </c>
      <c r="AA109">
        <v>473.85</v>
      </c>
      <c r="AB109">
        <v>534.4</v>
      </c>
      <c r="AC109" s="1">
        <f>(Table2[[#This Row],[Close Price]]/Table2[[#This Row],[Day Low]])-1</f>
        <v>5.6818181818181213E-3</v>
      </c>
      <c r="AD109" s="1">
        <f>(Table2[[#This Row],[Day High]]/Table2[[#This Row],[Close Price]])-1</f>
        <v>2.0779469501101211E-2</v>
      </c>
      <c r="AE109" s="1">
        <f>(Table2[[#This Row],[Close Price]]/Table2[[#This Row],[Current Week Low]])-1</f>
        <v>5.6818181818181213E-3</v>
      </c>
      <c r="AF109" s="1">
        <f>(Table2[[#This Row],[Current Week High]]/Table2[[#This Row],[Close Price]])-1</f>
        <v>2.3460691372211073E-2</v>
      </c>
      <c r="AG109" s="1">
        <f>(Table2[[#This Row],[Close Price]]/Table2[[#This Row],[Current Month Low]])-1</f>
        <v>0.10193099081987955</v>
      </c>
      <c r="AH109" s="1">
        <f>(Table2[[#This Row],[Current Month High]]/Table2[[#This Row],[Close Price]])-1</f>
        <v>2.3460691372211073E-2</v>
      </c>
      <c r="AI109">
        <v>18.8068562673561</v>
      </c>
      <c r="AJ109">
        <v>116.032271410839</v>
      </c>
      <c r="AK109" t="str">
        <f>IF(AND(Table2[[#This Row],[20D EMA]]&gt;Table2[[#This Row],[50D EMA]],Table2[[#This Row],[50D EMA]]&gt;Table2[[#This Row],[200D EMA]]),"Uptrend","Downtrend/NoTrend")</f>
        <v>Uptrend</v>
      </c>
      <c r="AL109">
        <v>-0.06</v>
      </c>
      <c r="AM109" t="s">
        <v>3193</v>
      </c>
      <c r="AN109">
        <v>10.68</v>
      </c>
      <c r="AO109" t="s">
        <v>3194</v>
      </c>
      <c r="AP109">
        <v>0.153936473313532</v>
      </c>
      <c r="AQ109">
        <f>(Table2[[#This Row],[Sharpe Ratio]]-AVERAGE(Table2[Sharpe Ratio]))/_xlfn.STDEV.P(Table2[Sharpe Ratio])</f>
        <v>1.0165237753905376</v>
      </c>
      <c r="AR1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4.2592793682444849</v>
      </c>
      <c r="AS109">
        <f>_xlfn.RANK.AVG(Table2[[#This Row],[1Y Return vs Nifty Z-Score]],Table2[1Y Return vs Nifty Z-Score])</f>
        <v>128</v>
      </c>
      <c r="AT109">
        <f>_xlfn.RANK.AVG(Table2[[#This Row],[6M Return vs Nifty Z-Score]],Table2[6M Return vs Nifty Z-Score])</f>
        <v>267</v>
      </c>
      <c r="AU109">
        <f>_xlfn.RANK.AVG(Table2[[#This Row],[Sharpe Ratio Z-Score]],Table2[Sharpe Ratio Z-Score])</f>
        <v>114</v>
      </c>
      <c r="AV109">
        <f>(Table2[[#This Row],[Rank 1Y]]+Table2[[#This Row],[Rank 6M]]+Table2[[#This Row],[Rank Sharpe]])/3</f>
        <v>169.66666666666666</v>
      </c>
    </row>
    <row r="110" spans="1:48" x14ac:dyDescent="0.3">
      <c r="A110" t="s">
        <v>1252</v>
      </c>
      <c r="B110" t="s">
        <v>1253</v>
      </c>
      <c r="C110" t="s">
        <v>3158</v>
      </c>
      <c r="D110" t="s">
        <v>266</v>
      </c>
      <c r="E110">
        <v>9624.5413612800003</v>
      </c>
      <c r="F110">
        <v>589.79999999999995</v>
      </c>
      <c r="G110">
        <v>31.427162226614399</v>
      </c>
      <c r="H110">
        <f>(Table2[[#This Row],[1Y Return vs Nifty]]-AVERAGE(Table2[1Y Return vs Nifty]))/_xlfn.STDEV.P(Table2[1Y Return vs Nifty])</f>
        <v>9.91325368930423E-2</v>
      </c>
      <c r="I110">
        <v>5.9053726294986602</v>
      </c>
      <c r="J110">
        <f>(Table2[[#This Row],[1M Return vs Nifty]]-AVERAGE(Table2[1M Return vs Nifty]))/_xlfn.STDEV.P(Table2[1M Return vs Nifty])</f>
        <v>0.73614913864697418</v>
      </c>
      <c r="K110">
        <v>41.290466857197103</v>
      </c>
      <c r="L110">
        <f>(Table2[[#This Row],[6M Return vs Nifty]]-AVERAGE(Table2[6M Return vs Nifty]))/_xlfn.STDEV.P(Table2[6M Return vs Nifty])</f>
        <v>0.91726679486555651</v>
      </c>
      <c r="M110">
        <v>0.65989871878186701</v>
      </c>
      <c r="N110">
        <f>(Table2[[#This Row],[1W Return vs Nifty]]-AVERAGE(Table2[1W Return vs Nifty]))/_xlfn.STDEV.P(Table2[1W Return vs Nifty])</f>
        <v>-0.67575567950531579</v>
      </c>
      <c r="O110">
        <v>583.13</v>
      </c>
      <c r="P110">
        <v>563.74986040449301</v>
      </c>
      <c r="Q110">
        <v>481.98875912624402</v>
      </c>
      <c r="R110">
        <v>52.734290120401603</v>
      </c>
      <c r="S110" s="1">
        <f>(Table2[[#This Row],[Close Price]]-Table2[[#This Row],[20D EMA]])/Table2[[#This Row],[20D EMA]]</f>
        <v>1.1438272769365251E-2</v>
      </c>
      <c r="T110" s="1">
        <f>(Table2[[#This Row],[Close Price]]-Table2[[#This Row],[50D EMA]])/Table2[[#This Row],[50D EMA]]</f>
        <v>4.6208684782317919E-2</v>
      </c>
      <c r="U110" s="1">
        <f>(Table2[[#This Row],[Close Price]]-Table2[[#This Row],[200D EMA]])/Table2[[#This Row],[200D EMA]]</f>
        <v>0.22367999010847819</v>
      </c>
      <c r="V110">
        <v>0.84111218466523197</v>
      </c>
      <c r="W110">
        <v>585</v>
      </c>
      <c r="X110">
        <v>601.85</v>
      </c>
      <c r="Y110">
        <v>574.4</v>
      </c>
      <c r="Z110">
        <v>601.85</v>
      </c>
      <c r="AA110">
        <v>568.20000000000005</v>
      </c>
      <c r="AB110">
        <v>616.5</v>
      </c>
      <c r="AC110" s="1">
        <f>(Table2[[#This Row],[Close Price]]/Table2[[#This Row],[Day Low]])-1</f>
        <v>8.2051282051280872E-3</v>
      </c>
      <c r="AD110" s="1">
        <f>(Table2[[#This Row],[Day High]]/Table2[[#This Row],[Close Price]])-1</f>
        <v>2.0430654459138831E-2</v>
      </c>
      <c r="AE110" s="1">
        <f>(Table2[[#This Row],[Close Price]]/Table2[[#This Row],[Current Week Low]])-1</f>
        <v>2.6810584958217198E-2</v>
      </c>
      <c r="AF110" s="1">
        <f>(Table2[[#This Row],[Current Week High]]/Table2[[#This Row],[Close Price]])-1</f>
        <v>2.0430654459138831E-2</v>
      </c>
      <c r="AG110" s="1">
        <f>(Table2[[#This Row],[Close Price]]/Table2[[#This Row],[Current Month Low]])-1</f>
        <v>3.8014783526926887E-2</v>
      </c>
      <c r="AH110" s="1">
        <f>(Table2[[#This Row],[Current Month High]]/Table2[[#This Row],[Close Price]])-1</f>
        <v>4.5269582909460926E-2</v>
      </c>
      <c r="AI110">
        <v>4.5269582909460899</v>
      </c>
      <c r="AJ110">
        <v>67.914590747330905</v>
      </c>
      <c r="AK110" t="str">
        <f>IF(AND(Table2[[#This Row],[20D EMA]]&gt;Table2[[#This Row],[50D EMA]],Table2[[#This Row],[50D EMA]]&gt;Table2[[#This Row],[200D EMA]]),"Uptrend","Downtrend/NoTrend")</f>
        <v>Uptrend</v>
      </c>
      <c r="AL110">
        <v>0.02</v>
      </c>
      <c r="AM110" t="s">
        <v>3194</v>
      </c>
      <c r="AN110">
        <v>0.79</v>
      </c>
      <c r="AO110" t="s">
        <v>3194</v>
      </c>
      <c r="AP110">
        <v>0.12828819757514001</v>
      </c>
      <c r="AQ110">
        <f>(Table2[[#This Row],[Sharpe Ratio]]-AVERAGE(Table2[Sharpe Ratio]))/_xlfn.STDEV.P(Table2[Sharpe Ratio])</f>
        <v>0.71758674654684995</v>
      </c>
      <c r="AR1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1.7943795374471074</v>
      </c>
      <c r="AS110">
        <f>_xlfn.RANK.AVG(Table2[[#This Row],[1Y Return vs Nifty Z-Score]],Table2[1Y Return vs Nifty Z-Score])</f>
        <v>257</v>
      </c>
      <c r="AT110">
        <f>_xlfn.RANK.AVG(Table2[[#This Row],[6M Return vs Nifty Z-Score]],Table2[6M Return vs Nifty Z-Score])</f>
        <v>96</v>
      </c>
      <c r="AU110">
        <f>_xlfn.RANK.AVG(Table2[[#This Row],[Sharpe Ratio Z-Score]],Table2[Sharpe Ratio Z-Score])</f>
        <v>159</v>
      </c>
      <c r="AV110">
        <f>(Table2[[#This Row],[Rank 1Y]]+Table2[[#This Row],[Rank 6M]]+Table2[[#This Row],[Rank Sharpe]])/3</f>
        <v>170.66666666666666</v>
      </c>
    </row>
    <row r="111" spans="1:48" x14ac:dyDescent="0.3">
      <c r="A111" t="s">
        <v>1327</v>
      </c>
      <c r="B111" t="s">
        <v>1328</v>
      </c>
      <c r="C111" t="s">
        <v>3152</v>
      </c>
      <c r="D111" t="s">
        <v>51</v>
      </c>
      <c r="E111">
        <v>8662.3186306400003</v>
      </c>
      <c r="F111">
        <v>885.8</v>
      </c>
      <c r="G111">
        <v>134.85664526582701</v>
      </c>
      <c r="H111">
        <f>(Table2[[#This Row],[1Y Return vs Nifty]]-AVERAGE(Table2[1Y Return vs Nifty]))/_xlfn.STDEV.P(Table2[1Y Return vs Nifty])</f>
        <v>1.8145613945453347</v>
      </c>
      <c r="I111">
        <v>-4.6490830393733802</v>
      </c>
      <c r="J111">
        <f>(Table2[[#This Row],[1M Return vs Nifty]]-AVERAGE(Table2[1M Return vs Nifty]))/_xlfn.STDEV.P(Table2[1M Return vs Nifty])</f>
        <v>-0.42706060695461834</v>
      </c>
      <c r="K111">
        <v>62.124359764667197</v>
      </c>
      <c r="L111">
        <f>(Table2[[#This Row],[6M Return vs Nifty]]-AVERAGE(Table2[6M Return vs Nifty]))/_xlfn.STDEV.P(Table2[6M Return vs Nifty])</f>
        <v>1.5484633078429926</v>
      </c>
      <c r="M111">
        <v>14.2402258552576</v>
      </c>
      <c r="N111">
        <f>(Table2[[#This Row],[1W Return vs Nifty]]-AVERAGE(Table2[1W Return vs Nifty]))/_xlfn.STDEV.P(Table2[1W Return vs Nifty])</f>
        <v>1.9408132723780938</v>
      </c>
      <c r="O111">
        <v>835.54</v>
      </c>
      <c r="P111">
        <v>788.33422687562995</v>
      </c>
      <c r="Q111">
        <v>605.34737707423994</v>
      </c>
      <c r="R111">
        <v>64.893802145819095</v>
      </c>
      <c r="S111" s="1">
        <f>(Table2[[#This Row],[Close Price]]-Table2[[#This Row],[20D EMA]])/Table2[[#This Row],[20D EMA]]</f>
        <v>6.0152715609067181E-2</v>
      </c>
      <c r="T111" s="1">
        <f>(Table2[[#This Row],[Close Price]]-Table2[[#This Row],[50D EMA]])/Table2[[#This Row],[50D EMA]]</f>
        <v>0.12363509004378989</v>
      </c>
      <c r="U111" s="1">
        <f>(Table2[[#This Row],[Close Price]]-Table2[[#This Row],[200D EMA]])/Table2[[#This Row],[200D EMA]]</f>
        <v>0.46329204279572722</v>
      </c>
      <c r="V111">
        <v>0.62064162423284297</v>
      </c>
      <c r="W111">
        <v>852.6</v>
      </c>
      <c r="X111">
        <v>890</v>
      </c>
      <c r="Y111">
        <v>849</v>
      </c>
      <c r="Z111">
        <v>890.5</v>
      </c>
      <c r="AA111">
        <v>747.1</v>
      </c>
      <c r="AB111">
        <v>890.5</v>
      </c>
      <c r="AC111" s="1">
        <f>(Table2[[#This Row],[Close Price]]/Table2[[#This Row],[Day Low]])-1</f>
        <v>3.8939713816561028E-2</v>
      </c>
      <c r="AD111" s="1">
        <f>(Table2[[#This Row],[Day High]]/Table2[[#This Row],[Close Price]])-1</f>
        <v>4.7414766312938728E-3</v>
      </c>
      <c r="AE111" s="1">
        <f>(Table2[[#This Row],[Close Price]]/Table2[[#This Row],[Current Week Low]])-1</f>
        <v>4.3345111896348598E-2</v>
      </c>
      <c r="AF111" s="1">
        <f>(Table2[[#This Row],[Current Week High]]/Table2[[#This Row],[Close Price]])-1</f>
        <v>5.3059381350193391E-3</v>
      </c>
      <c r="AG111" s="1">
        <f>(Table2[[#This Row],[Close Price]]/Table2[[#This Row],[Current Month Low]])-1</f>
        <v>0.18565118458037744</v>
      </c>
      <c r="AH111" s="1">
        <f>(Table2[[#This Row],[Current Month High]]/Table2[[#This Row],[Close Price]])-1</f>
        <v>5.3059381350193391E-3</v>
      </c>
      <c r="AI111">
        <v>8.3201625649130797</v>
      </c>
      <c r="AJ111">
        <v>198.45013477088901</v>
      </c>
      <c r="AK111" t="str">
        <f>IF(AND(Table2[[#This Row],[20D EMA]]&gt;Table2[[#This Row],[50D EMA]],Table2[[#This Row],[50D EMA]]&gt;Table2[[#This Row],[200D EMA]]),"Uptrend","Downtrend/NoTrend")</f>
        <v>Uptrend</v>
      </c>
      <c r="AL111">
        <v>0.22</v>
      </c>
      <c r="AM111" t="s">
        <v>3194</v>
      </c>
      <c r="AN111">
        <v>7.06</v>
      </c>
      <c r="AO111" t="s">
        <v>3194</v>
      </c>
      <c r="AP111">
        <v>4.0248517612786E-2</v>
      </c>
      <c r="AQ111">
        <f>(Table2[[#This Row],[Sharpe Ratio]]-AVERAGE(Table2[Sharpe Ratio]))/_xlfn.STDEV.P(Table2[Sharpe Ratio])</f>
        <v>-0.30853760647935818</v>
      </c>
      <c r="AR1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4.5682397613324444</v>
      </c>
      <c r="AS111">
        <f>_xlfn.RANK.AVG(Table2[[#This Row],[1Y Return vs Nifty Z-Score]],Table2[1Y Return vs Nifty Z-Score])</f>
        <v>45</v>
      </c>
      <c r="AT111">
        <f>_xlfn.RANK.AVG(Table2[[#This Row],[6M Return vs Nifty Z-Score]],Table2[6M Return vs Nifty Z-Score])</f>
        <v>52</v>
      </c>
      <c r="AU111">
        <f>_xlfn.RANK.AVG(Table2[[#This Row],[Sharpe Ratio Z-Score]],Table2[Sharpe Ratio Z-Score])</f>
        <v>416</v>
      </c>
      <c r="AV111">
        <f>(Table2[[#This Row],[Rank 1Y]]+Table2[[#This Row],[Rank 6M]]+Table2[[#This Row],[Rank Sharpe]])/3</f>
        <v>171</v>
      </c>
    </row>
    <row r="112" spans="1:48" x14ac:dyDescent="0.3">
      <c r="A112" t="s">
        <v>1048</v>
      </c>
      <c r="B112" t="s">
        <v>1049</v>
      </c>
      <c r="C112" t="s">
        <v>3154</v>
      </c>
      <c r="D112" t="s">
        <v>184</v>
      </c>
      <c r="E112">
        <v>13253.37371663</v>
      </c>
      <c r="F112">
        <v>563.29999999999995</v>
      </c>
      <c r="G112">
        <v>39.914249384573402</v>
      </c>
      <c r="H112">
        <f>(Table2[[#This Row],[1Y Return vs Nifty]]-AVERAGE(Table2[1Y Return vs Nifty]))/_xlfn.STDEV.P(Table2[1Y Return vs Nifty])</f>
        <v>0.23989505257392787</v>
      </c>
      <c r="I112">
        <v>5.4502390221491304</v>
      </c>
      <c r="J112">
        <f>(Table2[[#This Row],[1M Return vs Nifty]]-AVERAGE(Table2[1M Return vs Nifty]))/_xlfn.STDEV.P(Table2[1M Return vs Nifty])</f>
        <v>0.68598872637851649</v>
      </c>
      <c r="K112">
        <v>23.987862359642399</v>
      </c>
      <c r="L112">
        <f>(Table2[[#This Row],[6M Return vs Nifty]]-AVERAGE(Table2[6M Return vs Nifty]))/_xlfn.STDEV.P(Table2[6M Return vs Nifty])</f>
        <v>0.39305638096022594</v>
      </c>
      <c r="M112">
        <v>2.92714569536047</v>
      </c>
      <c r="N112">
        <f>(Table2[[#This Row],[1W Return vs Nifty]]-AVERAGE(Table2[1W Return vs Nifty]))/_xlfn.STDEV.P(Table2[1W Return vs Nifty])</f>
        <v>-0.23891730399718061</v>
      </c>
      <c r="O112">
        <v>575.27</v>
      </c>
      <c r="P112">
        <v>556.25468186634805</v>
      </c>
      <c r="Q112">
        <v>471.53058435371599</v>
      </c>
      <c r="R112">
        <v>39.535052195991497</v>
      </c>
      <c r="S112" s="1">
        <f>(Table2[[#This Row],[Close Price]]-Table2[[#This Row],[20D EMA]])/Table2[[#This Row],[20D EMA]]</f>
        <v>-2.0807620769377904E-2</v>
      </c>
      <c r="T112" s="1">
        <f>(Table2[[#This Row],[Close Price]]-Table2[[#This Row],[50D EMA]])/Table2[[#This Row],[50D EMA]]</f>
        <v>1.2665633860399022E-2</v>
      </c>
      <c r="U112" s="1">
        <f>(Table2[[#This Row],[Close Price]]-Table2[[#This Row],[200D EMA]])/Table2[[#This Row],[200D EMA]]</f>
        <v>0.19462028273746854</v>
      </c>
      <c r="V112">
        <v>0.41082123275416499</v>
      </c>
      <c r="W112">
        <v>559.54999999999995</v>
      </c>
      <c r="X112">
        <v>576.75</v>
      </c>
      <c r="Y112">
        <v>559.54999999999995</v>
      </c>
      <c r="Z112">
        <v>583.6</v>
      </c>
      <c r="AA112">
        <v>552.45000000000005</v>
      </c>
      <c r="AB112">
        <v>614.9</v>
      </c>
      <c r="AC112" s="1">
        <f>(Table2[[#This Row],[Close Price]]/Table2[[#This Row],[Day Low]])-1</f>
        <v>6.7018139576444646E-3</v>
      </c>
      <c r="AD112" s="1">
        <f>(Table2[[#This Row],[Day High]]/Table2[[#This Row],[Close Price]])-1</f>
        <v>2.3877152494230502E-2</v>
      </c>
      <c r="AE112" s="1">
        <f>(Table2[[#This Row],[Close Price]]/Table2[[#This Row],[Current Week Low]])-1</f>
        <v>6.7018139576444646E-3</v>
      </c>
      <c r="AF112" s="1">
        <f>(Table2[[#This Row],[Current Week High]]/Table2[[#This Row],[Close Price]])-1</f>
        <v>3.6037635363039389E-2</v>
      </c>
      <c r="AG112" s="1">
        <f>(Table2[[#This Row],[Close Price]]/Table2[[#This Row],[Current Month Low]])-1</f>
        <v>1.9639786406009385E-2</v>
      </c>
      <c r="AH112" s="1">
        <f>(Table2[[#This Row],[Current Month High]]/Table2[[#This Row],[Close Price]])-1</f>
        <v>9.1603053435114656E-2</v>
      </c>
      <c r="AI112">
        <v>15.746493875377199</v>
      </c>
      <c r="AJ112">
        <v>79.968051118210795</v>
      </c>
      <c r="AK112" t="str">
        <f>IF(AND(Table2[[#This Row],[20D EMA]]&gt;Table2[[#This Row],[50D EMA]],Table2[[#This Row],[50D EMA]]&gt;Table2[[#This Row],[200D EMA]]),"Uptrend","Downtrend/NoTrend")</f>
        <v>Uptrend</v>
      </c>
      <c r="AL112">
        <v>0.16</v>
      </c>
      <c r="AM112" t="s">
        <v>3194</v>
      </c>
      <c r="AN112">
        <v>-8.93</v>
      </c>
      <c r="AO112" t="s">
        <v>3193</v>
      </c>
      <c r="AP112">
        <v>0.161802780094015</v>
      </c>
      <c r="AQ112">
        <f>(Table2[[#This Row],[Sharpe Ratio]]-AVERAGE(Table2[Sharpe Ratio]))/_xlfn.STDEV.P(Table2[Sharpe Ratio])</f>
        <v>1.108207536159322</v>
      </c>
      <c r="AR1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2.1882303920748116</v>
      </c>
      <c r="AS112">
        <f>_xlfn.RANK.AVG(Table2[[#This Row],[1Y Return vs Nifty Z-Score]],Table2[1Y Return vs Nifty Z-Score])</f>
        <v>222</v>
      </c>
      <c r="AT112">
        <f>_xlfn.RANK.AVG(Table2[[#This Row],[6M Return vs Nifty Z-Score]],Table2[6M Return vs Nifty Z-Score])</f>
        <v>192</v>
      </c>
      <c r="AU112">
        <f>_xlfn.RANK.AVG(Table2[[#This Row],[Sharpe Ratio Z-Score]],Table2[Sharpe Ratio Z-Score])</f>
        <v>99</v>
      </c>
      <c r="AV112">
        <f>(Table2[[#This Row],[Rank 1Y]]+Table2[[#This Row],[Rank 6M]]+Table2[[#This Row],[Rank Sharpe]])/3</f>
        <v>171</v>
      </c>
    </row>
    <row r="113" spans="1:48" x14ac:dyDescent="0.3">
      <c r="A113" t="s">
        <v>226</v>
      </c>
      <c r="B113" t="s">
        <v>227</v>
      </c>
      <c r="C113" t="s">
        <v>3152</v>
      </c>
      <c r="D113" t="s">
        <v>51</v>
      </c>
      <c r="E113">
        <v>118374.6770944</v>
      </c>
      <c r="F113">
        <v>3497.6</v>
      </c>
      <c r="G113">
        <v>56.029477030377301</v>
      </c>
      <c r="H113">
        <f>(Table2[[#This Row],[1Y Return vs Nifty]]-AVERAGE(Table2[1Y Return vs Nifty]))/_xlfn.STDEV.P(Table2[1Y Return vs Nifty])</f>
        <v>0.50717403085874935</v>
      </c>
      <c r="I113">
        <v>1.9332732202574301</v>
      </c>
      <c r="J113">
        <f>(Table2[[#This Row],[1M Return vs Nifty]]-AVERAGE(Table2[1M Return vs Nifty]))/_xlfn.STDEV.P(Table2[1M Return vs Nifty])</f>
        <v>0.29838286359837096</v>
      </c>
      <c r="K113">
        <v>26.2983770619057</v>
      </c>
      <c r="L113">
        <f>(Table2[[#This Row],[6M Return vs Nifty]]-AVERAGE(Table2[6M Return vs Nifty]))/_xlfn.STDEV.P(Table2[6M Return vs Nifty])</f>
        <v>0.463057164286168</v>
      </c>
      <c r="M113">
        <v>2.7049037019923001</v>
      </c>
      <c r="N113">
        <f>(Table2[[#This Row],[1W Return vs Nifty]]-AVERAGE(Table2[1W Return vs Nifty]))/_xlfn.STDEV.P(Table2[1W Return vs Nifty])</f>
        <v>-0.28173744329190614</v>
      </c>
      <c r="O113">
        <v>3454.16</v>
      </c>
      <c r="P113">
        <v>3364.8406276528099</v>
      </c>
      <c r="Q113">
        <v>2894.3233601104898</v>
      </c>
      <c r="R113">
        <v>55.207354062544297</v>
      </c>
      <c r="S113" s="1">
        <f>(Table2[[#This Row],[Close Price]]-Table2[[#This Row],[20D EMA]])/Table2[[#This Row],[20D EMA]]</f>
        <v>1.2576140074576759E-2</v>
      </c>
      <c r="T113" s="1">
        <f>(Table2[[#This Row],[Close Price]]-Table2[[#This Row],[50D EMA]])/Table2[[#This Row],[50D EMA]]</f>
        <v>3.9454876779646507E-2</v>
      </c>
      <c r="U113" s="1">
        <f>(Table2[[#This Row],[Close Price]]-Table2[[#This Row],[200D EMA]])/Table2[[#This Row],[200D EMA]]</f>
        <v>0.20843443003081735</v>
      </c>
      <c r="V113">
        <v>1.03774618212839</v>
      </c>
      <c r="W113">
        <v>3477.55</v>
      </c>
      <c r="X113">
        <v>3531.75</v>
      </c>
      <c r="Y113">
        <v>3448.25</v>
      </c>
      <c r="Z113">
        <v>3531.75</v>
      </c>
      <c r="AA113">
        <v>3331.45</v>
      </c>
      <c r="AB113">
        <v>3590.7</v>
      </c>
      <c r="AC113" s="1">
        <f>(Table2[[#This Row],[Close Price]]/Table2[[#This Row],[Day Low]])-1</f>
        <v>5.7655533349627586E-3</v>
      </c>
      <c r="AD113" s="1">
        <f>(Table2[[#This Row],[Day High]]/Table2[[#This Row],[Close Price]])-1</f>
        <v>9.7638380603843888E-3</v>
      </c>
      <c r="AE113" s="1">
        <f>(Table2[[#This Row],[Close Price]]/Table2[[#This Row],[Current Week Low]])-1</f>
        <v>1.4311607337055055E-2</v>
      </c>
      <c r="AF113" s="1">
        <f>(Table2[[#This Row],[Current Week High]]/Table2[[#This Row],[Close Price]])-1</f>
        <v>9.7638380603843888E-3</v>
      </c>
      <c r="AG113" s="1">
        <f>(Table2[[#This Row],[Close Price]]/Table2[[#This Row],[Current Month Low]])-1</f>
        <v>4.9873178345765323E-2</v>
      </c>
      <c r="AH113" s="1">
        <f>(Table2[[#This Row],[Current Month High]]/Table2[[#This Row],[Close Price]])-1</f>
        <v>2.6618252516011021E-2</v>
      </c>
      <c r="AI113">
        <v>2.6618252516010998</v>
      </c>
      <c r="AJ113">
        <v>91.906943568077693</v>
      </c>
      <c r="AK113" t="str">
        <f>IF(AND(Table2[[#This Row],[20D EMA]]&gt;Table2[[#This Row],[50D EMA]],Table2[[#This Row],[50D EMA]]&gt;Table2[[#This Row],[200D EMA]]),"Uptrend","Downtrend/NoTrend")</f>
        <v>Uptrend</v>
      </c>
      <c r="AL113">
        <v>0</v>
      </c>
      <c r="AM113" t="s">
        <v>3195</v>
      </c>
      <c r="AN113">
        <v>2.5</v>
      </c>
      <c r="AO113" t="s">
        <v>3194</v>
      </c>
      <c r="AP113">
        <v>0.12274580925831</v>
      </c>
      <c r="AQ113">
        <f>(Table2[[#This Row],[Sharpe Ratio]]-AVERAGE(Table2[Sharpe Ratio]))/_xlfn.STDEV.P(Table2[Sharpe Ratio])</f>
        <v>0.65298883310305877</v>
      </c>
      <c r="AR1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1.6398654485544408</v>
      </c>
      <c r="AS113">
        <f>_xlfn.RANK.AVG(Table2[[#This Row],[1Y Return vs Nifty Z-Score]],Table2[1Y Return vs Nifty Z-Score])</f>
        <v>164</v>
      </c>
      <c r="AT113">
        <f>_xlfn.RANK.AVG(Table2[[#This Row],[6M Return vs Nifty Z-Score]],Table2[6M Return vs Nifty Z-Score])</f>
        <v>174</v>
      </c>
      <c r="AU113">
        <f>_xlfn.RANK.AVG(Table2[[#This Row],[Sharpe Ratio Z-Score]],Table2[Sharpe Ratio Z-Score])</f>
        <v>178</v>
      </c>
      <c r="AV113">
        <f>(Table2[[#This Row],[Rank 1Y]]+Table2[[#This Row],[Rank 6M]]+Table2[[#This Row],[Rank Sharpe]])/3</f>
        <v>172</v>
      </c>
    </row>
    <row r="114" spans="1:48" x14ac:dyDescent="0.3">
      <c r="A114" t="s">
        <v>230</v>
      </c>
      <c r="B114" t="s">
        <v>231</v>
      </c>
      <c r="C114" t="s">
        <v>3154</v>
      </c>
      <c r="D114" t="s">
        <v>184</v>
      </c>
      <c r="E114">
        <v>114149.6772966</v>
      </c>
      <c r="F114">
        <v>38703.15</v>
      </c>
      <c r="G114">
        <v>60.340511988627398</v>
      </c>
      <c r="H114">
        <f>(Table2[[#This Row],[1Y Return vs Nifty]]-AVERAGE(Table2[1Y Return vs Nifty]))/_xlfn.STDEV.P(Table2[1Y Return vs Nifty])</f>
        <v>0.57867466642633059</v>
      </c>
      <c r="I114">
        <v>14.1547327078585</v>
      </c>
      <c r="J114">
        <f>(Table2[[#This Row],[1M Return vs Nifty]]-AVERAGE(Table2[1M Return vs Nifty]))/_xlfn.STDEV.P(Table2[1M Return vs Nifty])</f>
        <v>1.6453136033218618</v>
      </c>
      <c r="K114">
        <v>17.371063248306299</v>
      </c>
      <c r="L114">
        <f>(Table2[[#This Row],[6M Return vs Nifty]]-AVERAGE(Table2[6M Return vs Nifty]))/_xlfn.STDEV.P(Table2[6M Return vs Nifty])</f>
        <v>0.19258974015062294</v>
      </c>
      <c r="M114">
        <v>5.5255982279024396</v>
      </c>
      <c r="N114">
        <f>(Table2[[#This Row],[1W Return vs Nifty]]-AVERAGE(Table2[1W Return vs Nifty]))/_xlfn.STDEV.P(Table2[1W Return vs Nifty])</f>
        <v>0.26173560010926394</v>
      </c>
      <c r="O114">
        <v>37061.9</v>
      </c>
      <c r="P114">
        <v>35353.350347177096</v>
      </c>
      <c r="Q114">
        <v>30840.011031052501</v>
      </c>
      <c r="R114">
        <v>70.675766537865599</v>
      </c>
      <c r="S114" s="1">
        <f>(Table2[[#This Row],[Close Price]]-Table2[[#This Row],[20D EMA]])/Table2[[#This Row],[20D EMA]]</f>
        <v>4.428402213594014E-2</v>
      </c>
      <c r="T114" s="1">
        <f>(Table2[[#This Row],[Close Price]]-Table2[[#This Row],[50D EMA]])/Table2[[#This Row],[50D EMA]]</f>
        <v>9.4751971734706633E-2</v>
      </c>
      <c r="U114" s="1">
        <f>(Table2[[#This Row],[Close Price]]-Table2[[#This Row],[200D EMA]])/Table2[[#This Row],[200D EMA]]</f>
        <v>0.25496550442313992</v>
      </c>
      <c r="V114">
        <v>0.90254028645247097</v>
      </c>
      <c r="W114">
        <v>38212.800000000003</v>
      </c>
      <c r="X114">
        <v>38936.050000000003</v>
      </c>
      <c r="Y114">
        <v>38212.800000000003</v>
      </c>
      <c r="Z114">
        <v>38936.050000000003</v>
      </c>
      <c r="AA114">
        <v>36220.300000000003</v>
      </c>
      <c r="AB114">
        <v>39088.800000000003</v>
      </c>
      <c r="AC114" s="1">
        <f>(Table2[[#This Row],[Close Price]]/Table2[[#This Row],[Day Low]])-1</f>
        <v>1.2832087677427495E-2</v>
      </c>
      <c r="AD114" s="1">
        <f>(Table2[[#This Row],[Day High]]/Table2[[#This Row],[Close Price]])-1</f>
        <v>6.0175980508045956E-3</v>
      </c>
      <c r="AE114" s="1">
        <f>(Table2[[#This Row],[Close Price]]/Table2[[#This Row],[Current Week Low]])-1</f>
        <v>1.2832087677427495E-2</v>
      </c>
      <c r="AF114" s="1">
        <f>(Table2[[#This Row],[Current Week High]]/Table2[[#This Row],[Close Price]])-1</f>
        <v>6.0175980508045956E-3</v>
      </c>
      <c r="AG114" s="1">
        <f>(Table2[[#This Row],[Close Price]]/Table2[[#This Row],[Current Month Low]])-1</f>
        <v>6.8548576350830892E-2</v>
      </c>
      <c r="AH114" s="1">
        <f>(Table2[[#This Row],[Current Month High]]/Table2[[#This Row],[Close Price]])-1</f>
        <v>9.9643052309696944E-3</v>
      </c>
      <c r="AI114">
        <v>0.996430523096969</v>
      </c>
      <c r="AJ114">
        <v>100.534455958549</v>
      </c>
      <c r="AK114" t="str">
        <f>IF(AND(Table2[[#This Row],[20D EMA]]&gt;Table2[[#This Row],[50D EMA]],Table2[[#This Row],[50D EMA]]&gt;Table2[[#This Row],[200D EMA]]),"Uptrend","Downtrend/NoTrend")</f>
        <v>Uptrend</v>
      </c>
      <c r="AL114">
        <v>0.11</v>
      </c>
      <c r="AM114" t="s">
        <v>3194</v>
      </c>
      <c r="AN114">
        <v>4.2</v>
      </c>
      <c r="AO114" t="s">
        <v>3194</v>
      </c>
      <c r="AP114">
        <v>0.14540017652435799</v>
      </c>
      <c r="AQ114">
        <f>(Table2[[#This Row],[Sharpe Ratio]]-AVERAGE(Table2[Sharpe Ratio]))/_xlfn.STDEV.P(Table2[Sharpe Ratio])</f>
        <v>0.91703111453833597</v>
      </c>
      <c r="AR1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3.5953447245464152</v>
      </c>
      <c r="AS114">
        <f>_xlfn.RANK.AVG(Table2[[#This Row],[1Y Return vs Nifty Z-Score]],Table2[1Y Return vs Nifty Z-Score])</f>
        <v>146</v>
      </c>
      <c r="AT114">
        <f>_xlfn.RANK.AVG(Table2[[#This Row],[6M Return vs Nifty Z-Score]],Table2[6M Return vs Nifty Z-Score])</f>
        <v>244</v>
      </c>
      <c r="AU114">
        <f>_xlfn.RANK.AVG(Table2[[#This Row],[Sharpe Ratio Z-Score]],Table2[Sharpe Ratio Z-Score])</f>
        <v>126</v>
      </c>
      <c r="AV114">
        <f>(Table2[[#This Row],[Rank 1Y]]+Table2[[#This Row],[Rank 6M]]+Table2[[#This Row],[Rank Sharpe]])/3</f>
        <v>172</v>
      </c>
    </row>
    <row r="115" spans="1:48" x14ac:dyDescent="0.3">
      <c r="A115" t="s">
        <v>1438</v>
      </c>
      <c r="B115" t="s">
        <v>1439</v>
      </c>
      <c r="C115" t="s">
        <v>3157</v>
      </c>
      <c r="D115" t="s">
        <v>83</v>
      </c>
      <c r="E115">
        <v>7618.9258726750004</v>
      </c>
      <c r="F115">
        <v>3112.25</v>
      </c>
      <c r="G115">
        <v>56.164549962606102</v>
      </c>
      <c r="H115">
        <f>(Table2[[#This Row],[1Y Return vs Nifty]]-AVERAGE(Table2[1Y Return vs Nifty]))/_xlfn.STDEV.P(Table2[1Y Return vs Nifty])</f>
        <v>0.50941428188799565</v>
      </c>
      <c r="I115">
        <v>-6.9200640085363698</v>
      </c>
      <c r="J115">
        <f>(Table2[[#This Row],[1M Return vs Nifty]]-AVERAGE(Table2[1M Return vs Nifty]))/_xlfn.STDEV.P(Table2[1M Return vs Nifty])</f>
        <v>-0.6773461051634001</v>
      </c>
      <c r="K115">
        <v>14.6230700540181</v>
      </c>
      <c r="L115">
        <f>(Table2[[#This Row],[6M Return vs Nifty]]-AVERAGE(Table2[6M Return vs Nifty]))/_xlfn.STDEV.P(Table2[6M Return vs Nifty])</f>
        <v>0.10933483768837042</v>
      </c>
      <c r="M115">
        <v>-0.45412847608032803</v>
      </c>
      <c r="N115">
        <f>(Table2[[#This Row],[1W Return vs Nifty]]-AVERAGE(Table2[1W Return vs Nifty]))/_xlfn.STDEV.P(Table2[1W Return vs Nifty])</f>
        <v>-0.89039918111883054</v>
      </c>
      <c r="O115">
        <v>2627.35</v>
      </c>
      <c r="P115">
        <v>3190.6738853758502</v>
      </c>
      <c r="Q115">
        <v>2723.4136933664699</v>
      </c>
      <c r="R115">
        <v>30.537753840957301</v>
      </c>
      <c r="S115" s="1">
        <f>(Table2[[#This Row],[Close Price]]-Table2[[#This Row],[20D EMA]])/Table2[[#This Row],[20D EMA]]</f>
        <v>0.18455858564713498</v>
      </c>
      <c r="T115" s="1">
        <f>(Table2[[#This Row],[Close Price]]-Table2[[#This Row],[50D EMA]])/Table2[[#This Row],[50D EMA]]</f>
        <v>-2.457909776843651E-2</v>
      </c>
      <c r="U115" s="1">
        <f>(Table2[[#This Row],[Close Price]]-Table2[[#This Row],[200D EMA]])/Table2[[#This Row],[200D EMA]]</f>
        <v>0.14277533654935881</v>
      </c>
      <c r="V115">
        <v>0.54373207426103798</v>
      </c>
      <c r="W115">
        <v>3090</v>
      </c>
      <c r="X115">
        <v>3132.3</v>
      </c>
      <c r="Y115">
        <v>3080.75</v>
      </c>
      <c r="Z115">
        <v>3155.85</v>
      </c>
      <c r="AA115">
        <v>3050</v>
      </c>
      <c r="AB115">
        <v>3155.85</v>
      </c>
      <c r="AC115" s="1">
        <f>(Table2[[#This Row],[Close Price]]/Table2[[#This Row],[Day Low]])-1</f>
        <v>7.2006472491910056E-3</v>
      </c>
      <c r="AD115" s="1">
        <f>(Table2[[#This Row],[Day High]]/Table2[[#This Row],[Close Price]])-1</f>
        <v>6.4422845208451651E-3</v>
      </c>
      <c r="AE115" s="1">
        <f>(Table2[[#This Row],[Close Price]]/Table2[[#This Row],[Current Week Low]])-1</f>
        <v>1.022478292623541E-2</v>
      </c>
      <c r="AF115" s="1">
        <f>(Table2[[#This Row],[Current Week High]]/Table2[[#This Row],[Close Price]])-1</f>
        <v>1.4009157362037117E-2</v>
      </c>
      <c r="AG115" s="1">
        <f>(Table2[[#This Row],[Close Price]]/Table2[[#This Row],[Current Month Low]])-1</f>
        <v>2.0409836065573783E-2</v>
      </c>
      <c r="AH115" s="1">
        <f>(Table2[[#This Row],[Current Month High]]/Table2[[#This Row],[Close Price]])-1</f>
        <v>1.4009157362037117E-2</v>
      </c>
      <c r="AI115">
        <v>13.2605028516346</v>
      </c>
      <c r="AJ115">
        <v>100.654395409561</v>
      </c>
      <c r="AK115" t="str">
        <f>IF(AND(Table2[[#This Row],[20D EMA]]&gt;Table2[[#This Row],[50D EMA]],Table2[[#This Row],[50D EMA]]&gt;Table2[[#This Row],[200D EMA]]),"Uptrend","Downtrend/NoTrend")</f>
        <v>Downtrend/NoTrend</v>
      </c>
      <c r="AL115">
        <v>-0.11</v>
      </c>
      <c r="AM115" t="s">
        <v>3193</v>
      </c>
      <c r="AN115">
        <v>-6.78</v>
      </c>
      <c r="AO115" t="s">
        <v>3193</v>
      </c>
      <c r="AP115">
        <v>0.17703906757409399</v>
      </c>
      <c r="AQ115">
        <f>(Table2[[#This Row],[Sharpe Ratio]]-AVERAGE(Table2[Sharpe Ratio]))/_xlfn.STDEV.P(Table2[Sharpe Ratio])</f>
        <v>1.2857902538577808</v>
      </c>
      <c r="AR1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5">
        <f>_xlfn.RANK.AVG(Table2[[#This Row],[1Y Return vs Nifty Z-Score]],Table2[1Y Return vs Nifty Z-Score])</f>
        <v>163</v>
      </c>
      <c r="AT115">
        <f>_xlfn.RANK.AVG(Table2[[#This Row],[6M Return vs Nifty Z-Score]],Table2[6M Return vs Nifty Z-Score])</f>
        <v>276</v>
      </c>
      <c r="AU115">
        <f>_xlfn.RANK.AVG(Table2[[#This Row],[Sharpe Ratio Z-Score]],Table2[Sharpe Ratio Z-Score])</f>
        <v>79</v>
      </c>
      <c r="AV115">
        <f>(Table2[[#This Row],[Rank 1Y]]+Table2[[#This Row],[Rank 6M]]+Table2[[#This Row],[Rank Sharpe]])/3</f>
        <v>172.66666666666666</v>
      </c>
    </row>
    <row r="116" spans="1:48" x14ac:dyDescent="0.3">
      <c r="A116" t="s">
        <v>182</v>
      </c>
      <c r="B116" t="s">
        <v>183</v>
      </c>
      <c r="C116" t="s">
        <v>3154</v>
      </c>
      <c r="D116" t="s">
        <v>184</v>
      </c>
      <c r="E116">
        <v>148564.334044638</v>
      </c>
      <c r="F116">
        <v>211.14</v>
      </c>
      <c r="G116">
        <v>90.021605802635094</v>
      </c>
      <c r="H116">
        <f>(Table2[[#This Row],[1Y Return vs Nifty]]-AVERAGE(Table2[1Y Return vs Nifty]))/_xlfn.STDEV.P(Table2[1Y Return vs Nifty])</f>
        <v>1.0709502087485361</v>
      </c>
      <c r="I116">
        <v>13.706036892898799</v>
      </c>
      <c r="J116">
        <f>(Table2[[#This Row],[1M Return vs Nifty]]-AVERAGE(Table2[1M Return vs Nifty]))/_xlfn.STDEV.P(Table2[1M Return vs Nifty])</f>
        <v>1.5958627020962233</v>
      </c>
      <c r="K116">
        <v>62.281232461555703</v>
      </c>
      <c r="L116">
        <f>(Table2[[#This Row],[6M Return vs Nifty]]-AVERAGE(Table2[6M Return vs Nifty]))/_xlfn.STDEV.P(Table2[6M Return vs Nifty])</f>
        <v>1.5532160201515928</v>
      </c>
      <c r="M116">
        <v>8.4913797809384199</v>
      </c>
      <c r="N116">
        <f>(Table2[[#This Row],[1W Return vs Nifty]]-AVERAGE(Table2[1W Return vs Nifty]))/_xlfn.STDEV.P(Table2[1W Return vs Nifty])</f>
        <v>0.8331630666022668</v>
      </c>
      <c r="O116">
        <v>205.78</v>
      </c>
      <c r="P116">
        <v>198.410633056758</v>
      </c>
      <c r="Q116">
        <v>161.54435983321201</v>
      </c>
      <c r="R116">
        <v>59.1875906608918</v>
      </c>
      <c r="S116" s="1">
        <f>(Table2[[#This Row],[Close Price]]-Table2[[#This Row],[20D EMA]])/Table2[[#This Row],[20D EMA]]</f>
        <v>2.6047234911070003E-2</v>
      </c>
      <c r="T116" s="1">
        <f>(Table2[[#This Row],[Close Price]]-Table2[[#This Row],[50D EMA]])/Table2[[#This Row],[50D EMA]]</f>
        <v>6.4156677226066716E-2</v>
      </c>
      <c r="U116" s="1">
        <f>(Table2[[#This Row],[Close Price]]-Table2[[#This Row],[200D EMA]])/Table2[[#This Row],[200D EMA]]</f>
        <v>0.30700941969124429</v>
      </c>
      <c r="V116">
        <v>0.67835448742627502</v>
      </c>
      <c r="W116">
        <v>207</v>
      </c>
      <c r="X116">
        <v>215.25</v>
      </c>
      <c r="Y116">
        <v>207</v>
      </c>
      <c r="Z116">
        <v>215.87</v>
      </c>
      <c r="AA116">
        <v>195.36</v>
      </c>
      <c r="AB116">
        <v>215.87</v>
      </c>
      <c r="AC116" s="1">
        <f>(Table2[[#This Row],[Close Price]]/Table2[[#This Row],[Day Low]])-1</f>
        <v>2.0000000000000018E-2</v>
      </c>
      <c r="AD116" s="1">
        <f>(Table2[[#This Row],[Day High]]/Table2[[#This Row],[Close Price]])-1</f>
        <v>1.946575731741973E-2</v>
      </c>
      <c r="AE116" s="1">
        <f>(Table2[[#This Row],[Close Price]]/Table2[[#This Row],[Current Week Low]])-1</f>
        <v>2.0000000000000018E-2</v>
      </c>
      <c r="AF116" s="1">
        <f>(Table2[[#This Row],[Current Week High]]/Table2[[#This Row],[Close Price]])-1</f>
        <v>2.2402197594013629E-2</v>
      </c>
      <c r="AG116" s="1">
        <f>(Table2[[#This Row],[Close Price]]/Table2[[#This Row],[Current Month Low]])-1</f>
        <v>8.0773955773955519E-2</v>
      </c>
      <c r="AH116" s="1">
        <f>(Table2[[#This Row],[Current Month High]]/Table2[[#This Row],[Close Price]])-1</f>
        <v>2.2402197594013629E-2</v>
      </c>
      <c r="AI116">
        <v>2.7706734867860301</v>
      </c>
      <c r="AJ116">
        <v>143.24884792626699</v>
      </c>
      <c r="AK116" t="str">
        <f>IF(AND(Table2[[#This Row],[20D EMA]]&gt;Table2[[#This Row],[50D EMA]],Table2[[#This Row],[50D EMA]]&gt;Table2[[#This Row],[200D EMA]]),"Uptrend","Downtrend/NoTrend")</f>
        <v>Uptrend</v>
      </c>
      <c r="AL116">
        <v>0.08</v>
      </c>
      <c r="AM116" t="s">
        <v>3194</v>
      </c>
      <c r="AN116">
        <v>-0.86</v>
      </c>
      <c r="AO116" t="s">
        <v>3193</v>
      </c>
      <c r="AP116">
        <v>5.5809336203786003E-2</v>
      </c>
      <c r="AQ116">
        <f>(Table2[[#This Row],[Sharpe Ratio]]-AVERAGE(Table2[Sharpe Ratio]))/_xlfn.STDEV.P(Table2[Sharpe Ratio])</f>
        <v>-0.12717239801794916</v>
      </c>
      <c r="AR1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4.9260195995806697</v>
      </c>
      <c r="AS116">
        <f>_xlfn.RANK.AVG(Table2[[#This Row],[1Y Return vs Nifty Z-Score]],Table2[1Y Return vs Nifty Z-Score])</f>
        <v>97</v>
      </c>
      <c r="AT116">
        <f>_xlfn.RANK.AVG(Table2[[#This Row],[6M Return vs Nifty Z-Score]],Table2[6M Return vs Nifty Z-Score])</f>
        <v>50</v>
      </c>
      <c r="AU116">
        <f>_xlfn.RANK.AVG(Table2[[#This Row],[Sharpe Ratio Z-Score]],Table2[Sharpe Ratio Z-Score])</f>
        <v>373</v>
      </c>
      <c r="AV116">
        <f>(Table2[[#This Row],[Rank 1Y]]+Table2[[#This Row],[Rank 6M]]+Table2[[#This Row],[Rank Sharpe]])/3</f>
        <v>173.33333333333334</v>
      </c>
    </row>
    <row r="117" spans="1:48" x14ac:dyDescent="0.3">
      <c r="A117" t="s">
        <v>1001</v>
      </c>
      <c r="B117" t="s">
        <v>1002</v>
      </c>
      <c r="C117" t="s">
        <v>3153</v>
      </c>
      <c r="D117" t="s">
        <v>109</v>
      </c>
      <c r="E117">
        <v>14659.548430953</v>
      </c>
      <c r="F117">
        <v>21.39</v>
      </c>
      <c r="G117">
        <v>99.483292891440797</v>
      </c>
      <c r="H117">
        <f>(Table2[[#This Row],[1Y Return vs Nifty]]-AVERAGE(Table2[1Y Return vs Nifty]))/_xlfn.STDEV.P(Table2[1Y Return vs Nifty])</f>
        <v>1.2278769437304746</v>
      </c>
      <c r="I117">
        <v>23.1477397754248</v>
      </c>
      <c r="J117">
        <f>(Table2[[#This Row],[1M Return vs Nifty]]-AVERAGE(Table2[1M Return vs Nifty]))/_xlfn.STDEV.P(Table2[1M Return vs Nifty])</f>
        <v>2.6364356271803473</v>
      </c>
      <c r="K117">
        <v>12.219496319606</v>
      </c>
      <c r="L117">
        <f>(Table2[[#This Row],[6M Return vs Nifty]]-AVERAGE(Table2[6M Return vs Nifty]))/_xlfn.STDEV.P(Table2[6M Return vs Nifty])</f>
        <v>3.6514680333088134E-2</v>
      </c>
      <c r="M117">
        <v>19.665901154767202</v>
      </c>
      <c r="N117">
        <f>(Table2[[#This Row],[1W Return vs Nifty]]-AVERAGE(Table2[1W Return vs Nifty]))/_xlfn.STDEV.P(Table2[1W Return vs Nifty])</f>
        <v>2.9861970388387995</v>
      </c>
      <c r="O117">
        <v>19.760000000000002</v>
      </c>
      <c r="P117">
        <v>18.898628266319601</v>
      </c>
      <c r="Q117">
        <v>17.3007452813223</v>
      </c>
      <c r="R117">
        <v>61.804362434084602</v>
      </c>
      <c r="S117" s="1">
        <f>(Table2[[#This Row],[Close Price]]-Table2[[#This Row],[20D EMA]])/Table2[[#This Row],[20D EMA]]</f>
        <v>8.2489878542510067E-2</v>
      </c>
      <c r="T117" s="1">
        <f>(Table2[[#This Row],[Close Price]]-Table2[[#This Row],[50D EMA]])/Table2[[#This Row],[50D EMA]]</f>
        <v>0.13182817813927927</v>
      </c>
      <c r="U117" s="1">
        <f>(Table2[[#This Row],[Close Price]]-Table2[[#This Row],[200D EMA]])/Table2[[#This Row],[200D EMA]]</f>
        <v>0.23636292264775532</v>
      </c>
      <c r="V117">
        <v>3.0011542272523202</v>
      </c>
      <c r="W117">
        <v>21.19</v>
      </c>
      <c r="X117">
        <v>22.18</v>
      </c>
      <c r="Y117">
        <v>21.06</v>
      </c>
      <c r="Z117">
        <v>22.49</v>
      </c>
      <c r="AA117">
        <v>17.16</v>
      </c>
      <c r="AB117">
        <v>23.77</v>
      </c>
      <c r="AC117" s="1">
        <f>(Table2[[#This Row],[Close Price]]/Table2[[#This Row],[Day Low]])-1</f>
        <v>9.4384143463897008E-3</v>
      </c>
      <c r="AD117" s="1">
        <f>(Table2[[#This Row],[Day High]]/Table2[[#This Row],[Close Price]])-1</f>
        <v>3.693314633006084E-2</v>
      </c>
      <c r="AE117" s="1">
        <f>(Table2[[#This Row],[Close Price]]/Table2[[#This Row],[Current Week Low]])-1</f>
        <v>1.5669515669515688E-2</v>
      </c>
      <c r="AF117" s="1">
        <f>(Table2[[#This Row],[Current Week High]]/Table2[[#This Row],[Close Price]])-1</f>
        <v>5.1425899953249088E-2</v>
      </c>
      <c r="AG117" s="1">
        <f>(Table2[[#This Row],[Close Price]]/Table2[[#This Row],[Current Month Low]])-1</f>
        <v>0.24650349650349646</v>
      </c>
      <c r="AH117" s="1">
        <f>(Table2[[#This Row],[Current Month High]]/Table2[[#This Row],[Close Price]])-1</f>
        <v>0.11126694717157548</v>
      </c>
      <c r="AI117">
        <v>12.2019635343618</v>
      </c>
      <c r="AJ117">
        <v>156.16766467065801</v>
      </c>
      <c r="AK117" t="str">
        <f>IF(AND(Table2[[#This Row],[20D EMA]]&gt;Table2[[#This Row],[50D EMA]],Table2[[#This Row],[50D EMA]]&gt;Table2[[#This Row],[200D EMA]]),"Uptrend","Downtrend/NoTrend")</f>
        <v>Uptrend</v>
      </c>
      <c r="AL117">
        <v>0.14000000000000001</v>
      </c>
      <c r="AM117" t="s">
        <v>3194</v>
      </c>
      <c r="AN117">
        <v>22.79</v>
      </c>
      <c r="AO117" t="s">
        <v>3194</v>
      </c>
      <c r="AP117">
        <v>0.13403414331411301</v>
      </c>
      <c r="AQ117">
        <f>(Table2[[#This Row],[Sharpe Ratio]]-AVERAGE(Table2[Sharpe Ratio]))/_xlfn.STDEV.P(Table2[Sharpe Ratio])</f>
        <v>0.78455717234177025</v>
      </c>
      <c r="AR1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7.6715814624244798</v>
      </c>
      <c r="AS117">
        <f>_xlfn.RANK.AVG(Table2[[#This Row],[1Y Return vs Nifty Z-Score]],Table2[1Y Return vs Nifty Z-Score])</f>
        <v>79</v>
      </c>
      <c r="AT117">
        <f>_xlfn.RANK.AVG(Table2[[#This Row],[6M Return vs Nifty Z-Score]],Table2[6M Return vs Nifty Z-Score])</f>
        <v>306</v>
      </c>
      <c r="AU117">
        <f>_xlfn.RANK.AVG(Table2[[#This Row],[Sharpe Ratio Z-Score]],Table2[Sharpe Ratio Z-Score])</f>
        <v>145</v>
      </c>
      <c r="AV117">
        <f>(Table2[[#This Row],[Rank 1Y]]+Table2[[#This Row],[Rank 6M]]+Table2[[#This Row],[Rank Sharpe]])/3</f>
        <v>176.66666666666666</v>
      </c>
    </row>
    <row r="118" spans="1:48" x14ac:dyDescent="0.3">
      <c r="A118" t="s">
        <v>1498</v>
      </c>
      <c r="B118" t="s">
        <v>1499</v>
      </c>
      <c r="C118" t="s">
        <v>3152</v>
      </c>
      <c r="D118" t="s">
        <v>51</v>
      </c>
      <c r="E118">
        <v>6916.56434885</v>
      </c>
      <c r="F118">
        <v>1363.7</v>
      </c>
      <c r="G118">
        <v>154.396332597715</v>
      </c>
      <c r="H118">
        <f>(Table2[[#This Row],[1Y Return vs Nifty]]-AVERAGE(Table2[1Y Return vs Nifty]))/_xlfn.STDEV.P(Table2[1Y Return vs Nifty])</f>
        <v>2.1386367213640498</v>
      </c>
      <c r="I118">
        <v>-10.4775588001438</v>
      </c>
      <c r="J118">
        <f>(Table2[[#This Row],[1M Return vs Nifty]]-AVERAGE(Table2[1M Return vs Nifty]))/_xlfn.STDEV.P(Table2[1M Return vs Nifty])</f>
        <v>-1.0694186801356071</v>
      </c>
      <c r="K118">
        <v>11.5876421922167</v>
      </c>
      <c r="L118">
        <f>(Table2[[#This Row],[6M Return vs Nifty]]-AVERAGE(Table2[6M Return vs Nifty]))/_xlfn.STDEV.P(Table2[6M Return vs Nifty])</f>
        <v>1.7371636654701643E-2</v>
      </c>
      <c r="M118">
        <v>8.3428127061983393</v>
      </c>
      <c r="N118">
        <f>(Table2[[#This Row],[1W Return vs Nifty]]-AVERAGE(Table2[1W Return vs Nifty]))/_xlfn.STDEV.P(Table2[1W Return vs Nifty])</f>
        <v>0.80453813060989876</v>
      </c>
      <c r="O118">
        <v>1071.8499999999999</v>
      </c>
      <c r="P118">
        <v>1367.6539772731601</v>
      </c>
      <c r="Q118">
        <v>1139.36694651977</v>
      </c>
      <c r="R118">
        <v>49.746481779894097</v>
      </c>
      <c r="S118" s="1">
        <f>(Table2[[#This Row],[Close Price]]-Table2[[#This Row],[20D EMA]])/Table2[[#This Row],[20D EMA]]</f>
        <v>0.27228623408126151</v>
      </c>
      <c r="T118" s="1">
        <f>(Table2[[#This Row],[Close Price]]-Table2[[#This Row],[50D EMA]])/Table2[[#This Row],[50D EMA]]</f>
        <v>-2.8910655318266304E-3</v>
      </c>
      <c r="U118" s="1">
        <f>(Table2[[#This Row],[Close Price]]-Table2[[#This Row],[200D EMA]])/Table2[[#This Row],[200D EMA]]</f>
        <v>0.19689271675421341</v>
      </c>
      <c r="V118">
        <v>0.60288888262120899</v>
      </c>
      <c r="W118">
        <v>1362.1</v>
      </c>
      <c r="X118">
        <v>1383.1</v>
      </c>
      <c r="Y118">
        <v>1352.7</v>
      </c>
      <c r="Z118">
        <v>1383.8</v>
      </c>
      <c r="AA118">
        <v>1352.7</v>
      </c>
      <c r="AB118">
        <v>1404.95</v>
      </c>
      <c r="AC118" s="1">
        <f>(Table2[[#This Row],[Close Price]]/Table2[[#This Row],[Day Low]])-1</f>
        <v>1.1746567799721941E-3</v>
      </c>
      <c r="AD118" s="1">
        <f>(Table2[[#This Row],[Day High]]/Table2[[#This Row],[Close Price]])-1</f>
        <v>1.4226002786536629E-2</v>
      </c>
      <c r="AE118" s="1">
        <f>(Table2[[#This Row],[Close Price]]/Table2[[#This Row],[Current Week Low]])-1</f>
        <v>8.1318843793893869E-3</v>
      </c>
      <c r="AF118" s="1">
        <f>(Table2[[#This Row],[Current Week High]]/Table2[[#This Row],[Close Price]])-1</f>
        <v>1.4739312165432228E-2</v>
      </c>
      <c r="AG118" s="1">
        <f>(Table2[[#This Row],[Close Price]]/Table2[[#This Row],[Current Month Low]])-1</f>
        <v>8.1318843793893869E-3</v>
      </c>
      <c r="AH118" s="1">
        <f>(Table2[[#This Row],[Current Month High]]/Table2[[#This Row],[Close Price]])-1</f>
        <v>3.0248588399208076E-2</v>
      </c>
      <c r="AI118">
        <v>16.594558920583701</v>
      </c>
      <c r="AJ118">
        <v>215.63476449485</v>
      </c>
      <c r="AK118" t="str">
        <f>IF(AND(Table2[[#This Row],[20D EMA]]&gt;Table2[[#This Row],[50D EMA]],Table2[[#This Row],[50D EMA]]&gt;Table2[[#This Row],[200D EMA]]),"Uptrend","Downtrend/NoTrend")</f>
        <v>Downtrend/NoTrend</v>
      </c>
      <c r="AL118">
        <v>-0.13</v>
      </c>
      <c r="AM118" t="s">
        <v>3193</v>
      </c>
      <c r="AN118">
        <v>-0.55000000000000004</v>
      </c>
      <c r="AO118" t="s">
        <v>3193</v>
      </c>
      <c r="AP118">
        <v>0.119546315906393</v>
      </c>
      <c r="AQ118">
        <f>(Table2[[#This Row],[Sharpe Ratio]]-AVERAGE(Table2[Sharpe Ratio]))/_xlfn.STDEV.P(Table2[Sharpe Ratio])</f>
        <v>0.61569794282322898</v>
      </c>
      <c r="AR1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18">
        <f>_xlfn.RANK.AVG(Table2[[#This Row],[1Y Return vs Nifty Z-Score]],Table2[1Y Return vs Nifty Z-Score])</f>
        <v>31</v>
      </c>
      <c r="AT118">
        <f>_xlfn.RANK.AVG(Table2[[#This Row],[6M Return vs Nifty Z-Score]],Table2[6M Return vs Nifty Z-Score])</f>
        <v>315</v>
      </c>
      <c r="AU118">
        <f>_xlfn.RANK.AVG(Table2[[#This Row],[Sharpe Ratio Z-Score]],Table2[Sharpe Ratio Z-Score])</f>
        <v>188</v>
      </c>
      <c r="AV118">
        <f>(Table2[[#This Row],[Rank 1Y]]+Table2[[#This Row],[Rank 6M]]+Table2[[#This Row],[Rank Sharpe]])/3</f>
        <v>178</v>
      </c>
    </row>
    <row r="119" spans="1:48" x14ac:dyDescent="0.3">
      <c r="A119" t="s">
        <v>1415</v>
      </c>
      <c r="B119" t="s">
        <v>1416</v>
      </c>
      <c r="C119" t="s">
        <v>3150</v>
      </c>
      <c r="D119" t="s">
        <v>125</v>
      </c>
      <c r="E119">
        <v>7832.3594424699904</v>
      </c>
      <c r="F119">
        <v>1298.3</v>
      </c>
      <c r="G119">
        <v>64.9632827597285</v>
      </c>
      <c r="H119">
        <f>(Table2[[#This Row],[1Y Return vs Nifty]]-AVERAGE(Table2[1Y Return vs Nifty]))/_xlfn.STDEV.P(Table2[1Y Return vs Nifty])</f>
        <v>0.65534559380640756</v>
      </c>
      <c r="I119">
        <v>8.8249863972689493</v>
      </c>
      <c r="J119">
        <f>(Table2[[#This Row],[1M Return vs Nifty]]-AVERAGE(Table2[1M Return vs Nifty]))/_xlfn.STDEV.P(Table2[1M Return vs Nifty])</f>
        <v>1.0579206534091306</v>
      </c>
      <c r="K119">
        <v>33.274591354957401</v>
      </c>
      <c r="L119">
        <f>(Table2[[#This Row],[6M Return vs Nifty]]-AVERAGE(Table2[6M Return vs Nifty]))/_xlfn.STDEV.P(Table2[6M Return vs Nifty])</f>
        <v>0.67441286987197979</v>
      </c>
      <c r="M119">
        <v>15.917675761785</v>
      </c>
      <c r="N119">
        <f>(Table2[[#This Row],[1W Return vs Nifty]]-AVERAGE(Table2[1W Return vs Nifty]))/_xlfn.STDEV.P(Table2[1W Return vs Nifty])</f>
        <v>2.2640133911712823</v>
      </c>
      <c r="O119">
        <v>1217.05</v>
      </c>
      <c r="P119">
        <v>1196.16101738527</v>
      </c>
      <c r="Q119">
        <v>1039.5956509607399</v>
      </c>
      <c r="R119">
        <v>73.000988111502494</v>
      </c>
      <c r="S119" s="1">
        <f>(Table2[[#This Row],[Close Price]]-Table2[[#This Row],[20D EMA]])/Table2[[#This Row],[20D EMA]]</f>
        <v>6.6759788011996224E-2</v>
      </c>
      <c r="T119" s="1">
        <f>(Table2[[#This Row],[Close Price]]-Table2[[#This Row],[50D EMA]])/Table2[[#This Row],[50D EMA]]</f>
        <v>8.538899122293675E-2</v>
      </c>
      <c r="U119" s="1">
        <f>(Table2[[#This Row],[Close Price]]-Table2[[#This Row],[200D EMA]])/Table2[[#This Row],[200D EMA]]</f>
        <v>0.2488509343033313</v>
      </c>
      <c r="V119">
        <v>0.95779436169353105</v>
      </c>
      <c r="W119">
        <v>1274.2</v>
      </c>
      <c r="X119">
        <v>1315</v>
      </c>
      <c r="Y119">
        <v>1274.2</v>
      </c>
      <c r="Z119">
        <v>1335.5</v>
      </c>
      <c r="AA119">
        <v>1130.7</v>
      </c>
      <c r="AB119">
        <v>1335.5</v>
      </c>
      <c r="AC119" s="1">
        <f>(Table2[[#This Row],[Close Price]]/Table2[[#This Row],[Day Low]])-1</f>
        <v>1.8913828284413681E-2</v>
      </c>
      <c r="AD119" s="1">
        <f>(Table2[[#This Row],[Day High]]/Table2[[#This Row],[Close Price]])-1</f>
        <v>1.2862974659169746E-2</v>
      </c>
      <c r="AE119" s="1">
        <f>(Table2[[#This Row],[Close Price]]/Table2[[#This Row],[Current Week Low]])-1</f>
        <v>1.8913828284413681E-2</v>
      </c>
      <c r="AF119" s="1">
        <f>(Table2[[#This Row],[Current Week High]]/Table2[[#This Row],[Close Price]])-1</f>
        <v>2.8652853731803152E-2</v>
      </c>
      <c r="AG119" s="1">
        <f>(Table2[[#This Row],[Close Price]]/Table2[[#This Row],[Current Month Low]])-1</f>
        <v>0.14822676218271869</v>
      </c>
      <c r="AH119" s="1">
        <f>(Table2[[#This Row],[Current Month High]]/Table2[[#This Row],[Close Price]])-1</f>
        <v>2.8652853731803152E-2</v>
      </c>
      <c r="AI119">
        <v>3.6817376569359701</v>
      </c>
      <c r="AJ119">
        <v>99.355086372360802</v>
      </c>
      <c r="AK119" t="str">
        <f>IF(AND(Table2[[#This Row],[20D EMA]]&gt;Table2[[#This Row],[50D EMA]],Table2[[#This Row],[50D EMA]]&gt;Table2[[#This Row],[200D EMA]]),"Uptrend","Downtrend/NoTrend")</f>
        <v>Uptrend</v>
      </c>
      <c r="AL119">
        <v>0.1</v>
      </c>
      <c r="AM119" t="s">
        <v>3194</v>
      </c>
      <c r="AN119">
        <v>10.39</v>
      </c>
      <c r="AO119" t="s">
        <v>3194</v>
      </c>
      <c r="AP119">
        <v>9.1590981829826001E-2</v>
      </c>
      <c r="AQ119">
        <f>(Table2[[#This Row],[Sharpe Ratio]]-AVERAGE(Table2[Sharpe Ratio]))/_xlfn.STDEV.P(Table2[Sharpe Ratio])</f>
        <v>0.28987157560773158</v>
      </c>
      <c r="AR1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4.941564083866532</v>
      </c>
      <c r="AS119">
        <f>_xlfn.RANK.AVG(Table2[[#This Row],[1Y Return vs Nifty Z-Score]],Table2[1Y Return vs Nifty Z-Score])</f>
        <v>139</v>
      </c>
      <c r="AT119">
        <f>_xlfn.RANK.AVG(Table2[[#This Row],[6M Return vs Nifty Z-Score]],Table2[6M Return vs Nifty Z-Score])</f>
        <v>127</v>
      </c>
      <c r="AU119">
        <f>_xlfn.RANK.AVG(Table2[[#This Row],[Sharpe Ratio Z-Score]],Table2[Sharpe Ratio Z-Score])</f>
        <v>269</v>
      </c>
      <c r="AV119">
        <f>(Table2[[#This Row],[Rank 1Y]]+Table2[[#This Row],[Rank 6M]]+Table2[[#This Row],[Rank Sharpe]])/3</f>
        <v>178.33333333333334</v>
      </c>
    </row>
    <row r="120" spans="1:48" x14ac:dyDescent="0.3">
      <c r="A120" t="s">
        <v>708</v>
      </c>
      <c r="B120" t="s">
        <v>709</v>
      </c>
      <c r="C120" t="s">
        <v>3153</v>
      </c>
      <c r="D120" t="s">
        <v>57</v>
      </c>
      <c r="E120">
        <v>25742.577750600001</v>
      </c>
      <c r="F120">
        <v>194.2</v>
      </c>
      <c r="G120">
        <v>91.704711190518097</v>
      </c>
      <c r="H120">
        <f>(Table2[[#This Row],[1Y Return vs Nifty]]-AVERAGE(Table2[1Y Return vs Nifty]))/_xlfn.STDEV.P(Table2[1Y Return vs Nifty])</f>
        <v>1.0988653395990882</v>
      </c>
      <c r="I120">
        <v>-4.3290185309137197</v>
      </c>
      <c r="J120">
        <f>(Table2[[#This Row],[1M Return vs Nifty]]-AVERAGE(Table2[1M Return vs Nifty]))/_xlfn.STDEV.P(Table2[1M Return vs Nifty])</f>
        <v>-0.39178620085147076</v>
      </c>
      <c r="K120">
        <v>26.062286582849602</v>
      </c>
      <c r="L120">
        <f>(Table2[[#This Row],[6M Return vs Nifty]]-AVERAGE(Table2[6M Return vs Nifty]))/_xlfn.STDEV.P(Table2[6M Return vs Nifty])</f>
        <v>0.4559044210235802</v>
      </c>
      <c r="M120">
        <v>1.7977286291712999</v>
      </c>
      <c r="N120">
        <f>(Table2[[#This Row],[1W Return vs Nifty]]-AVERAGE(Table2[1W Return vs Nifty]))/_xlfn.STDEV.P(Table2[1W Return vs Nifty])</f>
        <v>-0.45652602574736539</v>
      </c>
      <c r="O120">
        <v>191.96</v>
      </c>
      <c r="P120">
        <v>187.95996854933</v>
      </c>
      <c r="Q120">
        <v>156.97542776925101</v>
      </c>
      <c r="R120">
        <v>55.576370491671703</v>
      </c>
      <c r="S120" s="1">
        <f>(Table2[[#This Row],[Close Price]]-Table2[[#This Row],[20D EMA]])/Table2[[#This Row],[20D EMA]]</f>
        <v>1.1669097728693376E-2</v>
      </c>
      <c r="T120" s="1">
        <f>(Table2[[#This Row],[Close Price]]-Table2[[#This Row],[50D EMA]])/Table2[[#This Row],[50D EMA]]</f>
        <v>3.3198725765014668E-2</v>
      </c>
      <c r="U120" s="1">
        <f>(Table2[[#This Row],[Close Price]]-Table2[[#This Row],[200D EMA]])/Table2[[#This Row],[200D EMA]]</f>
        <v>0.23713630062832469</v>
      </c>
      <c r="V120">
        <v>0.438110140779079</v>
      </c>
      <c r="W120">
        <v>187.94</v>
      </c>
      <c r="X120">
        <v>196.18</v>
      </c>
      <c r="Y120">
        <v>183.37</v>
      </c>
      <c r="Z120">
        <v>196.18</v>
      </c>
      <c r="AA120">
        <v>179.11</v>
      </c>
      <c r="AB120">
        <v>204.12</v>
      </c>
      <c r="AC120" s="1">
        <f>(Table2[[#This Row],[Close Price]]/Table2[[#This Row],[Day Low]])-1</f>
        <v>3.3308502713631949E-2</v>
      </c>
      <c r="AD120" s="1">
        <f>(Table2[[#This Row],[Day High]]/Table2[[#This Row],[Close Price]])-1</f>
        <v>1.0195674562307078E-2</v>
      </c>
      <c r="AE120" s="1">
        <f>(Table2[[#This Row],[Close Price]]/Table2[[#This Row],[Current Week Low]])-1</f>
        <v>5.9060915089709232E-2</v>
      </c>
      <c r="AF120" s="1">
        <f>(Table2[[#This Row],[Current Week High]]/Table2[[#This Row],[Close Price]])-1</f>
        <v>1.0195674562307078E-2</v>
      </c>
      <c r="AG120" s="1">
        <f>(Table2[[#This Row],[Close Price]]/Table2[[#This Row],[Current Month Low]])-1</f>
        <v>8.4249902294678991E-2</v>
      </c>
      <c r="AH120" s="1">
        <f>(Table2[[#This Row],[Current Month High]]/Table2[[#This Row],[Close Price]])-1</f>
        <v>5.1081359423275075E-2</v>
      </c>
      <c r="AI120">
        <v>9.4181256436663308</v>
      </c>
      <c r="AJ120">
        <v>135.96597812879699</v>
      </c>
      <c r="AK120" t="str">
        <f>IF(AND(Table2[[#This Row],[20D EMA]]&gt;Table2[[#This Row],[50D EMA]],Table2[[#This Row],[50D EMA]]&gt;Table2[[#This Row],[200D EMA]]),"Uptrend","Downtrend/NoTrend")</f>
        <v>Uptrend</v>
      </c>
      <c r="AL120">
        <v>0.22</v>
      </c>
      <c r="AM120" t="s">
        <v>3194</v>
      </c>
      <c r="AN120">
        <v>-4.84</v>
      </c>
      <c r="AO120" t="s">
        <v>3193</v>
      </c>
      <c r="AP120">
        <v>9.1729780931338004E-2</v>
      </c>
      <c r="AQ120">
        <f>(Table2[[#This Row],[Sharpe Ratio]]-AVERAGE(Table2[Sharpe Ratio]))/_xlfn.STDEV.P(Table2[Sharpe Ratio])</f>
        <v>0.29148931363563585</v>
      </c>
      <c r="AR1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0.99794684765946817</v>
      </c>
      <c r="AS120">
        <f>_xlfn.RANK.AVG(Table2[[#This Row],[1Y Return vs Nifty Z-Score]],Table2[1Y Return vs Nifty Z-Score])</f>
        <v>92</v>
      </c>
      <c r="AT120">
        <f>_xlfn.RANK.AVG(Table2[[#This Row],[6M Return vs Nifty Z-Score]],Table2[6M Return vs Nifty Z-Score])</f>
        <v>178</v>
      </c>
      <c r="AU120">
        <f>_xlfn.RANK.AVG(Table2[[#This Row],[Sharpe Ratio Z-Score]],Table2[Sharpe Ratio Z-Score])</f>
        <v>267</v>
      </c>
      <c r="AV120">
        <f>(Table2[[#This Row],[Rank 1Y]]+Table2[[#This Row],[Rank 6M]]+Table2[[#This Row],[Rank Sharpe]])/3</f>
        <v>179</v>
      </c>
    </row>
    <row r="121" spans="1:48" x14ac:dyDescent="0.3">
      <c r="A121" t="s">
        <v>173</v>
      </c>
      <c r="B121" t="s">
        <v>174</v>
      </c>
      <c r="C121" t="s">
        <v>3148</v>
      </c>
      <c r="D121" t="s">
        <v>144</v>
      </c>
      <c r="E121">
        <v>157332.35140799999</v>
      </c>
      <c r="F121">
        <v>476.75</v>
      </c>
      <c r="G121">
        <v>62.395698292929097</v>
      </c>
      <c r="H121">
        <f>(Table2[[#This Row],[1Y Return vs Nifty]]-AVERAGE(Table2[1Y Return vs Nifty]))/_xlfn.STDEV.P(Table2[1Y Return vs Nifty])</f>
        <v>0.61276094231842115</v>
      </c>
      <c r="I121">
        <v>-4.0054087964879903</v>
      </c>
      <c r="J121">
        <f>(Table2[[#This Row],[1M Return vs Nifty]]-AVERAGE(Table2[1M Return vs Nifty]))/_xlfn.STDEV.P(Table2[1M Return vs Nifty])</f>
        <v>-0.3561210743243175</v>
      </c>
      <c r="K121">
        <v>8.9923867776678303</v>
      </c>
      <c r="L121">
        <f>(Table2[[#This Row],[6M Return vs Nifty]]-AVERAGE(Table2[6M Return vs Nifty]))/_xlfn.STDEV.P(Table2[6M Return vs Nifty])</f>
        <v>-6.125582750787463E-2</v>
      </c>
      <c r="M121">
        <v>8.0128988873725806</v>
      </c>
      <c r="N121">
        <f>(Table2[[#This Row],[1W Return vs Nifty]]-AVERAGE(Table2[1W Return vs Nifty]))/_xlfn.STDEV.P(Table2[1W Return vs Nifty])</f>
        <v>0.74097248550712613</v>
      </c>
      <c r="O121">
        <v>480.38</v>
      </c>
      <c r="P121">
        <v>494.613320520179</v>
      </c>
      <c r="Q121">
        <v>448.45229205442899</v>
      </c>
      <c r="R121">
        <v>51.046391073713799</v>
      </c>
      <c r="S121" s="1">
        <f>(Table2[[#This Row],[Close Price]]-Table2[[#This Row],[20D EMA]])/Table2[[#This Row],[20D EMA]]</f>
        <v>-7.5565177567758768E-3</v>
      </c>
      <c r="T121" s="1">
        <f>(Table2[[#This Row],[Close Price]]-Table2[[#This Row],[50D EMA]])/Table2[[#This Row],[50D EMA]]</f>
        <v>-3.6115728750273766E-2</v>
      </c>
      <c r="U121" s="1">
        <f>(Table2[[#This Row],[Close Price]]-Table2[[#This Row],[200D EMA]])/Table2[[#This Row],[200D EMA]]</f>
        <v>6.3100821306843691E-2</v>
      </c>
      <c r="V121">
        <v>1.0028598194071101</v>
      </c>
      <c r="W121">
        <v>474</v>
      </c>
      <c r="X121">
        <v>482</v>
      </c>
      <c r="Y121">
        <v>466.8</v>
      </c>
      <c r="Z121">
        <v>482</v>
      </c>
      <c r="AA121">
        <v>432.4</v>
      </c>
      <c r="AB121">
        <v>505.05</v>
      </c>
      <c r="AC121" s="1">
        <f>(Table2[[#This Row],[Close Price]]/Table2[[#This Row],[Day Low]])-1</f>
        <v>5.8016877637130371E-3</v>
      </c>
      <c r="AD121" s="1">
        <f>(Table2[[#This Row],[Day High]]/Table2[[#This Row],[Close Price]])-1</f>
        <v>1.101206082852646E-2</v>
      </c>
      <c r="AE121" s="1">
        <f>(Table2[[#This Row],[Close Price]]/Table2[[#This Row],[Current Week Low]])-1</f>
        <v>2.1315338474721557E-2</v>
      </c>
      <c r="AF121" s="1">
        <f>(Table2[[#This Row],[Current Week High]]/Table2[[#This Row],[Close Price]])-1</f>
        <v>1.101206082852646E-2</v>
      </c>
      <c r="AG121" s="1">
        <f>(Table2[[#This Row],[Close Price]]/Table2[[#This Row],[Current Month Low]])-1</f>
        <v>0.10256706753006473</v>
      </c>
      <c r="AH121" s="1">
        <f>(Table2[[#This Row],[Current Month High]]/Table2[[#This Row],[Close Price]])-1</f>
        <v>5.9360251704247524E-2</v>
      </c>
      <c r="AI121">
        <v>21.657052962768699</v>
      </c>
      <c r="AJ121">
        <v>111.419068736141</v>
      </c>
      <c r="AK121" t="str">
        <f>IF(AND(Table2[[#This Row],[20D EMA]]&gt;Table2[[#This Row],[50D EMA]],Table2[[#This Row],[50D EMA]]&gt;Table2[[#This Row],[200D EMA]]),"Uptrend","Downtrend/NoTrend")</f>
        <v>Downtrend/NoTrend</v>
      </c>
      <c r="AL121">
        <v>-0.14000000000000001</v>
      </c>
      <c r="AM121" t="s">
        <v>3193</v>
      </c>
      <c r="AN121">
        <v>-0.77</v>
      </c>
      <c r="AO121" t="s">
        <v>3193</v>
      </c>
      <c r="AP121">
        <v>0.18563673497421099</v>
      </c>
      <c r="AQ121">
        <f>(Table2[[#This Row],[Sharpe Ratio]]-AVERAGE(Table2[Sharpe Ratio]))/_xlfn.STDEV.P(Table2[Sharpe Ratio])</f>
        <v>1.3859982044347479</v>
      </c>
      <c r="AR1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1">
        <f>_xlfn.RANK.AVG(Table2[[#This Row],[1Y Return vs Nifty Z-Score]],Table2[1Y Return vs Nifty Z-Score])</f>
        <v>141</v>
      </c>
      <c r="AT121">
        <f>_xlfn.RANK.AVG(Table2[[#This Row],[6M Return vs Nifty Z-Score]],Table2[6M Return vs Nifty Z-Score])</f>
        <v>337</v>
      </c>
      <c r="AU121">
        <f>_xlfn.RANK.AVG(Table2[[#This Row],[Sharpe Ratio Z-Score]],Table2[Sharpe Ratio Z-Score])</f>
        <v>64</v>
      </c>
      <c r="AV121">
        <f>(Table2[[#This Row],[Rank 1Y]]+Table2[[#This Row],[Rank 6M]]+Table2[[#This Row],[Rank Sharpe]])/3</f>
        <v>180.66666666666666</v>
      </c>
    </row>
    <row r="122" spans="1:48" x14ac:dyDescent="0.3">
      <c r="A122" t="s">
        <v>201</v>
      </c>
      <c r="B122" t="s">
        <v>202</v>
      </c>
      <c r="C122" t="s">
        <v>3148</v>
      </c>
      <c r="D122" t="s">
        <v>54</v>
      </c>
      <c r="E122">
        <v>127886.313959369</v>
      </c>
      <c r="F122">
        <v>3401.15</v>
      </c>
      <c r="G122">
        <v>55.2523698545955</v>
      </c>
      <c r="H122">
        <f>(Table2[[#This Row],[1Y Return vs Nifty]]-AVERAGE(Table2[1Y Return vs Nifty]))/_xlfn.STDEV.P(Table2[1Y Return vs Nifty])</f>
        <v>0.49428532605569653</v>
      </c>
      <c r="I122">
        <v>1.9305182284597999</v>
      </c>
      <c r="J122">
        <f>(Table2[[#This Row],[1M Return vs Nifty]]-AVERAGE(Table2[1M Return vs Nifty]))/_xlfn.STDEV.P(Table2[1M Return vs Nifty])</f>
        <v>0.2980792351206365</v>
      </c>
      <c r="K122">
        <v>28.3512465162162</v>
      </c>
      <c r="L122">
        <f>(Table2[[#This Row],[6M Return vs Nifty]]-AVERAGE(Table2[6M Return vs Nifty]))/_xlfn.STDEV.P(Table2[6M Return vs Nifty])</f>
        <v>0.52525216773144712</v>
      </c>
      <c r="M122">
        <v>2.4468383612387199</v>
      </c>
      <c r="N122">
        <f>(Table2[[#This Row],[1W Return vs Nifty]]-AVERAGE(Table2[1W Return vs Nifty]))/_xlfn.STDEV.P(Table2[1W Return vs Nifty])</f>
        <v>-0.33145979175870938</v>
      </c>
      <c r="O122">
        <v>3399.27</v>
      </c>
      <c r="P122">
        <v>3272.6676895095802</v>
      </c>
      <c r="Q122">
        <v>2742.7518877696898</v>
      </c>
      <c r="R122">
        <v>49.559659995410598</v>
      </c>
      <c r="S122" s="1">
        <f>(Table2[[#This Row],[Close Price]]-Table2[[#This Row],[20D EMA]])/Table2[[#This Row],[20D EMA]]</f>
        <v>5.5305992168910064E-4</v>
      </c>
      <c r="T122" s="1">
        <f>(Table2[[#This Row],[Close Price]]-Table2[[#This Row],[50D EMA]])/Table2[[#This Row],[50D EMA]]</f>
        <v>3.9259198513269575E-2</v>
      </c>
      <c r="U122" s="1">
        <f>(Table2[[#This Row],[Close Price]]-Table2[[#This Row],[200D EMA]])/Table2[[#This Row],[200D EMA]]</f>
        <v>0.24005019016346268</v>
      </c>
      <c r="V122">
        <v>0.86094564424717501</v>
      </c>
      <c r="W122">
        <v>3368.6</v>
      </c>
      <c r="X122">
        <v>3438.6</v>
      </c>
      <c r="Y122">
        <v>3353.75</v>
      </c>
      <c r="Z122">
        <v>3438.6</v>
      </c>
      <c r="AA122">
        <v>3256</v>
      </c>
      <c r="AB122">
        <v>3627.8</v>
      </c>
      <c r="AC122" s="1">
        <f>(Table2[[#This Row],[Close Price]]/Table2[[#This Row],[Day Low]])-1</f>
        <v>9.6627679154546176E-3</v>
      </c>
      <c r="AD122" s="1">
        <f>(Table2[[#This Row],[Day High]]/Table2[[#This Row],[Close Price]])-1</f>
        <v>1.101098157975966E-2</v>
      </c>
      <c r="AE122" s="1">
        <f>(Table2[[#This Row],[Close Price]]/Table2[[#This Row],[Current Week Low]])-1</f>
        <v>1.4133432724562134E-2</v>
      </c>
      <c r="AF122" s="1">
        <f>(Table2[[#This Row],[Current Week High]]/Table2[[#This Row],[Close Price]])-1</f>
        <v>1.101098157975966E-2</v>
      </c>
      <c r="AG122" s="1">
        <f>(Table2[[#This Row],[Close Price]]/Table2[[#This Row],[Current Month Low]])-1</f>
        <v>4.4579238329238269E-2</v>
      </c>
      <c r="AH122" s="1">
        <f>(Table2[[#This Row],[Current Month High]]/Table2[[#This Row],[Close Price]])-1</f>
        <v>6.6639224968025657E-2</v>
      </c>
      <c r="AI122">
        <v>7.382796995134</v>
      </c>
      <c r="AJ122">
        <v>93.153874549223303</v>
      </c>
      <c r="AK122" t="str">
        <f>IF(AND(Table2[[#This Row],[20D EMA]]&gt;Table2[[#This Row],[50D EMA]],Table2[[#This Row],[50D EMA]]&gt;Table2[[#This Row],[200D EMA]]),"Uptrend","Downtrend/NoTrend")</f>
        <v>Uptrend</v>
      </c>
      <c r="AL122">
        <v>0.14000000000000001</v>
      </c>
      <c r="AM122" t="s">
        <v>3194</v>
      </c>
      <c r="AN122">
        <v>-6.26</v>
      </c>
      <c r="AO122" t="s">
        <v>3193</v>
      </c>
      <c r="AP122">
        <v>0.106894301253806</v>
      </c>
      <c r="AQ122">
        <f>(Table2[[#This Row],[Sharpe Ratio]]-AVERAGE(Table2[Sharpe Ratio]))/_xlfn.STDEV.P(Table2[Sharpe Ratio])</f>
        <v>0.46823556727375731</v>
      </c>
      <c r="AR12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1.4543925044228279</v>
      </c>
      <c r="AS122">
        <f>_xlfn.RANK.AVG(Table2[[#This Row],[1Y Return vs Nifty Z-Score]],Table2[1Y Return vs Nifty Z-Score])</f>
        <v>167</v>
      </c>
      <c r="AT122">
        <f>_xlfn.RANK.AVG(Table2[[#This Row],[6M Return vs Nifty Z-Score]],Table2[6M Return vs Nifty Z-Score])</f>
        <v>162</v>
      </c>
      <c r="AU122">
        <f>_xlfn.RANK.AVG(Table2[[#This Row],[Sharpe Ratio Z-Score]],Table2[Sharpe Ratio Z-Score])</f>
        <v>216</v>
      </c>
      <c r="AV122">
        <f>(Table2[[#This Row],[Rank 1Y]]+Table2[[#This Row],[Rank 6M]]+Table2[[#This Row],[Rank Sharpe]])/3</f>
        <v>181.66666666666666</v>
      </c>
    </row>
    <row r="123" spans="1:48" x14ac:dyDescent="0.3">
      <c r="A123" t="s">
        <v>1481</v>
      </c>
      <c r="B123" t="s">
        <v>1482</v>
      </c>
      <c r="C123" t="s">
        <v>3151</v>
      </c>
      <c r="D123" t="s">
        <v>48</v>
      </c>
      <c r="E123">
        <v>7060.750353984</v>
      </c>
      <c r="F123">
        <v>251.52</v>
      </c>
      <c r="G123">
        <v>58.757702778396798</v>
      </c>
      <c r="H123">
        <f>(Table2[[#This Row],[1Y Return vs Nifty]]-AVERAGE(Table2[1Y Return vs Nifty]))/_xlfn.STDEV.P(Table2[1Y Return vs Nifty])</f>
        <v>0.55242299702218201</v>
      </c>
      <c r="I123">
        <v>2.5026419431623399</v>
      </c>
      <c r="J123">
        <f>(Table2[[#This Row],[1M Return vs Nifty]]-AVERAGE(Table2[1M Return vs Nifty]))/_xlfn.STDEV.P(Table2[1M Return vs Nifty])</f>
        <v>0.36113316243917359</v>
      </c>
      <c r="K123">
        <v>36.192887542570404</v>
      </c>
      <c r="L123">
        <f>(Table2[[#This Row],[6M Return vs Nifty]]-AVERAGE(Table2[6M Return vs Nifty]))/_xlfn.STDEV.P(Table2[6M Return vs Nifty])</f>
        <v>0.76282737721526206</v>
      </c>
      <c r="M123">
        <v>12.054259511672999</v>
      </c>
      <c r="N123">
        <f>(Table2[[#This Row],[1W Return vs Nifty]]-AVERAGE(Table2[1W Return vs Nifty]))/_xlfn.STDEV.P(Table2[1W Return vs Nifty])</f>
        <v>1.5196355196623434</v>
      </c>
      <c r="O123">
        <v>192.93</v>
      </c>
      <c r="P123">
        <v>240.169163045716</v>
      </c>
      <c r="Q123">
        <v>203.71400347932999</v>
      </c>
      <c r="R123">
        <v>58.6544539053411</v>
      </c>
      <c r="S123" s="1">
        <f>(Table2[[#This Row],[Close Price]]-Table2[[#This Row],[20D EMA]])/Table2[[#This Row],[20D EMA]]</f>
        <v>0.30368527445187377</v>
      </c>
      <c r="T123" s="1">
        <f>(Table2[[#This Row],[Close Price]]-Table2[[#This Row],[50D EMA]])/Table2[[#This Row],[50D EMA]]</f>
        <v>4.7261841655014569E-2</v>
      </c>
      <c r="U123" s="1">
        <f>(Table2[[#This Row],[Close Price]]-Table2[[#This Row],[200D EMA]])/Table2[[#This Row],[200D EMA]]</f>
        <v>0.23467211730253337</v>
      </c>
      <c r="V123">
        <v>1.5620865050557</v>
      </c>
      <c r="W123">
        <v>256</v>
      </c>
      <c r="X123">
        <v>262</v>
      </c>
      <c r="Y123">
        <v>251</v>
      </c>
      <c r="Z123">
        <v>258.45</v>
      </c>
      <c r="AA123">
        <v>251</v>
      </c>
      <c r="AB123">
        <v>272.25</v>
      </c>
      <c r="AC123" s="1">
        <f>(Table2[[#This Row],[Close Price]]/Table2[[#This Row],[Day Low]])-1</f>
        <v>-1.749999999999996E-2</v>
      </c>
      <c r="AD123" s="1">
        <f>(Table2[[#This Row],[Day High]]/Table2[[#This Row],[Close Price]])-1</f>
        <v>4.1666666666666519E-2</v>
      </c>
      <c r="AE123" s="1">
        <f>(Table2[[#This Row],[Close Price]]/Table2[[#This Row],[Current Week Low]])-1</f>
        <v>2.0717131474103923E-3</v>
      </c>
      <c r="AF123" s="1">
        <f>(Table2[[#This Row],[Current Week High]]/Table2[[#This Row],[Close Price]])-1</f>
        <v>2.7552480916030353E-2</v>
      </c>
      <c r="AG123" s="1">
        <f>(Table2[[#This Row],[Close Price]]/Table2[[#This Row],[Current Month Low]])-1</f>
        <v>2.0717131474103923E-3</v>
      </c>
      <c r="AH123" s="1">
        <f>(Table2[[#This Row],[Current Month High]]/Table2[[#This Row],[Close Price]])-1</f>
        <v>8.2418893129770909E-2</v>
      </c>
      <c r="AI123">
        <v>13.207697201017799</v>
      </c>
      <c r="AJ123">
        <v>108.298136645962</v>
      </c>
      <c r="AK123" t="str">
        <f>IF(AND(Table2[[#This Row],[20D EMA]]&gt;Table2[[#This Row],[50D EMA]],Table2[[#This Row],[50D EMA]]&gt;Table2[[#This Row],[200D EMA]]),"Uptrend","Downtrend/NoTrend")</f>
        <v>Downtrend/NoTrend</v>
      </c>
      <c r="AL123">
        <v>-0.03</v>
      </c>
      <c r="AM123" t="s">
        <v>3193</v>
      </c>
      <c r="AN123">
        <v>6.55</v>
      </c>
      <c r="AO123" t="s">
        <v>3194</v>
      </c>
      <c r="AP123">
        <v>8.6682398804777003E-2</v>
      </c>
      <c r="AQ123">
        <f>(Table2[[#This Row],[Sharpe Ratio]]-AVERAGE(Table2[Sharpe Ratio]))/_xlfn.STDEV.P(Table2[Sharpe Ratio])</f>
        <v>0.23266082037773092</v>
      </c>
      <c r="AR1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3">
        <f>_xlfn.RANK.AVG(Table2[[#This Row],[1Y Return vs Nifty Z-Score]],Table2[1Y Return vs Nifty Z-Score])</f>
        <v>150</v>
      </c>
      <c r="AT123">
        <f>_xlfn.RANK.AVG(Table2[[#This Row],[6M Return vs Nifty Z-Score]],Table2[6M Return vs Nifty Z-Score])</f>
        <v>113</v>
      </c>
      <c r="AU123">
        <f>_xlfn.RANK.AVG(Table2[[#This Row],[Sharpe Ratio Z-Score]],Table2[Sharpe Ratio Z-Score])</f>
        <v>283</v>
      </c>
      <c r="AV123">
        <f>(Table2[[#This Row],[Rank 1Y]]+Table2[[#This Row],[Rank 6M]]+Table2[[#This Row],[Rank Sharpe]])/3</f>
        <v>182</v>
      </c>
    </row>
    <row r="124" spans="1:48" x14ac:dyDescent="0.3">
      <c r="A124" t="s">
        <v>1092</v>
      </c>
      <c r="B124" t="s">
        <v>1093</v>
      </c>
      <c r="C124" t="s">
        <v>3157</v>
      </c>
      <c r="D124" t="s">
        <v>303</v>
      </c>
      <c r="E124">
        <v>12056.981055</v>
      </c>
      <c r="F124">
        <v>1755.75</v>
      </c>
      <c r="G124">
        <v>75.3511899110798</v>
      </c>
      <c r="H124">
        <f>(Table2[[#This Row],[1Y Return vs Nifty]]-AVERAGE(Table2[1Y Return vs Nifty]))/_xlfn.STDEV.P(Table2[1Y Return vs Nifty])</f>
        <v>0.82763414417347025</v>
      </c>
      <c r="I124">
        <v>25.623920471957302</v>
      </c>
      <c r="J124">
        <f>(Table2[[#This Row],[1M Return vs Nifty]]-AVERAGE(Table2[1M Return vs Nifty]))/_xlfn.STDEV.P(Table2[1M Return vs Nifty])</f>
        <v>2.9093362492912518</v>
      </c>
      <c r="K124">
        <v>71.982121494565305</v>
      </c>
      <c r="L124">
        <f>(Table2[[#This Row],[6M Return vs Nifty]]-AVERAGE(Table2[6M Return vs Nifty]))/_xlfn.STDEV.P(Table2[6M Return vs Nifty])</f>
        <v>1.8471201578761953</v>
      </c>
      <c r="M124">
        <v>14.0186417851187</v>
      </c>
      <c r="N124">
        <f>(Table2[[#This Row],[1W Return vs Nifty]]-AVERAGE(Table2[1W Return vs Nifty]))/_xlfn.STDEV.P(Table2[1W Return vs Nifty])</f>
        <v>1.8981198974445741</v>
      </c>
      <c r="O124">
        <v>1675.69</v>
      </c>
      <c r="P124">
        <v>1560.6864873658501</v>
      </c>
      <c r="Q124">
        <v>1243.9272023454701</v>
      </c>
      <c r="R124">
        <v>57.611501273680297</v>
      </c>
      <c r="S124" s="1">
        <f>(Table2[[#This Row],[Close Price]]-Table2[[#This Row],[20D EMA]])/Table2[[#This Row],[20D EMA]]</f>
        <v>4.7777333516342488E-2</v>
      </c>
      <c r="T124" s="1">
        <f>(Table2[[#This Row],[Close Price]]-Table2[[#This Row],[50D EMA]])/Table2[[#This Row],[50D EMA]]</f>
        <v>0.12498571251384447</v>
      </c>
      <c r="U124" s="1">
        <f>(Table2[[#This Row],[Close Price]]-Table2[[#This Row],[200D EMA]])/Table2[[#This Row],[200D EMA]]</f>
        <v>0.41145719515536716</v>
      </c>
      <c r="V124">
        <v>0.91479115746329398</v>
      </c>
      <c r="W124">
        <v>1746</v>
      </c>
      <c r="X124">
        <v>1869.75</v>
      </c>
      <c r="Y124">
        <v>1746</v>
      </c>
      <c r="Z124">
        <v>1869.75</v>
      </c>
      <c r="AA124">
        <v>1581.05</v>
      </c>
      <c r="AB124">
        <v>1880.95</v>
      </c>
      <c r="AC124" s="1">
        <f>(Table2[[#This Row],[Close Price]]/Table2[[#This Row],[Day Low]])-1</f>
        <v>5.5841924398625231E-3</v>
      </c>
      <c r="AD124" s="1">
        <f>(Table2[[#This Row],[Day High]]/Table2[[#This Row],[Close Price]])-1</f>
        <v>6.4929517300299056E-2</v>
      </c>
      <c r="AE124" s="1">
        <f>(Table2[[#This Row],[Close Price]]/Table2[[#This Row],[Current Week Low]])-1</f>
        <v>5.5841924398625231E-3</v>
      </c>
      <c r="AF124" s="1">
        <f>(Table2[[#This Row],[Current Week High]]/Table2[[#This Row],[Close Price]])-1</f>
        <v>6.4929517300299056E-2</v>
      </c>
      <c r="AG124" s="1">
        <f>(Table2[[#This Row],[Close Price]]/Table2[[#This Row],[Current Month Low]])-1</f>
        <v>0.11049618924132698</v>
      </c>
      <c r="AH124" s="1">
        <f>(Table2[[#This Row],[Current Month High]]/Table2[[#This Row],[Close Price]])-1</f>
        <v>7.1308557596468702E-2</v>
      </c>
      <c r="AI124">
        <v>7.1308557596468702</v>
      </c>
      <c r="AJ124">
        <v>114.115853658536</v>
      </c>
      <c r="AK124" t="str">
        <f>IF(AND(Table2[[#This Row],[20D EMA]]&gt;Table2[[#This Row],[50D EMA]],Table2[[#This Row],[50D EMA]]&gt;Table2[[#This Row],[200D EMA]]),"Uptrend","Downtrend/NoTrend")</f>
        <v>Uptrend</v>
      </c>
      <c r="AL124">
        <v>0.42</v>
      </c>
      <c r="AM124" t="s">
        <v>3194</v>
      </c>
      <c r="AN124">
        <v>9.67</v>
      </c>
      <c r="AO124" t="s">
        <v>3194</v>
      </c>
      <c r="AP124">
        <v>4.812407310847E-2</v>
      </c>
      <c r="AQ124">
        <f>(Table2[[#This Row],[Sharpe Ratio]]-AVERAGE(Table2[Sharpe Ratio]))/_xlfn.STDEV.P(Table2[Sharpe Ratio])</f>
        <v>-0.21674604963605382</v>
      </c>
      <c r="AR1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7.2654643991494376</v>
      </c>
      <c r="AS124">
        <f>_xlfn.RANK.AVG(Table2[[#This Row],[1Y Return vs Nifty Z-Score]],Table2[1Y Return vs Nifty Z-Score])</f>
        <v>118</v>
      </c>
      <c r="AT124">
        <f>_xlfn.RANK.AVG(Table2[[#This Row],[6M Return vs Nifty Z-Score]],Table2[6M Return vs Nifty Z-Score])</f>
        <v>40</v>
      </c>
      <c r="AU124">
        <f>_xlfn.RANK.AVG(Table2[[#This Row],[Sharpe Ratio Z-Score]],Table2[Sharpe Ratio Z-Score])</f>
        <v>395</v>
      </c>
      <c r="AV124">
        <f>(Table2[[#This Row],[Rank 1Y]]+Table2[[#This Row],[Rank 6M]]+Table2[[#This Row],[Rank Sharpe]])/3</f>
        <v>184.33333333333334</v>
      </c>
    </row>
    <row r="125" spans="1:48" x14ac:dyDescent="0.3">
      <c r="A125" t="s">
        <v>853</v>
      </c>
      <c r="B125" t="s">
        <v>854</v>
      </c>
      <c r="C125" t="s">
        <v>3152</v>
      </c>
      <c r="D125" t="s">
        <v>51</v>
      </c>
      <c r="E125">
        <v>19039.875</v>
      </c>
      <c r="F125">
        <v>7615.95</v>
      </c>
      <c r="G125">
        <v>35.380973558776603</v>
      </c>
      <c r="H125">
        <f>(Table2[[#This Row],[1Y Return vs Nifty]]-AVERAGE(Table2[1Y Return vs Nifty]))/_xlfn.STDEV.P(Table2[1Y Return vs Nifty])</f>
        <v>0.1647084428881665</v>
      </c>
      <c r="I125">
        <v>14.4616989929841</v>
      </c>
      <c r="J125">
        <f>(Table2[[#This Row],[1M Return vs Nifty]]-AVERAGE(Table2[1M Return vs Nifty]))/_xlfn.STDEV.P(Table2[1M Return vs Nifty])</f>
        <v>1.6791444502770774</v>
      </c>
      <c r="K125">
        <v>33.9584494610314</v>
      </c>
      <c r="L125">
        <f>(Table2[[#This Row],[6M Return vs Nifty]]-AVERAGE(Table2[6M Return vs Nifty]))/_xlfn.STDEV.P(Table2[6M Return vs Nifty])</f>
        <v>0.69513145827225375</v>
      </c>
      <c r="M125">
        <v>-1.3260659153168799</v>
      </c>
      <c r="N125">
        <f>(Table2[[#This Row],[1W Return vs Nifty]]-AVERAGE(Table2[1W Return vs Nifty]))/_xlfn.STDEV.P(Table2[1W Return vs Nifty])</f>
        <v>-1.058398405921243</v>
      </c>
      <c r="O125">
        <v>7488.7</v>
      </c>
      <c r="P125">
        <v>7143.0909460061903</v>
      </c>
      <c r="Q125">
        <v>6201.0882280278502</v>
      </c>
      <c r="R125">
        <v>51.131044760356303</v>
      </c>
      <c r="S125" s="1">
        <f>(Table2[[#This Row],[Close Price]]-Table2[[#This Row],[20D EMA]])/Table2[[#This Row],[20D EMA]]</f>
        <v>1.6992268350982147E-2</v>
      </c>
      <c r="T125" s="1">
        <f>(Table2[[#This Row],[Close Price]]-Table2[[#This Row],[50D EMA]])/Table2[[#This Row],[50D EMA]]</f>
        <v>6.6198100733715584E-2</v>
      </c>
      <c r="U125" s="1">
        <f>(Table2[[#This Row],[Close Price]]-Table2[[#This Row],[200D EMA]])/Table2[[#This Row],[200D EMA]]</f>
        <v>0.22816346420894615</v>
      </c>
      <c r="V125">
        <v>1.8650704564278699</v>
      </c>
      <c r="W125">
        <v>7575</v>
      </c>
      <c r="X125">
        <v>7778.3</v>
      </c>
      <c r="Y125">
        <v>7575</v>
      </c>
      <c r="Z125">
        <v>7914.95</v>
      </c>
      <c r="AA125">
        <v>7374.9</v>
      </c>
      <c r="AB125">
        <v>8139</v>
      </c>
      <c r="AC125" s="1">
        <f>(Table2[[#This Row],[Close Price]]/Table2[[#This Row],[Day Low]])-1</f>
        <v>5.4059405940594107E-3</v>
      </c>
      <c r="AD125" s="1">
        <f>(Table2[[#This Row],[Day High]]/Table2[[#This Row],[Close Price]])-1</f>
        <v>2.1317104235190731E-2</v>
      </c>
      <c r="AE125" s="1">
        <f>(Table2[[#This Row],[Close Price]]/Table2[[#This Row],[Current Week Low]])-1</f>
        <v>5.4059405940594107E-3</v>
      </c>
      <c r="AF125" s="1">
        <f>(Table2[[#This Row],[Current Week High]]/Table2[[#This Row],[Close Price]])-1</f>
        <v>3.9259711526467456E-2</v>
      </c>
      <c r="AG125" s="1">
        <f>(Table2[[#This Row],[Close Price]]/Table2[[#This Row],[Current Month Low]])-1</f>
        <v>3.2685188951714572E-2</v>
      </c>
      <c r="AH125" s="1">
        <f>(Table2[[#This Row],[Current Month High]]/Table2[[#This Row],[Close Price]])-1</f>
        <v>6.8678234494711887E-2</v>
      </c>
      <c r="AI125">
        <v>6.8678234494711798</v>
      </c>
      <c r="AJ125">
        <v>70.1888268156424</v>
      </c>
      <c r="AK125" t="str">
        <f>IF(AND(Table2[[#This Row],[20D EMA]]&gt;Table2[[#This Row],[50D EMA]],Table2[[#This Row],[50D EMA]]&gt;Table2[[#This Row],[200D EMA]]),"Uptrend","Downtrend/NoTrend")</f>
        <v>Uptrend</v>
      </c>
      <c r="AL125">
        <v>-0.03</v>
      </c>
      <c r="AM125" t="s">
        <v>3193</v>
      </c>
      <c r="AN125">
        <v>3.75</v>
      </c>
      <c r="AO125" t="s">
        <v>3194</v>
      </c>
      <c r="AP125">
        <v>0.116440235302274</v>
      </c>
      <c r="AQ125">
        <f>(Table2[[#This Row],[Sharpe Ratio]]-AVERAGE(Table2[Sharpe Ratio]))/_xlfn.STDEV.P(Table2[Sharpe Ratio])</f>
        <v>0.57949580133757461</v>
      </c>
      <c r="AR1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2.0600817468538297</v>
      </c>
      <c r="AS125">
        <f>_xlfn.RANK.AVG(Table2[[#This Row],[1Y Return vs Nifty Z-Score]],Table2[1Y Return vs Nifty Z-Score])</f>
        <v>240</v>
      </c>
      <c r="AT125">
        <f>_xlfn.RANK.AVG(Table2[[#This Row],[6M Return vs Nifty Z-Score]],Table2[6M Return vs Nifty Z-Score])</f>
        <v>123</v>
      </c>
      <c r="AU125">
        <f>_xlfn.RANK.AVG(Table2[[#This Row],[Sharpe Ratio Z-Score]],Table2[Sharpe Ratio Z-Score])</f>
        <v>191</v>
      </c>
      <c r="AV125">
        <f>(Table2[[#This Row],[Rank 1Y]]+Table2[[#This Row],[Rank 6M]]+Table2[[#This Row],[Rank Sharpe]])/3</f>
        <v>184.66666666666666</v>
      </c>
    </row>
    <row r="126" spans="1:48" x14ac:dyDescent="0.3">
      <c r="A126" t="s">
        <v>486</v>
      </c>
      <c r="B126" t="s">
        <v>487</v>
      </c>
      <c r="C126" t="s">
        <v>3148</v>
      </c>
      <c r="D126" t="s">
        <v>144</v>
      </c>
      <c r="E126">
        <v>44964.675900000002</v>
      </c>
      <c r="F126">
        <v>224.61</v>
      </c>
      <c r="G126">
        <v>123.814890113663</v>
      </c>
      <c r="H126">
        <f>(Table2[[#This Row],[1Y Return vs Nifty]]-AVERAGE(Table2[1Y Return vs Nifty]))/_xlfn.STDEV.P(Table2[1Y Return vs Nifty])</f>
        <v>1.6314284534286136</v>
      </c>
      <c r="I126">
        <v>-10.404987771555399</v>
      </c>
      <c r="J126">
        <f>(Table2[[#This Row],[1M Return vs Nifty]]-AVERAGE(Table2[1M Return vs Nifty]))/_xlfn.STDEV.P(Table2[1M Return vs Nifty])</f>
        <v>-1.061420605166064</v>
      </c>
      <c r="K126">
        <v>1.80180776108559</v>
      </c>
      <c r="L126">
        <f>(Table2[[#This Row],[6M Return vs Nifty]]-AVERAGE(Table2[6M Return vs Nifty]))/_xlfn.STDEV.P(Table2[6M Return vs Nifty])</f>
        <v>-0.27910605942147299</v>
      </c>
      <c r="M126">
        <v>7.2882708792085804</v>
      </c>
      <c r="N126">
        <f>(Table2[[#This Row],[1W Return vs Nifty]]-AVERAGE(Table2[1W Return vs Nifty]))/_xlfn.STDEV.P(Table2[1W Return vs Nifty])</f>
        <v>0.60135588210922841</v>
      </c>
      <c r="O126">
        <v>234.03</v>
      </c>
      <c r="P126">
        <v>252.11634021673601</v>
      </c>
      <c r="Q126">
        <v>226.38688629184901</v>
      </c>
      <c r="R126">
        <v>41.938453254766898</v>
      </c>
      <c r="S126" s="1">
        <f>(Table2[[#This Row],[Close Price]]-Table2[[#This Row],[20D EMA]])/Table2[[#This Row],[20D EMA]]</f>
        <v>-4.0251249839764081E-2</v>
      </c>
      <c r="T126" s="1">
        <f>(Table2[[#This Row],[Close Price]]-Table2[[#This Row],[50D EMA]])/Table2[[#This Row],[50D EMA]]</f>
        <v>-0.10910177497059377</v>
      </c>
      <c r="U126" s="1">
        <f>(Table2[[#This Row],[Close Price]]-Table2[[#This Row],[200D EMA]])/Table2[[#This Row],[200D EMA]]</f>
        <v>-7.8488923141877762E-3</v>
      </c>
      <c r="V126">
        <v>0.40156491843018899</v>
      </c>
      <c r="W126">
        <v>222.97</v>
      </c>
      <c r="X126">
        <v>227.7</v>
      </c>
      <c r="Y126">
        <v>222.05</v>
      </c>
      <c r="Z126">
        <v>227.7</v>
      </c>
      <c r="AA126">
        <v>206.56</v>
      </c>
      <c r="AB126">
        <v>241.38</v>
      </c>
      <c r="AC126" s="1">
        <f>(Table2[[#This Row],[Close Price]]/Table2[[#This Row],[Day Low]])-1</f>
        <v>7.3552495851461064E-3</v>
      </c>
      <c r="AD126" s="1">
        <f>(Table2[[#This Row],[Day High]]/Table2[[#This Row],[Close Price]])-1</f>
        <v>1.375717911045804E-2</v>
      </c>
      <c r="AE126" s="1">
        <f>(Table2[[#This Row],[Close Price]]/Table2[[#This Row],[Current Week Low]])-1</f>
        <v>1.1528934924566636E-2</v>
      </c>
      <c r="AF126" s="1">
        <f>(Table2[[#This Row],[Current Week High]]/Table2[[#This Row],[Close Price]])-1</f>
        <v>1.375717911045804E-2</v>
      </c>
      <c r="AG126" s="1">
        <f>(Table2[[#This Row],[Close Price]]/Table2[[#This Row],[Current Month Low]])-1</f>
        <v>8.7383810999225542E-2</v>
      </c>
      <c r="AH126" s="1">
        <f>(Table2[[#This Row],[Current Month High]]/Table2[[#This Row],[Close Price]])-1</f>
        <v>7.4662748764525055E-2</v>
      </c>
      <c r="AI126">
        <v>57.472953118739099</v>
      </c>
      <c r="AJ126">
        <v>218.595744680851</v>
      </c>
      <c r="AK126" t="str">
        <f>IF(AND(Table2[[#This Row],[20D EMA]]&gt;Table2[[#This Row],[50D EMA]],Table2[[#This Row],[50D EMA]]&gt;Table2[[#This Row],[200D EMA]]),"Uptrend","Downtrend/NoTrend")</f>
        <v>Downtrend/NoTrend</v>
      </c>
      <c r="AL126">
        <v>-0.3</v>
      </c>
      <c r="AM126" t="s">
        <v>3193</v>
      </c>
      <c r="AN126">
        <v>-4.26</v>
      </c>
      <c r="AO126" t="s">
        <v>3193</v>
      </c>
      <c r="AP126">
        <v>0.16230721264328299</v>
      </c>
      <c r="AQ126">
        <f>(Table2[[#This Row],[Sharpe Ratio]]-AVERAGE(Table2[Sharpe Ratio]))/_xlfn.STDEV.P(Table2[Sharpe Ratio])</f>
        <v>1.1140868229023486</v>
      </c>
      <c r="AR1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26">
        <f>_xlfn.RANK.AVG(Table2[[#This Row],[1Y Return vs Nifty Z-Score]],Table2[1Y Return vs Nifty Z-Score])</f>
        <v>53</v>
      </c>
      <c r="AT126">
        <f>_xlfn.RANK.AVG(Table2[[#This Row],[6M Return vs Nifty Z-Score]],Table2[6M Return vs Nifty Z-Score])</f>
        <v>405</v>
      </c>
      <c r="AU126">
        <f>_xlfn.RANK.AVG(Table2[[#This Row],[Sharpe Ratio Z-Score]],Table2[Sharpe Ratio Z-Score])</f>
        <v>97</v>
      </c>
      <c r="AV126">
        <f>(Table2[[#This Row],[Rank 1Y]]+Table2[[#This Row],[Rank 6M]]+Table2[[#This Row],[Rank Sharpe]])/3</f>
        <v>185</v>
      </c>
    </row>
    <row r="127" spans="1:48" x14ac:dyDescent="0.3">
      <c r="A127" t="s">
        <v>1003</v>
      </c>
      <c r="B127" t="s">
        <v>1004</v>
      </c>
      <c r="C127" t="s">
        <v>3152</v>
      </c>
      <c r="D127" t="s">
        <v>51</v>
      </c>
      <c r="E127">
        <v>14615.90896536</v>
      </c>
      <c r="F127">
        <v>1922.85</v>
      </c>
      <c r="G127">
        <v>49.042054706171797</v>
      </c>
      <c r="H127">
        <f>(Table2[[#This Row],[1Y Return vs Nifty]]-AVERAGE(Table2[1Y Return vs Nifty]))/_xlfn.STDEV.P(Table2[1Y Return vs Nifty])</f>
        <v>0.39128419419581617</v>
      </c>
      <c r="I127">
        <v>-0.46625044308816599</v>
      </c>
      <c r="J127">
        <f>(Table2[[#This Row],[1M Return vs Nifty]]-AVERAGE(Table2[1M Return vs Nifty]))/_xlfn.STDEV.P(Table2[1M Return vs Nifty])</f>
        <v>3.3930636257354194E-2</v>
      </c>
      <c r="K127">
        <v>35.339767340516303</v>
      </c>
      <c r="L127">
        <f>(Table2[[#This Row],[6M Return vs Nifty]]-AVERAGE(Table2[6M Return vs Nifty]))/_xlfn.STDEV.P(Table2[6M Return vs Nifty])</f>
        <v>0.7369807196040925</v>
      </c>
      <c r="M127">
        <v>-0.27366976075696497</v>
      </c>
      <c r="N127">
        <f>(Table2[[#This Row],[1W Return vs Nifty]]-AVERAGE(Table2[1W Return vs Nifty]))/_xlfn.STDEV.P(Table2[1W Return vs Nifty])</f>
        <v>-0.85562957160451836</v>
      </c>
      <c r="O127">
        <v>1925.91</v>
      </c>
      <c r="P127">
        <v>1845.48770447739</v>
      </c>
      <c r="Q127">
        <v>1534.72947709556</v>
      </c>
      <c r="R127">
        <v>48.652712953197202</v>
      </c>
      <c r="S127" s="1">
        <f>(Table2[[#This Row],[Close Price]]-Table2[[#This Row],[20D EMA]])/Table2[[#This Row],[20D EMA]]</f>
        <v>-1.588859292490393E-3</v>
      </c>
      <c r="T127" s="1">
        <f>(Table2[[#This Row],[Close Price]]-Table2[[#This Row],[50D EMA]])/Table2[[#This Row],[50D EMA]]</f>
        <v>4.1919702491064574E-2</v>
      </c>
      <c r="U127" s="1">
        <f>(Table2[[#This Row],[Close Price]]-Table2[[#This Row],[200D EMA]])/Table2[[#This Row],[200D EMA]]</f>
        <v>0.25289181493988699</v>
      </c>
      <c r="V127">
        <v>0.84551743425070702</v>
      </c>
      <c r="W127">
        <v>1897.65</v>
      </c>
      <c r="X127">
        <v>1931.55</v>
      </c>
      <c r="Y127">
        <v>1897.65</v>
      </c>
      <c r="Z127">
        <v>1945</v>
      </c>
      <c r="AA127">
        <v>1826.3</v>
      </c>
      <c r="AB127">
        <v>2109.9499999999998</v>
      </c>
      <c r="AC127" s="1">
        <f>(Table2[[#This Row],[Close Price]]/Table2[[#This Row],[Day Low]])-1</f>
        <v>1.327958264168827E-2</v>
      </c>
      <c r="AD127" s="1">
        <f>(Table2[[#This Row],[Day High]]/Table2[[#This Row],[Close Price]])-1</f>
        <v>4.5245338949997382E-3</v>
      </c>
      <c r="AE127" s="1">
        <f>(Table2[[#This Row],[Close Price]]/Table2[[#This Row],[Current Week Low]])-1</f>
        <v>1.327958264168827E-2</v>
      </c>
      <c r="AF127" s="1">
        <f>(Table2[[#This Row],[Current Week High]]/Table2[[#This Row],[Close Price]])-1</f>
        <v>1.1519359284395625E-2</v>
      </c>
      <c r="AG127" s="1">
        <f>(Table2[[#This Row],[Close Price]]/Table2[[#This Row],[Current Month Low]])-1</f>
        <v>5.286645129496792E-2</v>
      </c>
      <c r="AH127" s="1">
        <f>(Table2[[#This Row],[Current Month High]]/Table2[[#This Row],[Close Price]])-1</f>
        <v>9.7303481810853576E-2</v>
      </c>
      <c r="AI127">
        <v>12.270847960059299</v>
      </c>
      <c r="AJ127">
        <v>101.556603773584</v>
      </c>
      <c r="AK127" t="str">
        <f>IF(AND(Table2[[#This Row],[20D EMA]]&gt;Table2[[#This Row],[50D EMA]],Table2[[#This Row],[50D EMA]]&gt;Table2[[#This Row],[200D EMA]]),"Uptrend","Downtrend/NoTrend")</f>
        <v>Uptrend</v>
      </c>
      <c r="AL127">
        <v>0.15</v>
      </c>
      <c r="AM127" t="s">
        <v>3194</v>
      </c>
      <c r="AN127">
        <v>0.24</v>
      </c>
      <c r="AO127" t="s">
        <v>3194</v>
      </c>
      <c r="AP127">
        <v>9.6756258103625994E-2</v>
      </c>
      <c r="AQ127">
        <f>(Table2[[#This Row],[Sharpe Ratio]]-AVERAGE(Table2[Sharpe Ratio]))/_xlfn.STDEV.P(Table2[Sharpe Ratio])</f>
        <v>0.35007415445537193</v>
      </c>
      <c r="AR1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0.6566401329081164</v>
      </c>
      <c r="AS127">
        <f>_xlfn.RANK.AVG(Table2[[#This Row],[1Y Return vs Nifty Z-Score]],Table2[1Y Return vs Nifty Z-Score])</f>
        <v>191</v>
      </c>
      <c r="AT127">
        <f>_xlfn.RANK.AVG(Table2[[#This Row],[6M Return vs Nifty Z-Score]],Table2[6M Return vs Nifty Z-Score])</f>
        <v>116</v>
      </c>
      <c r="AU127">
        <f>_xlfn.RANK.AVG(Table2[[#This Row],[Sharpe Ratio Z-Score]],Table2[Sharpe Ratio Z-Score])</f>
        <v>249</v>
      </c>
      <c r="AV127">
        <f>(Table2[[#This Row],[Rank 1Y]]+Table2[[#This Row],[Rank 6M]]+Table2[[#This Row],[Rank Sharpe]])/3</f>
        <v>185.33333333333334</v>
      </c>
    </row>
    <row r="128" spans="1:48" x14ac:dyDescent="0.3">
      <c r="A128" t="s">
        <v>737</v>
      </c>
      <c r="B128" t="s">
        <v>738</v>
      </c>
      <c r="C128" t="s">
        <v>3158</v>
      </c>
      <c r="D128" t="s">
        <v>739</v>
      </c>
      <c r="E128">
        <v>23190.27394255</v>
      </c>
      <c r="F128">
        <v>336.5</v>
      </c>
      <c r="G128">
        <v>77.755552033265104</v>
      </c>
      <c r="H128">
        <f>(Table2[[#This Row],[1Y Return vs Nifty]]-AVERAGE(Table2[1Y Return vs Nifty]))/_xlfn.STDEV.P(Table2[1Y Return vs Nifty])</f>
        <v>0.86751167277988395</v>
      </c>
      <c r="I128">
        <v>3.0701961259608699</v>
      </c>
      <c r="J128">
        <f>(Table2[[#This Row],[1M Return vs Nifty]]-AVERAGE(Table2[1M Return vs Nifty]))/_xlfn.STDEV.P(Table2[1M Return vs Nifty])</f>
        <v>0.42368348026705188</v>
      </c>
      <c r="K128">
        <v>53.998196065567903</v>
      </c>
      <c r="L128">
        <f>(Table2[[#This Row],[6M Return vs Nifty]]-AVERAGE(Table2[6M Return vs Nifty]))/_xlfn.STDEV.P(Table2[6M Return vs Nifty])</f>
        <v>1.3022680233833996</v>
      </c>
      <c r="M128">
        <v>5.8409625595113397</v>
      </c>
      <c r="N128">
        <f>(Table2[[#This Row],[1W Return vs Nifty]]-AVERAGE(Table2[1W Return vs Nifty]))/_xlfn.STDEV.P(Table2[1W Return vs Nifty])</f>
        <v>0.32249794481029548</v>
      </c>
      <c r="O128">
        <v>315.70999999999998</v>
      </c>
      <c r="P128">
        <v>303.12764623089402</v>
      </c>
      <c r="Q128">
        <v>243.42423335666601</v>
      </c>
      <c r="R128">
        <v>69.890858615467096</v>
      </c>
      <c r="S128" s="1">
        <f>(Table2[[#This Row],[Close Price]]-Table2[[#This Row],[20D EMA]])/Table2[[#This Row],[20D EMA]]</f>
        <v>6.5851572645782591E-2</v>
      </c>
      <c r="T128" s="1">
        <f>(Table2[[#This Row],[Close Price]]-Table2[[#This Row],[50D EMA]])/Table2[[#This Row],[50D EMA]]</f>
        <v>0.11009340185251884</v>
      </c>
      <c r="U128" s="1">
        <f>(Table2[[#This Row],[Close Price]]-Table2[[#This Row],[200D EMA]])/Table2[[#This Row],[200D EMA]]</f>
        <v>0.38236031540442017</v>
      </c>
      <c r="V128">
        <v>0.39529136349254201</v>
      </c>
      <c r="W128">
        <v>318.39999999999998</v>
      </c>
      <c r="X128">
        <v>339.5</v>
      </c>
      <c r="Y128">
        <v>313.2</v>
      </c>
      <c r="Z128">
        <v>339.5</v>
      </c>
      <c r="AA128">
        <v>295.05</v>
      </c>
      <c r="AB128">
        <v>339.5</v>
      </c>
      <c r="AC128" s="1">
        <f>(Table2[[#This Row],[Close Price]]/Table2[[#This Row],[Day Low]])-1</f>
        <v>5.6846733668341809E-2</v>
      </c>
      <c r="AD128" s="1">
        <f>(Table2[[#This Row],[Day High]]/Table2[[#This Row],[Close Price]])-1</f>
        <v>8.9153046062406816E-3</v>
      </c>
      <c r="AE128" s="1">
        <f>(Table2[[#This Row],[Close Price]]/Table2[[#This Row],[Current Week Low]])-1</f>
        <v>7.4393358876117643E-2</v>
      </c>
      <c r="AF128" s="1">
        <f>(Table2[[#This Row],[Current Week High]]/Table2[[#This Row],[Close Price]])-1</f>
        <v>8.9153046062406816E-3</v>
      </c>
      <c r="AG128" s="1">
        <f>(Table2[[#This Row],[Close Price]]/Table2[[#This Row],[Current Month Low]])-1</f>
        <v>0.14048466361633616</v>
      </c>
      <c r="AH128" s="1">
        <f>(Table2[[#This Row],[Current Month High]]/Table2[[#This Row],[Close Price]])-1</f>
        <v>8.9153046062406816E-3</v>
      </c>
      <c r="AI128">
        <v>2.52600297176819</v>
      </c>
      <c r="AJ128">
        <v>126.90492245448399</v>
      </c>
      <c r="AK128" t="str">
        <f>IF(AND(Table2[[#This Row],[20D EMA]]&gt;Table2[[#This Row],[50D EMA]],Table2[[#This Row],[50D EMA]]&gt;Table2[[#This Row],[200D EMA]]),"Uptrend","Downtrend/NoTrend")</f>
        <v>Uptrend</v>
      </c>
      <c r="AL128">
        <v>0.26</v>
      </c>
      <c r="AM128" t="s">
        <v>3194</v>
      </c>
      <c r="AN128">
        <v>2.14</v>
      </c>
      <c r="AO128" t="s">
        <v>3194</v>
      </c>
      <c r="AP128">
        <v>5.4497670832968997E-2</v>
      </c>
      <c r="AQ128">
        <f>(Table2[[#This Row],[Sharpe Ratio]]-AVERAGE(Table2[Sharpe Ratio]))/_xlfn.STDEV.P(Table2[Sharpe Ratio])</f>
        <v>-0.14246018394120566</v>
      </c>
      <c r="AR1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2.7735009372994255</v>
      </c>
      <c r="AS128">
        <f>_xlfn.RANK.AVG(Table2[[#This Row],[1Y Return vs Nifty Z-Score]],Table2[1Y Return vs Nifty Z-Score])</f>
        <v>112</v>
      </c>
      <c r="AT128">
        <f>_xlfn.RANK.AVG(Table2[[#This Row],[6M Return vs Nifty Z-Score]],Table2[6M Return vs Nifty Z-Score])</f>
        <v>67</v>
      </c>
      <c r="AU128">
        <f>_xlfn.RANK.AVG(Table2[[#This Row],[Sharpe Ratio Z-Score]],Table2[Sharpe Ratio Z-Score])</f>
        <v>378</v>
      </c>
      <c r="AV128">
        <f>(Table2[[#This Row],[Rank 1Y]]+Table2[[#This Row],[Rank 6M]]+Table2[[#This Row],[Rank Sharpe]])/3</f>
        <v>185.66666666666666</v>
      </c>
    </row>
    <row r="129" spans="1:48" x14ac:dyDescent="0.3">
      <c r="A129" t="s">
        <v>1050</v>
      </c>
      <c r="B129" t="s">
        <v>1051</v>
      </c>
      <c r="C129" t="s">
        <v>3162</v>
      </c>
      <c r="D129" t="s">
        <v>400</v>
      </c>
      <c r="E129">
        <v>13208.894818875</v>
      </c>
      <c r="F129">
        <v>1046.3499999999999</v>
      </c>
      <c r="G129">
        <v>26.794414025896899</v>
      </c>
      <c r="H129">
        <f>(Table2[[#This Row],[1Y Return vs Nifty]]-AVERAGE(Table2[1Y Return vs Nifty]))/_xlfn.STDEV.P(Table2[1Y Return vs Nifty])</f>
        <v>2.2296128934447178E-2</v>
      </c>
      <c r="I129">
        <v>5.5087807177015096</v>
      </c>
      <c r="J129">
        <f>(Table2[[#This Row],[1M Return vs Nifty]]-AVERAGE(Table2[1M Return vs Nifty]))/_xlfn.STDEV.P(Table2[1M Return vs Nifty])</f>
        <v>0.69244062431877729</v>
      </c>
      <c r="K129">
        <v>81.858867890389305</v>
      </c>
      <c r="L129">
        <f>(Table2[[#This Row],[6M Return vs Nifty]]-AVERAGE(Table2[6M Return vs Nifty]))/_xlfn.STDEV.P(Table2[6M Return vs Nifty])</f>
        <v>2.1463521790973124</v>
      </c>
      <c r="M129">
        <v>2.1319444776271498E-3</v>
      </c>
      <c r="N129">
        <f>(Table2[[#This Row],[1W Return vs Nifty]]-AVERAGE(Table2[1W Return vs Nifty]))/_xlfn.STDEV.P(Table2[1W Return vs Nifty])</f>
        <v>-0.80248989598838205</v>
      </c>
      <c r="O129">
        <v>1054.74</v>
      </c>
      <c r="P129">
        <v>1004.5900936903799</v>
      </c>
      <c r="Q129">
        <v>794.17865058307405</v>
      </c>
      <c r="R129">
        <v>45.025792481875797</v>
      </c>
      <c r="S129" s="1">
        <f>(Table2[[#This Row],[Close Price]]-Table2[[#This Row],[20D EMA]])/Table2[[#This Row],[20D EMA]]</f>
        <v>-7.9545670022944989E-3</v>
      </c>
      <c r="T129" s="1">
        <f>(Table2[[#This Row],[Close Price]]-Table2[[#This Row],[50D EMA]])/Table2[[#This Row],[50D EMA]]</f>
        <v>4.1569100244871211E-2</v>
      </c>
      <c r="U129" s="1">
        <f>(Table2[[#This Row],[Close Price]]-Table2[[#This Row],[200D EMA]])/Table2[[#This Row],[200D EMA]]</f>
        <v>0.31752471466185278</v>
      </c>
      <c r="V129">
        <v>0.752022347689555</v>
      </c>
      <c r="W129">
        <v>1038</v>
      </c>
      <c r="X129">
        <v>1059.5999999999999</v>
      </c>
      <c r="Y129">
        <v>1029.5999999999999</v>
      </c>
      <c r="Z129">
        <v>1064.25</v>
      </c>
      <c r="AA129">
        <v>1001</v>
      </c>
      <c r="AB129">
        <v>1163.8499999999999</v>
      </c>
      <c r="AC129" s="1">
        <f>(Table2[[#This Row],[Close Price]]/Table2[[#This Row],[Day Low]])-1</f>
        <v>8.0443159922927165E-3</v>
      </c>
      <c r="AD129" s="1">
        <f>(Table2[[#This Row],[Day High]]/Table2[[#This Row],[Close Price]])-1</f>
        <v>1.2663066851436033E-2</v>
      </c>
      <c r="AE129" s="1">
        <f>(Table2[[#This Row],[Close Price]]/Table2[[#This Row],[Current Week Low]])-1</f>
        <v>1.6268453768453872E-2</v>
      </c>
      <c r="AF129" s="1">
        <f>(Table2[[#This Row],[Current Week High]]/Table2[[#This Row],[Close Price]])-1</f>
        <v>1.7107086538921124E-2</v>
      </c>
      <c r="AG129" s="1">
        <f>(Table2[[#This Row],[Close Price]]/Table2[[#This Row],[Current Month Low]])-1</f>
        <v>4.5304695304695164E-2</v>
      </c>
      <c r="AH129" s="1">
        <f>(Table2[[#This Row],[Current Month High]]/Table2[[#This Row],[Close Price]])-1</f>
        <v>0.11229512113537532</v>
      </c>
      <c r="AI129">
        <v>11.229512113537499</v>
      </c>
      <c r="AJ129">
        <v>132.52222222222201</v>
      </c>
      <c r="AK129" t="str">
        <f>IF(AND(Table2[[#This Row],[20D EMA]]&gt;Table2[[#This Row],[50D EMA]],Table2[[#This Row],[50D EMA]]&gt;Table2[[#This Row],[200D EMA]]),"Uptrend","Downtrend/NoTrend")</f>
        <v>Uptrend</v>
      </c>
      <c r="AL129">
        <v>0.23</v>
      </c>
      <c r="AM129" t="s">
        <v>3194</v>
      </c>
      <c r="AN129">
        <v>-2.33</v>
      </c>
      <c r="AO129" t="s">
        <v>3193</v>
      </c>
      <c r="AP129">
        <v>9.7325635736116994E-2</v>
      </c>
      <c r="AQ129">
        <f>(Table2[[#This Row],[Sharpe Ratio]]-AVERAGE(Table2[Sharpe Ratio]))/_xlfn.STDEV.P(Table2[Sharpe Ratio])</f>
        <v>0.35671039228605522</v>
      </c>
      <c r="AR1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2.41530942864821</v>
      </c>
      <c r="AS129">
        <f>_xlfn.RANK.AVG(Table2[[#This Row],[1Y Return vs Nifty Z-Score]],Table2[1Y Return vs Nifty Z-Score])</f>
        <v>280</v>
      </c>
      <c r="AT129">
        <f>_xlfn.RANK.AVG(Table2[[#This Row],[6M Return vs Nifty Z-Score]],Table2[6M Return vs Nifty Z-Score])</f>
        <v>30</v>
      </c>
      <c r="AU129">
        <f>_xlfn.RANK.AVG(Table2[[#This Row],[Sharpe Ratio Z-Score]],Table2[Sharpe Ratio Z-Score])</f>
        <v>248</v>
      </c>
      <c r="AV129">
        <f>(Table2[[#This Row],[Rank 1Y]]+Table2[[#This Row],[Rank 6M]]+Table2[[#This Row],[Rank Sharpe]])/3</f>
        <v>186</v>
      </c>
    </row>
    <row r="130" spans="1:48" x14ac:dyDescent="0.3">
      <c r="A130" t="s">
        <v>1818</v>
      </c>
      <c r="B130" t="s">
        <v>1819</v>
      </c>
      <c r="C130" t="s">
        <v>3162</v>
      </c>
      <c r="D130" t="s">
        <v>258</v>
      </c>
      <c r="E130">
        <v>4417.5868200000004</v>
      </c>
      <c r="F130">
        <v>1426.8</v>
      </c>
      <c r="G130">
        <v>76.006260578918599</v>
      </c>
      <c r="H130">
        <f>(Table2[[#This Row],[1Y Return vs Nifty]]-AVERAGE(Table2[1Y Return vs Nifty]))/_xlfn.STDEV.P(Table2[1Y Return vs Nifty])</f>
        <v>0.8384988134572392</v>
      </c>
      <c r="I130">
        <v>18.4856325312815</v>
      </c>
      <c r="J130">
        <f>(Table2[[#This Row],[1M Return vs Nifty]]-AVERAGE(Table2[1M Return vs Nifty]))/_xlfn.STDEV.P(Table2[1M Return vs Nifty])</f>
        <v>2.1226233803374144</v>
      </c>
      <c r="K130">
        <v>61.348054355642198</v>
      </c>
      <c r="L130">
        <f>(Table2[[#This Row],[6M Return vs Nifty]]-AVERAGE(Table2[6M Return vs Nifty]))/_xlfn.STDEV.P(Table2[6M Return vs Nifty])</f>
        <v>1.5249438787397351</v>
      </c>
      <c r="M130">
        <v>16.1755934766758</v>
      </c>
      <c r="N130">
        <f>(Table2[[#This Row],[1W Return vs Nifty]]-AVERAGE(Table2[1W Return vs Nifty]))/_xlfn.STDEV.P(Table2[1W Return vs Nifty])</f>
        <v>2.3137072960486811</v>
      </c>
      <c r="O130">
        <v>950.67</v>
      </c>
      <c r="P130">
        <v>1276.0245443597</v>
      </c>
      <c r="Q130">
        <v>1026.96029338774</v>
      </c>
      <c r="R130">
        <v>57.300853732223302</v>
      </c>
      <c r="S130" s="1">
        <f>(Table2[[#This Row],[Close Price]]-Table2[[#This Row],[20D EMA]])/Table2[[#This Row],[20D EMA]]</f>
        <v>0.500836252327306</v>
      </c>
      <c r="T130" s="1">
        <f>(Table2[[#This Row],[Close Price]]-Table2[[#This Row],[50D EMA]])/Table2[[#This Row],[50D EMA]]</f>
        <v>0.11816030993036891</v>
      </c>
      <c r="U130" s="1">
        <f>(Table2[[#This Row],[Close Price]]-Table2[[#This Row],[200D EMA]])/Table2[[#This Row],[200D EMA]]</f>
        <v>0.3893429075950614</v>
      </c>
      <c r="V130">
        <v>1.76274268838652</v>
      </c>
      <c r="W130">
        <v>1425.1</v>
      </c>
      <c r="X130">
        <v>1445.75</v>
      </c>
      <c r="Y130">
        <v>1419</v>
      </c>
      <c r="Z130">
        <v>1483</v>
      </c>
      <c r="AA130">
        <v>1419</v>
      </c>
      <c r="AB130">
        <v>1548.95</v>
      </c>
      <c r="AC130" s="1">
        <f>(Table2[[#This Row],[Close Price]]/Table2[[#This Row],[Day Low]])-1</f>
        <v>1.1928987439477901E-3</v>
      </c>
      <c r="AD130" s="1">
        <f>(Table2[[#This Row],[Day High]]/Table2[[#This Row],[Close Price]])-1</f>
        <v>1.3281469021586778E-2</v>
      </c>
      <c r="AE130" s="1">
        <f>(Table2[[#This Row],[Close Price]]/Table2[[#This Row],[Current Week Low]])-1</f>
        <v>5.4968287526426796E-3</v>
      </c>
      <c r="AF130" s="1">
        <f>(Table2[[#This Row],[Current Week High]]/Table2[[#This Row],[Close Price]])-1</f>
        <v>3.9388842164283844E-2</v>
      </c>
      <c r="AG130" s="1">
        <f>(Table2[[#This Row],[Close Price]]/Table2[[#This Row],[Current Month Low]])-1</f>
        <v>5.4968287526426796E-3</v>
      </c>
      <c r="AH130" s="1">
        <f>(Table2[[#This Row],[Current Month High]]/Table2[[#This Row],[Close Price]])-1</f>
        <v>8.5611157835716378E-2</v>
      </c>
      <c r="AI130">
        <v>8.5611157835716298</v>
      </c>
      <c r="AJ130">
        <v>129.59208303161901</v>
      </c>
      <c r="AK130" t="str">
        <f>IF(AND(Table2[[#This Row],[20D EMA]]&gt;Table2[[#This Row],[50D EMA]],Table2[[#This Row],[50D EMA]]&gt;Table2[[#This Row],[200D EMA]]),"Uptrend","Downtrend/NoTrend")</f>
        <v>Downtrend/NoTrend</v>
      </c>
      <c r="AL130">
        <v>0.26</v>
      </c>
      <c r="AM130" t="s">
        <v>3194</v>
      </c>
      <c r="AN130">
        <v>16.53</v>
      </c>
      <c r="AO130" t="s">
        <v>3194</v>
      </c>
      <c r="AP130">
        <v>5.1530677125999E-2</v>
      </c>
      <c r="AQ130">
        <f>(Table2[[#This Row],[Sharpe Ratio]]-AVERAGE(Table2[Sharpe Ratio]))/_xlfn.STDEV.P(Table2[Sharpe Ratio])</f>
        <v>-0.17704123306927219</v>
      </c>
      <c r="AR1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0">
        <f>_xlfn.RANK.AVG(Table2[[#This Row],[1Y Return vs Nifty Z-Score]],Table2[1Y Return vs Nifty Z-Score])</f>
        <v>116</v>
      </c>
      <c r="AT130">
        <f>_xlfn.RANK.AVG(Table2[[#This Row],[6M Return vs Nifty Z-Score]],Table2[6M Return vs Nifty Z-Score])</f>
        <v>54</v>
      </c>
      <c r="AU130">
        <f>_xlfn.RANK.AVG(Table2[[#This Row],[Sharpe Ratio Z-Score]],Table2[Sharpe Ratio Z-Score])</f>
        <v>389</v>
      </c>
      <c r="AV130">
        <f>(Table2[[#This Row],[Rank 1Y]]+Table2[[#This Row],[Rank 6M]]+Table2[[#This Row],[Rank Sharpe]])/3</f>
        <v>186.33333333333334</v>
      </c>
    </row>
    <row r="131" spans="1:48" x14ac:dyDescent="0.3">
      <c r="A131" t="s">
        <v>1334</v>
      </c>
      <c r="B131" t="s">
        <v>1335</v>
      </c>
      <c r="C131" t="s">
        <v>3154</v>
      </c>
      <c r="D131" t="s">
        <v>184</v>
      </c>
      <c r="E131">
        <v>8630.0121416799993</v>
      </c>
      <c r="F131">
        <v>1598.2</v>
      </c>
      <c r="G131">
        <v>48.039695297364403</v>
      </c>
      <c r="H131">
        <f>(Table2[[#This Row],[1Y Return vs Nifty]]-AVERAGE(Table2[1Y Return vs Nifty]))/_xlfn.STDEV.P(Table2[1Y Return vs Nifty])</f>
        <v>0.3746595702966945</v>
      </c>
      <c r="I131">
        <v>4.5738784408688096</v>
      </c>
      <c r="J131">
        <f>(Table2[[#This Row],[1M Return vs Nifty]]-AVERAGE(Table2[1M Return vs Nifty]))/_xlfn.STDEV.P(Table2[1M Return vs Nifty])</f>
        <v>0.58940476214691651</v>
      </c>
      <c r="K131">
        <v>38.755218745186902</v>
      </c>
      <c r="L131">
        <f>(Table2[[#This Row],[6M Return vs Nifty]]-AVERAGE(Table2[6M Return vs Nifty]))/_xlfn.STDEV.P(Table2[6M Return vs Nifty])</f>
        <v>0.84045734907735759</v>
      </c>
      <c r="M131">
        <v>2.7491368160183698</v>
      </c>
      <c r="N131">
        <f>(Table2[[#This Row],[1W Return vs Nifty]]-AVERAGE(Table2[1W Return vs Nifty]))/_xlfn.STDEV.P(Table2[1W Return vs Nifty])</f>
        <v>-0.2732148950761959</v>
      </c>
      <c r="O131">
        <v>1598.95</v>
      </c>
      <c r="P131">
        <v>1529.9156839080499</v>
      </c>
      <c r="Q131">
        <v>1263.68822251505</v>
      </c>
      <c r="R131">
        <v>47.824087354964803</v>
      </c>
      <c r="S131" s="1">
        <f>(Table2[[#This Row],[Close Price]]-Table2[[#This Row],[20D EMA]])/Table2[[#This Row],[20D EMA]]</f>
        <v>-4.6905781919384594E-4</v>
      </c>
      <c r="T131" s="1">
        <f>(Table2[[#This Row],[Close Price]]-Table2[[#This Row],[50D EMA]])/Table2[[#This Row],[50D EMA]]</f>
        <v>4.4632731600948876E-2</v>
      </c>
      <c r="U131" s="1">
        <f>(Table2[[#This Row],[Close Price]]-Table2[[#This Row],[200D EMA]])/Table2[[#This Row],[200D EMA]]</f>
        <v>0.26471068695978617</v>
      </c>
      <c r="V131">
        <v>0.53446232006773897</v>
      </c>
      <c r="W131">
        <v>1553.05</v>
      </c>
      <c r="X131">
        <v>1600.9</v>
      </c>
      <c r="Y131">
        <v>1552.1</v>
      </c>
      <c r="Z131">
        <v>1624.05</v>
      </c>
      <c r="AA131">
        <v>1520.05</v>
      </c>
      <c r="AB131">
        <v>1697</v>
      </c>
      <c r="AC131" s="1">
        <f>(Table2[[#This Row],[Close Price]]/Table2[[#This Row],[Day Low]])-1</f>
        <v>2.9071826406104284E-2</v>
      </c>
      <c r="AD131" s="1">
        <f>(Table2[[#This Row],[Day High]]/Table2[[#This Row],[Close Price]])-1</f>
        <v>1.6894005756475927E-3</v>
      </c>
      <c r="AE131" s="1">
        <f>(Table2[[#This Row],[Close Price]]/Table2[[#This Row],[Current Week Low]])-1</f>
        <v>2.9701694478448726E-2</v>
      </c>
      <c r="AF131" s="1">
        <f>(Table2[[#This Row],[Current Week High]]/Table2[[#This Row],[Close Price]])-1</f>
        <v>1.6174446252033459E-2</v>
      </c>
      <c r="AG131" s="1">
        <f>(Table2[[#This Row],[Close Price]]/Table2[[#This Row],[Current Month Low]])-1</f>
        <v>5.1412782474260732E-2</v>
      </c>
      <c r="AH131" s="1">
        <f>(Table2[[#This Row],[Current Month High]]/Table2[[#This Row],[Close Price]])-1</f>
        <v>6.1819546990364183E-2</v>
      </c>
      <c r="AI131">
        <v>10.0175197096733</v>
      </c>
      <c r="AJ131">
        <v>94.783668494820205</v>
      </c>
      <c r="AK131" t="str">
        <f>IF(AND(Table2[[#This Row],[20D EMA]]&gt;Table2[[#This Row],[50D EMA]],Table2[[#This Row],[50D EMA]]&gt;Table2[[#This Row],[200D EMA]]),"Uptrend","Downtrend/NoTrend")</f>
        <v>Uptrend</v>
      </c>
      <c r="AL131">
        <v>0.15</v>
      </c>
      <c r="AM131" t="s">
        <v>3194</v>
      </c>
      <c r="AN131">
        <v>-6.05</v>
      </c>
      <c r="AO131" t="s">
        <v>3193</v>
      </c>
      <c r="AP131">
        <v>9.2419751905936001E-2</v>
      </c>
      <c r="AQ131">
        <f>(Table2[[#This Row],[Sharpe Ratio]]-AVERAGE(Table2[Sharpe Ratio]))/_xlfn.STDEV.P(Table2[Sharpe Ratio])</f>
        <v>0.29953109684315066</v>
      </c>
      <c r="AR1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1.8308378832879233</v>
      </c>
      <c r="AS131">
        <f>_xlfn.RANK.AVG(Table2[[#This Row],[1Y Return vs Nifty Z-Score]],Table2[1Y Return vs Nifty Z-Score])</f>
        <v>195</v>
      </c>
      <c r="AT131">
        <f>_xlfn.RANK.AVG(Table2[[#This Row],[6M Return vs Nifty Z-Score]],Table2[6M Return vs Nifty Z-Score])</f>
        <v>103</v>
      </c>
      <c r="AU131">
        <f>_xlfn.RANK.AVG(Table2[[#This Row],[Sharpe Ratio Z-Score]],Table2[Sharpe Ratio Z-Score])</f>
        <v>263</v>
      </c>
      <c r="AV131">
        <f>(Table2[[#This Row],[Rank 1Y]]+Table2[[#This Row],[Rank 6M]]+Table2[[#This Row],[Rank Sharpe]])/3</f>
        <v>187</v>
      </c>
    </row>
    <row r="132" spans="1:48" x14ac:dyDescent="0.3">
      <c r="A132" t="s">
        <v>1177</v>
      </c>
      <c r="B132" t="s">
        <v>1178</v>
      </c>
      <c r="C132" t="s">
        <v>3151</v>
      </c>
      <c r="D132" t="s">
        <v>943</v>
      </c>
      <c r="E132">
        <v>10641.925982299999</v>
      </c>
      <c r="F132">
        <v>1447.3</v>
      </c>
      <c r="G132">
        <v>71.190877510417806</v>
      </c>
      <c r="H132">
        <f>(Table2[[#This Row],[1Y Return vs Nifty]]-AVERAGE(Table2[1Y Return vs Nifty]))/_xlfn.STDEV.P(Table2[1Y Return vs Nifty])</f>
        <v>0.75863331637044851</v>
      </c>
      <c r="I132">
        <v>1.8476484229394501</v>
      </c>
      <c r="J132">
        <f>(Table2[[#This Row],[1M Return vs Nifty]]-AVERAGE(Table2[1M Return vs Nifty]))/_xlfn.STDEV.P(Table2[1M Return vs Nifty])</f>
        <v>0.28894612883627596</v>
      </c>
      <c r="K132">
        <v>31.800766557826002</v>
      </c>
      <c r="L132">
        <f>(Table2[[#This Row],[6M Return vs Nifty]]-AVERAGE(Table2[6M Return vs Nifty]))/_xlfn.STDEV.P(Table2[6M Return vs Nifty])</f>
        <v>0.6297609617134492</v>
      </c>
      <c r="M132">
        <v>10.352807188479799</v>
      </c>
      <c r="N132">
        <f>(Table2[[#This Row],[1W Return vs Nifty]]-AVERAGE(Table2[1W Return vs Nifty]))/_xlfn.STDEV.P(Table2[1W Return vs Nifty])</f>
        <v>1.1918107716104664</v>
      </c>
      <c r="O132">
        <v>1360.45</v>
      </c>
      <c r="P132">
        <v>1363.2276012390701</v>
      </c>
      <c r="Q132">
        <v>1178.7137917093901</v>
      </c>
      <c r="R132">
        <v>69.481062559912701</v>
      </c>
      <c r="S132" s="1">
        <f>(Table2[[#This Row],[Close Price]]-Table2[[#This Row],[20D EMA]])/Table2[[#This Row],[20D EMA]]</f>
        <v>6.3839170862582159E-2</v>
      </c>
      <c r="T132" s="1">
        <f>(Table2[[#This Row],[Close Price]]-Table2[[#This Row],[50D EMA]])/Table2[[#This Row],[50D EMA]]</f>
        <v>6.1671579041177343E-2</v>
      </c>
      <c r="U132" s="1">
        <f>(Table2[[#This Row],[Close Price]]-Table2[[#This Row],[200D EMA]])/Table2[[#This Row],[200D EMA]]</f>
        <v>0.22786380390196484</v>
      </c>
      <c r="V132">
        <v>0.73024993581866005</v>
      </c>
      <c r="W132">
        <v>1351.2</v>
      </c>
      <c r="X132">
        <v>1456</v>
      </c>
      <c r="Y132">
        <v>1331</v>
      </c>
      <c r="Z132">
        <v>1456</v>
      </c>
      <c r="AA132">
        <v>1216.95</v>
      </c>
      <c r="AB132">
        <v>1456</v>
      </c>
      <c r="AC132" s="1">
        <f>(Table2[[#This Row],[Close Price]]/Table2[[#This Row],[Day Low]])-1</f>
        <v>7.112196566015383E-2</v>
      </c>
      <c r="AD132" s="1">
        <f>(Table2[[#This Row],[Day High]]/Table2[[#This Row],[Close Price]])-1</f>
        <v>6.0111932564084203E-3</v>
      </c>
      <c r="AE132" s="1">
        <f>(Table2[[#This Row],[Close Price]]/Table2[[#This Row],[Current Week Low]])-1</f>
        <v>8.7377911344853398E-2</v>
      </c>
      <c r="AF132" s="1">
        <f>(Table2[[#This Row],[Current Week High]]/Table2[[#This Row],[Close Price]])-1</f>
        <v>6.0111932564084203E-3</v>
      </c>
      <c r="AG132" s="1">
        <f>(Table2[[#This Row],[Close Price]]/Table2[[#This Row],[Current Month Low]])-1</f>
        <v>0.18928468712765523</v>
      </c>
      <c r="AH132" s="1">
        <f>(Table2[[#This Row],[Current Month High]]/Table2[[#This Row],[Close Price]])-1</f>
        <v>6.0111932564084203E-3</v>
      </c>
      <c r="AI132">
        <v>9.9461065432184093</v>
      </c>
      <c r="AJ132">
        <v>120.62499999999901</v>
      </c>
      <c r="AK132" t="str">
        <f>IF(AND(Table2[[#This Row],[20D EMA]]&gt;Table2[[#This Row],[50D EMA]],Table2[[#This Row],[50D EMA]]&gt;Table2[[#This Row],[200D EMA]]),"Uptrend","Downtrend/NoTrend")</f>
        <v>Downtrend/NoTrend</v>
      </c>
      <c r="AL132">
        <v>0.04</v>
      </c>
      <c r="AM132" t="s">
        <v>3194</v>
      </c>
      <c r="AN132">
        <v>3.36</v>
      </c>
      <c r="AO132" t="s">
        <v>3194</v>
      </c>
      <c r="AP132">
        <v>7.8549897320752002E-2</v>
      </c>
      <c r="AQ132">
        <f>(Table2[[#This Row],[Sharpe Ratio]]-AVERAGE(Table2[Sharpe Ratio]))/_xlfn.STDEV.P(Table2[Sharpe Ratio])</f>
        <v>0.13787449417404463</v>
      </c>
      <c r="AR1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2">
        <f>_xlfn.RANK.AVG(Table2[[#This Row],[1Y Return vs Nifty Z-Score]],Table2[1Y Return vs Nifty Z-Score])</f>
        <v>126</v>
      </c>
      <c r="AT132">
        <f>_xlfn.RANK.AVG(Table2[[#This Row],[6M Return vs Nifty Z-Score]],Table2[6M Return vs Nifty Z-Score])</f>
        <v>131</v>
      </c>
      <c r="AU132">
        <f>_xlfn.RANK.AVG(Table2[[#This Row],[Sharpe Ratio Z-Score]],Table2[Sharpe Ratio Z-Score])</f>
        <v>306</v>
      </c>
      <c r="AV132">
        <f>(Table2[[#This Row],[Rank 1Y]]+Table2[[#This Row],[Rank 6M]]+Table2[[#This Row],[Rank Sharpe]])/3</f>
        <v>187.66666666666666</v>
      </c>
    </row>
    <row r="133" spans="1:48" x14ac:dyDescent="0.3">
      <c r="A133" t="s">
        <v>975</v>
      </c>
      <c r="B133" t="s">
        <v>976</v>
      </c>
      <c r="C133" t="s">
        <v>3148</v>
      </c>
      <c r="D133" t="s">
        <v>539</v>
      </c>
      <c r="E133">
        <v>15126.714395498901</v>
      </c>
      <c r="F133">
        <v>158.27000000000001</v>
      </c>
      <c r="G133">
        <v>52.476862746200403</v>
      </c>
      <c r="H133">
        <f>(Table2[[#This Row],[1Y Return vs Nifty]]-AVERAGE(Table2[1Y Return vs Nifty]))/_xlfn.STDEV.P(Table2[1Y Return vs Nifty])</f>
        <v>0.44825217527068356</v>
      </c>
      <c r="I133">
        <v>19.966035930681901</v>
      </c>
      <c r="J133">
        <f>(Table2[[#This Row],[1M Return vs Nifty]]-AVERAGE(Table2[1M Return vs Nifty]))/_xlfn.STDEV.P(Table2[1M Return vs Nifty])</f>
        <v>2.2857790859114102</v>
      </c>
      <c r="K133">
        <v>85.210393044138598</v>
      </c>
      <c r="L133">
        <f>(Table2[[#This Row],[6M Return vs Nifty]]-AVERAGE(Table2[6M Return vs Nifty]))/_xlfn.STDEV.P(Table2[6M Return vs Nifty])</f>
        <v>2.2478920593106837</v>
      </c>
      <c r="M133">
        <v>12.5433219229184</v>
      </c>
      <c r="N133">
        <f>(Table2[[#This Row],[1W Return vs Nifty]]-AVERAGE(Table2[1W Return vs Nifty]))/_xlfn.STDEV.P(Table2[1W Return vs Nifty])</f>
        <v>1.6138648786415442</v>
      </c>
      <c r="O133">
        <v>141.47999999999999</v>
      </c>
      <c r="P133">
        <v>126.194463443725</v>
      </c>
      <c r="Q133">
        <v>101.62079026429799</v>
      </c>
      <c r="R133">
        <v>74.807537131734804</v>
      </c>
      <c r="S133" s="1">
        <f>(Table2[[#This Row],[Close Price]]-Table2[[#This Row],[20D EMA]])/Table2[[#This Row],[20D EMA]]</f>
        <v>0.11867401752897952</v>
      </c>
      <c r="T133" s="1">
        <f>(Table2[[#This Row],[Close Price]]-Table2[[#This Row],[50D EMA]])/Table2[[#This Row],[50D EMA]]</f>
        <v>0.25417546603047869</v>
      </c>
      <c r="U133" s="1">
        <f>(Table2[[#This Row],[Close Price]]-Table2[[#This Row],[200D EMA]])/Table2[[#This Row],[200D EMA]]</f>
        <v>0.5574568903505599</v>
      </c>
      <c r="V133">
        <v>1.4183454117776499</v>
      </c>
      <c r="W133">
        <v>155.80000000000001</v>
      </c>
      <c r="X133">
        <v>165</v>
      </c>
      <c r="Y133">
        <v>151.91</v>
      </c>
      <c r="Z133">
        <v>165</v>
      </c>
      <c r="AA133">
        <v>134.68</v>
      </c>
      <c r="AB133">
        <v>165</v>
      </c>
      <c r="AC133" s="1">
        <f>(Table2[[#This Row],[Close Price]]/Table2[[#This Row],[Day Low]])-1</f>
        <v>1.585365853658538E-2</v>
      </c>
      <c r="AD133" s="1">
        <f>(Table2[[#This Row],[Day High]]/Table2[[#This Row],[Close Price]])-1</f>
        <v>4.2522272066721323E-2</v>
      </c>
      <c r="AE133" s="1">
        <f>(Table2[[#This Row],[Close Price]]/Table2[[#This Row],[Current Week Low]])-1</f>
        <v>4.1866894871963822E-2</v>
      </c>
      <c r="AF133" s="1">
        <f>(Table2[[#This Row],[Current Week High]]/Table2[[#This Row],[Close Price]])-1</f>
        <v>4.2522272066721323E-2</v>
      </c>
      <c r="AG133" s="1">
        <f>(Table2[[#This Row],[Close Price]]/Table2[[#This Row],[Current Month Low]])-1</f>
        <v>0.17515592515592515</v>
      </c>
      <c r="AH133" s="1">
        <f>(Table2[[#This Row],[Current Month High]]/Table2[[#This Row],[Close Price]])-1</f>
        <v>4.2522272066721323E-2</v>
      </c>
      <c r="AI133">
        <v>4.2522272066721296</v>
      </c>
      <c r="AJ133">
        <v>129.376811594202</v>
      </c>
      <c r="AK133" t="str">
        <f>IF(AND(Table2[[#This Row],[20D EMA]]&gt;Table2[[#This Row],[50D EMA]],Table2[[#This Row],[50D EMA]]&gt;Table2[[#This Row],[200D EMA]]),"Uptrend","Downtrend/NoTrend")</f>
        <v>Uptrend</v>
      </c>
      <c r="AL133">
        <v>0.5</v>
      </c>
      <c r="AM133" t="s">
        <v>3194</v>
      </c>
      <c r="AN133">
        <v>12.06</v>
      </c>
      <c r="AO133" t="s">
        <v>3194</v>
      </c>
      <c r="AP133">
        <v>5.9229034375771997E-2</v>
      </c>
      <c r="AQ133">
        <f>(Table2[[#This Row],[Sharpe Ratio]]-AVERAGE(Table2[Sharpe Ratio]))/_xlfn.STDEV.P(Table2[Sharpe Ratio])</f>
        <v>-8.7314965826299828E-2</v>
      </c>
      <c r="AR1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6.5084732333080213</v>
      </c>
      <c r="AS133">
        <f>_xlfn.RANK.AVG(Table2[[#This Row],[1Y Return vs Nifty Z-Score]],Table2[1Y Return vs Nifty Z-Score])</f>
        <v>177</v>
      </c>
      <c r="AT133">
        <f>_xlfn.RANK.AVG(Table2[[#This Row],[6M Return vs Nifty Z-Score]],Table2[6M Return vs Nifty Z-Score])</f>
        <v>28</v>
      </c>
      <c r="AU133">
        <f>_xlfn.RANK.AVG(Table2[[#This Row],[Sharpe Ratio Z-Score]],Table2[Sharpe Ratio Z-Score])</f>
        <v>361</v>
      </c>
      <c r="AV133">
        <f>(Table2[[#This Row],[Rank 1Y]]+Table2[[#This Row],[Rank 6M]]+Table2[[#This Row],[Rank Sharpe]])/3</f>
        <v>188.66666666666666</v>
      </c>
    </row>
    <row r="134" spans="1:48" x14ac:dyDescent="0.3">
      <c r="A134" t="s">
        <v>1150</v>
      </c>
      <c r="B134" t="s">
        <v>1151</v>
      </c>
      <c r="C134" t="s">
        <v>3152</v>
      </c>
      <c r="D134" t="s">
        <v>263</v>
      </c>
      <c r="E134">
        <v>11032.9202477</v>
      </c>
      <c r="F134">
        <v>1075.0999999999999</v>
      </c>
      <c r="G134">
        <v>67.265541941295496</v>
      </c>
      <c r="H134">
        <f>(Table2[[#This Row],[1Y Return vs Nifty]]-AVERAGE(Table2[1Y Return vs Nifty]))/_xlfn.STDEV.P(Table2[1Y Return vs Nifty])</f>
        <v>0.69352969491380334</v>
      </c>
      <c r="I134">
        <v>8.0217958441615593</v>
      </c>
      <c r="J134">
        <f>(Table2[[#This Row],[1M Return vs Nifty]]-AVERAGE(Table2[1M Return vs Nifty]))/_xlfn.STDEV.P(Table2[1M Return vs Nifty])</f>
        <v>0.96940078007211972</v>
      </c>
      <c r="K134">
        <v>47.6007084789725</v>
      </c>
      <c r="L134">
        <f>(Table2[[#This Row],[6M Return vs Nifty]]-AVERAGE(Table2[6M Return vs Nifty]))/_xlfn.STDEV.P(Table2[6M Return vs Nifty])</f>
        <v>1.1084457802524683</v>
      </c>
      <c r="M134">
        <v>0.34481866628552499</v>
      </c>
      <c r="N134">
        <f>(Table2[[#This Row],[1W Return vs Nifty]]-AVERAGE(Table2[1W Return vs Nifty]))/_xlfn.STDEV.P(Table2[1W Return vs Nifty])</f>
        <v>-0.73646325115912148</v>
      </c>
      <c r="O134">
        <v>962.48</v>
      </c>
      <c r="P134">
        <v>913.05124961946899</v>
      </c>
      <c r="Q134">
        <v>772.38571037953898</v>
      </c>
      <c r="R134">
        <v>79.319071772569401</v>
      </c>
      <c r="S134" s="1">
        <f>(Table2[[#This Row],[Close Price]]-Table2[[#This Row],[20D EMA]])/Table2[[#This Row],[20D EMA]]</f>
        <v>0.11701022358906148</v>
      </c>
      <c r="T134" s="1">
        <f>(Table2[[#This Row],[Close Price]]-Table2[[#This Row],[50D EMA]])/Table2[[#This Row],[50D EMA]]</f>
        <v>0.17748045407973292</v>
      </c>
      <c r="U134" s="1">
        <f>(Table2[[#This Row],[Close Price]]-Table2[[#This Row],[200D EMA]])/Table2[[#This Row],[200D EMA]]</f>
        <v>0.39192114192753719</v>
      </c>
      <c r="V134">
        <v>1.35906215536385</v>
      </c>
      <c r="W134">
        <v>985.9</v>
      </c>
      <c r="X134">
        <v>1107.6500000000001</v>
      </c>
      <c r="Y134">
        <v>960.4</v>
      </c>
      <c r="Z134">
        <v>1107.6500000000001</v>
      </c>
      <c r="AA134">
        <v>924.05</v>
      </c>
      <c r="AB134">
        <v>1107.6500000000001</v>
      </c>
      <c r="AC134" s="1">
        <f>(Table2[[#This Row],[Close Price]]/Table2[[#This Row],[Day Low]])-1</f>
        <v>9.0475707475403011E-2</v>
      </c>
      <c r="AD134" s="1">
        <f>(Table2[[#This Row],[Day High]]/Table2[[#This Row],[Close Price]])-1</f>
        <v>3.0276253371779527E-2</v>
      </c>
      <c r="AE134" s="1">
        <f>(Table2[[#This Row],[Close Price]]/Table2[[#This Row],[Current Week Low]])-1</f>
        <v>0.11942940441482719</v>
      </c>
      <c r="AF134" s="1">
        <f>(Table2[[#This Row],[Current Week High]]/Table2[[#This Row],[Close Price]])-1</f>
        <v>3.0276253371779527E-2</v>
      </c>
      <c r="AG134" s="1">
        <f>(Table2[[#This Row],[Close Price]]/Table2[[#This Row],[Current Month Low]])-1</f>
        <v>0.1634651804556031</v>
      </c>
      <c r="AH134" s="1">
        <f>(Table2[[#This Row],[Current Month High]]/Table2[[#This Row],[Close Price]])-1</f>
        <v>3.0276253371779527E-2</v>
      </c>
      <c r="AI134">
        <v>3.02762533717795</v>
      </c>
      <c r="AJ134">
        <v>100.31675051239</v>
      </c>
      <c r="AK134" t="str">
        <f>IF(AND(Table2[[#This Row],[20D EMA]]&gt;Table2[[#This Row],[50D EMA]],Table2[[#This Row],[50D EMA]]&gt;Table2[[#This Row],[200D EMA]]),"Uptrend","Downtrend/NoTrend")</f>
        <v>Uptrend</v>
      </c>
      <c r="AL134">
        <v>0.24</v>
      </c>
      <c r="AM134" t="s">
        <v>3194</v>
      </c>
      <c r="AN134">
        <v>18.25</v>
      </c>
      <c r="AO134" t="s">
        <v>3194</v>
      </c>
      <c r="AP134">
        <v>6.1211869804853998E-2</v>
      </c>
      <c r="AQ134">
        <f>(Table2[[#This Row],[Sharpe Ratio]]-AVERAGE(Table2[Sharpe Ratio]))/_xlfn.STDEV.P(Table2[Sharpe Ratio])</f>
        <v>-6.4204526048528859E-2</v>
      </c>
      <c r="AR1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1.9707084780307409</v>
      </c>
      <c r="AS134">
        <f>_xlfn.RANK.AVG(Table2[[#This Row],[1Y Return vs Nifty Z-Score]],Table2[1Y Return vs Nifty Z-Score])</f>
        <v>133</v>
      </c>
      <c r="AT134">
        <f>_xlfn.RANK.AVG(Table2[[#This Row],[6M Return vs Nifty Z-Score]],Table2[6M Return vs Nifty Z-Score])</f>
        <v>80</v>
      </c>
      <c r="AU134">
        <f>_xlfn.RANK.AVG(Table2[[#This Row],[Sharpe Ratio Z-Score]],Table2[Sharpe Ratio Z-Score])</f>
        <v>357</v>
      </c>
      <c r="AV134">
        <f>(Table2[[#This Row],[Rank 1Y]]+Table2[[#This Row],[Rank 6M]]+Table2[[#This Row],[Rank Sharpe]])/3</f>
        <v>190</v>
      </c>
    </row>
    <row r="135" spans="1:48" x14ac:dyDescent="0.3">
      <c r="A135" t="s">
        <v>1132</v>
      </c>
      <c r="B135" t="s">
        <v>1133</v>
      </c>
      <c r="C135" t="s">
        <v>3153</v>
      </c>
      <c r="D135" t="s">
        <v>220</v>
      </c>
      <c r="E135">
        <v>11367.92070362</v>
      </c>
      <c r="F135">
        <v>287.3</v>
      </c>
      <c r="G135">
        <v>41.391773218662003</v>
      </c>
      <c r="H135">
        <f>(Table2[[#This Row],[1Y Return vs Nifty]]-AVERAGE(Table2[1Y Return vs Nifty]))/_xlfn.STDEV.P(Table2[1Y Return vs Nifty])</f>
        <v>0.26440051222032018</v>
      </c>
      <c r="I135">
        <v>35.909757766723203</v>
      </c>
      <c r="J135">
        <f>(Table2[[#This Row],[1M Return vs Nifty]]-AVERAGE(Table2[1M Return vs Nifty]))/_xlfn.STDEV.P(Table2[1M Return vs Nifty])</f>
        <v>4.0429414827881187</v>
      </c>
      <c r="K135">
        <v>31.182385730005301</v>
      </c>
      <c r="L135">
        <f>(Table2[[#This Row],[6M Return vs Nifty]]-AVERAGE(Table2[6M Return vs Nifty]))/_xlfn.STDEV.P(Table2[6M Return vs Nifty])</f>
        <v>0.61102611345700186</v>
      </c>
      <c r="M135">
        <v>0.65952988170731197</v>
      </c>
      <c r="N135">
        <f>(Table2[[#This Row],[1W Return vs Nifty]]-AVERAGE(Table2[1W Return vs Nifty]))/_xlfn.STDEV.P(Table2[1W Return vs Nifty])</f>
        <v>-0.67582674462973324</v>
      </c>
      <c r="O135">
        <v>290.37</v>
      </c>
      <c r="P135">
        <v>261.487368268534</v>
      </c>
      <c r="Q135">
        <v>219.114337778118</v>
      </c>
      <c r="R135">
        <v>42.170833478085797</v>
      </c>
      <c r="S135" s="1">
        <f>(Table2[[#This Row],[Close Price]]-Table2[[#This Row],[20D EMA]])/Table2[[#This Row],[20D EMA]]</f>
        <v>-1.0572717567241771E-2</v>
      </c>
      <c r="T135" s="1">
        <f>(Table2[[#This Row],[Close Price]]-Table2[[#This Row],[50D EMA]])/Table2[[#This Row],[50D EMA]]</f>
        <v>9.8714641178987178E-2</v>
      </c>
      <c r="U135" s="1">
        <f>(Table2[[#This Row],[Close Price]]-Table2[[#This Row],[200D EMA]])/Table2[[#This Row],[200D EMA]]</f>
        <v>0.31118758778318256</v>
      </c>
      <c r="V135">
        <v>0.49471583722616302</v>
      </c>
      <c r="W135">
        <v>284</v>
      </c>
      <c r="X135">
        <v>296</v>
      </c>
      <c r="Y135">
        <v>284</v>
      </c>
      <c r="Z135">
        <v>297.75</v>
      </c>
      <c r="AA135">
        <v>279.35000000000002</v>
      </c>
      <c r="AB135">
        <v>345.7</v>
      </c>
      <c r="AC135" s="1">
        <f>(Table2[[#This Row],[Close Price]]/Table2[[#This Row],[Day Low]])-1</f>
        <v>1.1619718309859195E-2</v>
      </c>
      <c r="AD135" s="1">
        <f>(Table2[[#This Row],[Day High]]/Table2[[#This Row],[Close Price]])-1</f>
        <v>3.0281935259310888E-2</v>
      </c>
      <c r="AE135" s="1">
        <f>(Table2[[#This Row],[Close Price]]/Table2[[#This Row],[Current Week Low]])-1</f>
        <v>1.1619718309859195E-2</v>
      </c>
      <c r="AF135" s="1">
        <f>(Table2[[#This Row],[Current Week High]]/Table2[[#This Row],[Close Price]])-1</f>
        <v>3.6373129133310034E-2</v>
      </c>
      <c r="AG135" s="1">
        <f>(Table2[[#This Row],[Close Price]]/Table2[[#This Row],[Current Month Low]])-1</f>
        <v>2.8458922498657557E-2</v>
      </c>
      <c r="AH135" s="1">
        <f>(Table2[[#This Row],[Current Month High]]/Table2[[#This Row],[Close Price]])-1</f>
        <v>0.20327184128089093</v>
      </c>
      <c r="AI135">
        <v>22.171945701357402</v>
      </c>
      <c r="AJ135">
        <v>98.892350294219398</v>
      </c>
      <c r="AK135" t="str">
        <f>IF(AND(Table2[[#This Row],[20D EMA]]&gt;Table2[[#This Row],[50D EMA]],Table2[[#This Row],[50D EMA]]&gt;Table2[[#This Row],[200D EMA]]),"Uptrend","Downtrend/NoTrend")</f>
        <v>Uptrend</v>
      </c>
      <c r="AL135">
        <v>0.57999999999999996</v>
      </c>
      <c r="AM135" t="s">
        <v>3194</v>
      </c>
      <c r="AN135">
        <v>-12.62</v>
      </c>
      <c r="AO135" t="s">
        <v>3193</v>
      </c>
      <c r="AP135">
        <v>0.10601550627762001</v>
      </c>
      <c r="AQ135">
        <f>(Table2[[#This Row],[Sharpe Ratio]]-AVERAGE(Table2[Sharpe Ratio]))/_xlfn.STDEV.P(Table2[Sharpe Ratio])</f>
        <v>0.45799299339380761</v>
      </c>
      <c r="AR1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4.7005343572295146</v>
      </c>
      <c r="AS135">
        <f>_xlfn.RANK.AVG(Table2[[#This Row],[1Y Return vs Nifty Z-Score]],Table2[1Y Return vs Nifty Z-Score])</f>
        <v>216</v>
      </c>
      <c r="AT135">
        <f>_xlfn.RANK.AVG(Table2[[#This Row],[6M Return vs Nifty Z-Score]],Table2[6M Return vs Nifty Z-Score])</f>
        <v>135</v>
      </c>
      <c r="AU135">
        <f>_xlfn.RANK.AVG(Table2[[#This Row],[Sharpe Ratio Z-Score]],Table2[Sharpe Ratio Z-Score])</f>
        <v>221</v>
      </c>
      <c r="AV135">
        <f>(Table2[[#This Row],[Rank 1Y]]+Table2[[#This Row],[Rank 6M]]+Table2[[#This Row],[Rank Sharpe]])/3</f>
        <v>190.66666666666666</v>
      </c>
    </row>
    <row r="136" spans="1:48" x14ac:dyDescent="0.3">
      <c r="A136" t="s">
        <v>555</v>
      </c>
      <c r="B136" t="s">
        <v>556</v>
      </c>
      <c r="C136" t="s">
        <v>3153</v>
      </c>
      <c r="D136" t="s">
        <v>151</v>
      </c>
      <c r="E136">
        <v>37355.9902464599</v>
      </c>
      <c r="F136">
        <v>269.39999999999998</v>
      </c>
      <c r="G136">
        <v>71.879936781998296</v>
      </c>
      <c r="H136">
        <f>(Table2[[#This Row],[1Y Return vs Nifty]]-AVERAGE(Table2[1Y Return vs Nifty]))/_xlfn.STDEV.P(Table2[1Y Return vs Nifty])</f>
        <v>0.77006170336774116</v>
      </c>
      <c r="I136">
        <v>-0.457456871052627</v>
      </c>
      <c r="J136">
        <f>(Table2[[#This Row],[1M Return vs Nifty]]-AVERAGE(Table2[1M Return vs Nifty]))/_xlfn.STDEV.P(Table2[1M Return vs Nifty])</f>
        <v>3.489977848612455E-2</v>
      </c>
      <c r="K136">
        <v>7.1500285401082104</v>
      </c>
      <c r="L136">
        <f>(Table2[[#This Row],[6M Return vs Nifty]]-AVERAGE(Table2[6M Return vs Nifty]))/_xlfn.STDEV.P(Table2[6M Return vs Nifty])</f>
        <v>-0.11707305285158016</v>
      </c>
      <c r="M136">
        <v>2.0213051803253101</v>
      </c>
      <c r="N136">
        <f>(Table2[[#This Row],[1W Return vs Nifty]]-AVERAGE(Table2[1W Return vs Nifty]))/_xlfn.STDEV.P(Table2[1W Return vs Nifty])</f>
        <v>-0.41344875255359376</v>
      </c>
      <c r="O136">
        <v>273.11</v>
      </c>
      <c r="P136">
        <v>271.02136553354399</v>
      </c>
      <c r="Q136">
        <v>239.866386098085</v>
      </c>
      <c r="R136">
        <v>45.001957101641203</v>
      </c>
      <c r="S136" s="1">
        <f>(Table2[[#This Row],[Close Price]]-Table2[[#This Row],[20D EMA]])/Table2[[#This Row],[20D EMA]]</f>
        <v>-1.3584270074329158E-2</v>
      </c>
      <c r="T136" s="1">
        <f>(Table2[[#This Row],[Close Price]]-Table2[[#This Row],[50D EMA]])/Table2[[#This Row],[50D EMA]]</f>
        <v>-5.9824269955695928E-3</v>
      </c>
      <c r="U136" s="1">
        <f>(Table2[[#This Row],[Close Price]]-Table2[[#This Row],[200D EMA]])/Table2[[#This Row],[200D EMA]]</f>
        <v>0.12312527145774495</v>
      </c>
      <c r="V136">
        <v>0.53216486702725596</v>
      </c>
      <c r="W136">
        <v>265</v>
      </c>
      <c r="X136">
        <v>270.95</v>
      </c>
      <c r="Y136">
        <v>264.05</v>
      </c>
      <c r="Z136">
        <v>270.95</v>
      </c>
      <c r="AA136">
        <v>257.25</v>
      </c>
      <c r="AB136">
        <v>296.8</v>
      </c>
      <c r="AC136" s="1">
        <f>(Table2[[#This Row],[Close Price]]/Table2[[#This Row],[Day Low]])-1</f>
        <v>1.6603773584905612E-2</v>
      </c>
      <c r="AD136" s="1">
        <f>(Table2[[#This Row],[Day High]]/Table2[[#This Row],[Close Price]])-1</f>
        <v>5.7535263548627036E-3</v>
      </c>
      <c r="AE136" s="1">
        <f>(Table2[[#This Row],[Close Price]]/Table2[[#This Row],[Current Week Low]])-1</f>
        <v>2.0261314145048059E-2</v>
      </c>
      <c r="AF136" s="1">
        <f>(Table2[[#This Row],[Current Week High]]/Table2[[#This Row],[Close Price]])-1</f>
        <v>5.7535263548627036E-3</v>
      </c>
      <c r="AG136" s="1">
        <f>(Table2[[#This Row],[Close Price]]/Table2[[#This Row],[Current Month Low]])-1</f>
        <v>4.723032069970845E-2</v>
      </c>
      <c r="AH136" s="1">
        <f>(Table2[[#This Row],[Current Month High]]/Table2[[#This Row],[Close Price]])-1</f>
        <v>0.1017074981440238</v>
      </c>
      <c r="AI136">
        <v>15.738678544914601</v>
      </c>
      <c r="AJ136">
        <v>130.65068493150599</v>
      </c>
      <c r="AK136" t="str">
        <f>IF(AND(Table2[[#This Row],[20D EMA]]&gt;Table2[[#This Row],[50D EMA]],Table2[[#This Row],[50D EMA]]&gt;Table2[[#This Row],[200D EMA]]),"Uptrend","Downtrend/NoTrend")</f>
        <v>Uptrend</v>
      </c>
      <c r="AL136">
        <v>-0.02</v>
      </c>
      <c r="AM136" t="s">
        <v>3193</v>
      </c>
      <c r="AN136">
        <v>-2.36</v>
      </c>
      <c r="AO136" t="s">
        <v>3193</v>
      </c>
      <c r="AP136">
        <v>0.162971874527927</v>
      </c>
      <c r="AQ136">
        <f>(Table2[[#This Row],[Sharpe Ratio]]-AVERAGE(Table2[Sharpe Ratio]))/_xlfn.STDEV.P(Table2[Sharpe Ratio])</f>
        <v>1.1218336223756447</v>
      </c>
      <c r="AR1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1.3962732988243365</v>
      </c>
      <c r="AS136">
        <f>_xlfn.RANK.AVG(Table2[[#This Row],[1Y Return vs Nifty Z-Score]],Table2[1Y Return vs Nifty Z-Score])</f>
        <v>125</v>
      </c>
      <c r="AT136">
        <f>_xlfn.RANK.AVG(Table2[[#This Row],[6M Return vs Nifty Z-Score]],Table2[6M Return vs Nifty Z-Score])</f>
        <v>353</v>
      </c>
      <c r="AU136">
        <f>_xlfn.RANK.AVG(Table2[[#This Row],[Sharpe Ratio Z-Score]],Table2[Sharpe Ratio Z-Score])</f>
        <v>95</v>
      </c>
      <c r="AV136">
        <f>(Table2[[#This Row],[Rank 1Y]]+Table2[[#This Row],[Rank 6M]]+Table2[[#This Row],[Rank Sharpe]])/3</f>
        <v>191</v>
      </c>
    </row>
    <row r="137" spans="1:48" x14ac:dyDescent="0.3">
      <c r="A137" t="s">
        <v>308</v>
      </c>
      <c r="B137" t="s">
        <v>309</v>
      </c>
      <c r="C137" t="s">
        <v>3146</v>
      </c>
      <c r="D137" t="s">
        <v>18</v>
      </c>
      <c r="E137">
        <v>89985.614243930002</v>
      </c>
      <c r="F137">
        <v>422.9</v>
      </c>
      <c r="G137">
        <v>120.25134404126</v>
      </c>
      <c r="H137">
        <f>(Table2[[#This Row],[1Y Return vs Nifty]]-AVERAGE(Table2[1Y Return vs Nifty]))/_xlfn.STDEV.P(Table2[1Y Return vs Nifty])</f>
        <v>1.5723252887549974</v>
      </c>
      <c r="I137">
        <v>-0.39655439825564698</v>
      </c>
      <c r="J137">
        <f>(Table2[[#This Row],[1M Return vs Nifty]]-AVERAGE(Table2[1M Return vs Nifty]))/_xlfn.STDEV.P(Table2[1M Return vs Nifty])</f>
        <v>4.1611858399219111E-2</v>
      </c>
      <c r="K137">
        <v>23.2008176564166</v>
      </c>
      <c r="L137">
        <f>(Table2[[#This Row],[6M Return vs Nifty]]-AVERAGE(Table2[6M Return vs Nifty]))/_xlfn.STDEV.P(Table2[6M Return vs Nifty])</f>
        <v>0.36921158755364364</v>
      </c>
      <c r="M137">
        <v>4.1817398494265197</v>
      </c>
      <c r="N137">
        <f>(Table2[[#This Row],[1W Return vs Nifty]]-AVERAGE(Table2[1W Return vs Nifty]))/_xlfn.STDEV.P(Table2[1W Return vs Nifty])</f>
        <v>2.8097234708459474E-3</v>
      </c>
      <c r="O137">
        <v>409.36</v>
      </c>
      <c r="P137">
        <v>402.33942483405099</v>
      </c>
      <c r="Q137">
        <v>346.39047807600599</v>
      </c>
      <c r="R137">
        <v>62.9639081137096</v>
      </c>
      <c r="S137" s="1">
        <f>(Table2[[#This Row],[Close Price]]-Table2[[#This Row],[20D EMA]])/Table2[[#This Row],[20D EMA]]</f>
        <v>3.3076021106116772E-2</v>
      </c>
      <c r="T137" s="1">
        <f>(Table2[[#This Row],[Close Price]]-Table2[[#This Row],[50D EMA]])/Table2[[#This Row],[50D EMA]]</f>
        <v>5.1102561411746836E-2</v>
      </c>
      <c r="U137" s="1">
        <f>(Table2[[#This Row],[Close Price]]-Table2[[#This Row],[200D EMA]])/Table2[[#This Row],[200D EMA]]</f>
        <v>0.22087651585851631</v>
      </c>
      <c r="V137">
        <v>0.86400756979404303</v>
      </c>
      <c r="W137">
        <v>412.25</v>
      </c>
      <c r="X137">
        <v>426.9</v>
      </c>
      <c r="Y137">
        <v>396.05</v>
      </c>
      <c r="Z137">
        <v>426.9</v>
      </c>
      <c r="AA137">
        <v>381.5</v>
      </c>
      <c r="AB137">
        <v>446.05</v>
      </c>
      <c r="AC137" s="1">
        <f>(Table2[[#This Row],[Close Price]]/Table2[[#This Row],[Day Low]])-1</f>
        <v>2.583383869011513E-2</v>
      </c>
      <c r="AD137" s="1">
        <f>(Table2[[#This Row],[Day High]]/Table2[[#This Row],[Close Price]])-1</f>
        <v>9.4585008276188987E-3</v>
      </c>
      <c r="AE137" s="1">
        <f>(Table2[[#This Row],[Close Price]]/Table2[[#This Row],[Current Week Low]])-1</f>
        <v>6.7794470395152073E-2</v>
      </c>
      <c r="AF137" s="1">
        <f>(Table2[[#This Row],[Current Week High]]/Table2[[#This Row],[Close Price]])-1</f>
        <v>9.4585008276188987E-3</v>
      </c>
      <c r="AG137" s="1">
        <f>(Table2[[#This Row],[Close Price]]/Table2[[#This Row],[Current Month Low]])-1</f>
        <v>0.10851900393184799</v>
      </c>
      <c r="AH137" s="1">
        <f>(Table2[[#This Row],[Current Month High]]/Table2[[#This Row],[Close Price]])-1</f>
        <v>5.4741073539843921E-2</v>
      </c>
      <c r="AI137">
        <v>8.09884133364862</v>
      </c>
      <c r="AJ137">
        <v>165.19648829431401</v>
      </c>
      <c r="AK137" t="str">
        <f>IF(AND(Table2[[#This Row],[20D EMA]]&gt;Table2[[#This Row],[50D EMA]],Table2[[#This Row],[50D EMA]]&gt;Table2[[#This Row],[200D EMA]]),"Uptrend","Downtrend/NoTrend")</f>
        <v>Uptrend</v>
      </c>
      <c r="AL137">
        <v>0.18</v>
      </c>
      <c r="AM137" t="s">
        <v>3194</v>
      </c>
      <c r="AN137">
        <v>0.23</v>
      </c>
      <c r="AO137" t="s">
        <v>3194</v>
      </c>
      <c r="AP137">
        <v>7.1871844687786998E-2</v>
      </c>
      <c r="AQ137">
        <f>(Table2[[#This Row],[Sharpe Ratio]]-AVERAGE(Table2[Sharpe Ratio]))/_xlfn.STDEV.P(Table2[Sharpe Ratio])</f>
        <v>6.004013084598242E-2</v>
      </c>
      <c r="AR1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2.0459985890246886</v>
      </c>
      <c r="AS137">
        <f>_xlfn.RANK.AVG(Table2[[#This Row],[1Y Return vs Nifty Z-Score]],Table2[1Y Return vs Nifty Z-Score])</f>
        <v>55</v>
      </c>
      <c r="AT137">
        <f>_xlfn.RANK.AVG(Table2[[#This Row],[6M Return vs Nifty Z-Score]],Table2[6M Return vs Nifty Z-Score])</f>
        <v>201</v>
      </c>
      <c r="AU137">
        <f>_xlfn.RANK.AVG(Table2[[#This Row],[Sharpe Ratio Z-Score]],Table2[Sharpe Ratio Z-Score])</f>
        <v>325</v>
      </c>
      <c r="AV137">
        <f>(Table2[[#This Row],[Rank 1Y]]+Table2[[#This Row],[Rank 6M]]+Table2[[#This Row],[Rank Sharpe]])/3</f>
        <v>193.66666666666666</v>
      </c>
    </row>
    <row r="138" spans="1:48" x14ac:dyDescent="0.3">
      <c r="A138" t="s">
        <v>1036</v>
      </c>
      <c r="B138" t="s">
        <v>1037</v>
      </c>
      <c r="C138" t="s">
        <v>3150</v>
      </c>
      <c r="D138" t="s">
        <v>992</v>
      </c>
      <c r="E138">
        <v>13445.578433025001</v>
      </c>
      <c r="F138">
        <v>666.45</v>
      </c>
      <c r="G138">
        <v>30.6128200015917</v>
      </c>
      <c r="H138">
        <f>(Table2[[#This Row],[1Y Return vs Nifty]]-AVERAGE(Table2[1Y Return vs Nifty]))/_xlfn.STDEV.P(Table2[1Y Return vs Nifty])</f>
        <v>8.5626270480794076E-2</v>
      </c>
      <c r="I138">
        <v>15.802583406241</v>
      </c>
      <c r="J138">
        <f>(Table2[[#This Row],[1M Return vs Nifty]]-AVERAGE(Table2[1M Return vs Nifty]))/_xlfn.STDEV.P(Table2[1M Return vs Nifty])</f>
        <v>1.8269237262681424</v>
      </c>
      <c r="K138">
        <v>68.942148976016895</v>
      </c>
      <c r="L138">
        <f>(Table2[[#This Row],[6M Return vs Nifty]]-AVERAGE(Table2[6M Return vs Nifty]))/_xlfn.STDEV.P(Table2[6M Return vs Nifty])</f>
        <v>1.7550192691091715</v>
      </c>
      <c r="M138">
        <v>3.7027746237182901</v>
      </c>
      <c r="N138">
        <f>(Table2[[#This Row],[1W Return vs Nifty]]-AVERAGE(Table2[1W Return vs Nifty]))/_xlfn.STDEV.P(Table2[1W Return vs Nifty])</f>
        <v>-8.9474175585890312E-2</v>
      </c>
      <c r="O138">
        <v>632.85</v>
      </c>
      <c r="P138">
        <v>584.38491164857703</v>
      </c>
      <c r="Q138">
        <v>478.15421585718298</v>
      </c>
      <c r="R138">
        <v>65.495056667087994</v>
      </c>
      <c r="S138" s="1">
        <f>(Table2[[#This Row],[Close Price]]-Table2[[#This Row],[20D EMA]])/Table2[[#This Row],[20D EMA]]</f>
        <v>5.3093150035553482E-2</v>
      </c>
      <c r="T138" s="1">
        <f>(Table2[[#This Row],[Close Price]]-Table2[[#This Row],[50D EMA]])/Table2[[#This Row],[50D EMA]]</f>
        <v>0.14042985490490092</v>
      </c>
      <c r="U138" s="1">
        <f>(Table2[[#This Row],[Close Price]]-Table2[[#This Row],[200D EMA]])/Table2[[#This Row],[200D EMA]]</f>
        <v>0.39379718487948667</v>
      </c>
      <c r="V138">
        <v>0.69963956476960798</v>
      </c>
      <c r="W138">
        <v>648.79999999999995</v>
      </c>
      <c r="X138">
        <v>674</v>
      </c>
      <c r="Y138">
        <v>644.1</v>
      </c>
      <c r="Z138">
        <v>674</v>
      </c>
      <c r="AA138">
        <v>623.1</v>
      </c>
      <c r="AB138">
        <v>691.8</v>
      </c>
      <c r="AC138" s="1">
        <f>(Table2[[#This Row],[Close Price]]/Table2[[#This Row],[Day Low]])-1</f>
        <v>2.7204069050555058E-2</v>
      </c>
      <c r="AD138" s="1">
        <f>(Table2[[#This Row],[Day High]]/Table2[[#This Row],[Close Price]])-1</f>
        <v>1.1328681821591857E-2</v>
      </c>
      <c r="AE138" s="1">
        <f>(Table2[[#This Row],[Close Price]]/Table2[[#This Row],[Current Week Low]])-1</f>
        <v>3.4699580810433117E-2</v>
      </c>
      <c r="AF138" s="1">
        <f>(Table2[[#This Row],[Current Week High]]/Table2[[#This Row],[Close Price]])-1</f>
        <v>1.1328681821591857E-2</v>
      </c>
      <c r="AG138" s="1">
        <f>(Table2[[#This Row],[Close Price]]/Table2[[#This Row],[Current Month Low]])-1</f>
        <v>6.9571497351949896E-2</v>
      </c>
      <c r="AH138" s="1">
        <f>(Table2[[#This Row],[Current Month High]]/Table2[[#This Row],[Close Price]])-1</f>
        <v>3.8037362142696152E-2</v>
      </c>
      <c r="AI138">
        <v>3.8037362142696098</v>
      </c>
      <c r="AJ138">
        <v>94.017467248908304</v>
      </c>
      <c r="AK138" t="str">
        <f>IF(AND(Table2[[#This Row],[20D EMA]]&gt;Table2[[#This Row],[50D EMA]],Table2[[#This Row],[50D EMA]]&gt;Table2[[#This Row],[200D EMA]]),"Uptrend","Downtrend/NoTrend")</f>
        <v>Uptrend</v>
      </c>
      <c r="AL138">
        <v>0.45</v>
      </c>
      <c r="AM138" t="s">
        <v>3194</v>
      </c>
      <c r="AN138">
        <v>8.76</v>
      </c>
      <c r="AO138" t="s">
        <v>3194</v>
      </c>
      <c r="AP138">
        <v>8.7634357038372995E-2</v>
      </c>
      <c r="AQ138">
        <f>(Table2[[#This Row],[Sharpe Ratio]]-AVERAGE(Table2[Sharpe Ratio]))/_xlfn.STDEV.P(Table2[Sharpe Ratio])</f>
        <v>0.24375613020818865</v>
      </c>
      <c r="AR1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3.8218512204804065</v>
      </c>
      <c r="AS138">
        <f>_xlfn.RANK.AVG(Table2[[#This Row],[1Y Return vs Nifty Z-Score]],Table2[1Y Return vs Nifty Z-Score])</f>
        <v>262</v>
      </c>
      <c r="AT138">
        <f>_xlfn.RANK.AVG(Table2[[#This Row],[6M Return vs Nifty Z-Score]],Table2[6M Return vs Nifty Z-Score])</f>
        <v>41</v>
      </c>
      <c r="AU138">
        <f>_xlfn.RANK.AVG(Table2[[#This Row],[Sharpe Ratio Z-Score]],Table2[Sharpe Ratio Z-Score])</f>
        <v>279</v>
      </c>
      <c r="AV138">
        <f>(Table2[[#This Row],[Rank 1Y]]+Table2[[#This Row],[Rank 6M]]+Table2[[#This Row],[Rank Sharpe]])/3</f>
        <v>194</v>
      </c>
    </row>
    <row r="139" spans="1:48" x14ac:dyDescent="0.3">
      <c r="A139" t="s">
        <v>1765</v>
      </c>
      <c r="B139" t="s">
        <v>1766</v>
      </c>
      <c r="C139" t="s">
        <v>3157</v>
      </c>
      <c r="D139" t="s">
        <v>834</v>
      </c>
      <c r="E139">
        <v>4672.6827552000004</v>
      </c>
      <c r="F139">
        <v>377.6</v>
      </c>
      <c r="G139">
        <v>99.920873329021205</v>
      </c>
      <c r="H139">
        <f>(Table2[[#This Row],[1Y Return vs Nifty]]-AVERAGE(Table2[1Y Return vs Nifty]))/_xlfn.STDEV.P(Table2[1Y Return vs Nifty])</f>
        <v>1.2351344305525345</v>
      </c>
      <c r="I139">
        <v>-3.21133926103475</v>
      </c>
      <c r="J139">
        <f>(Table2[[#This Row],[1M Return vs Nifty]]-AVERAGE(Table2[1M Return vs Nifty]))/_xlfn.STDEV.P(Table2[1M Return vs Nifty])</f>
        <v>-0.26860643109655818</v>
      </c>
      <c r="K139">
        <v>27.633781005990699</v>
      </c>
      <c r="L139">
        <f>(Table2[[#This Row],[6M Return vs Nifty]]-AVERAGE(Table2[6M Return vs Nifty]))/_xlfn.STDEV.P(Table2[6M Return vs Nifty])</f>
        <v>0.50351538861641487</v>
      </c>
      <c r="M139">
        <v>7.3146821557165298</v>
      </c>
      <c r="N139">
        <f>(Table2[[#This Row],[1W Return vs Nifty]]-AVERAGE(Table2[1W Return vs Nifty]))/_xlfn.STDEV.P(Table2[1W Return vs Nifty])</f>
        <v>0.6064446347877035</v>
      </c>
      <c r="O139">
        <v>283.67</v>
      </c>
      <c r="P139">
        <v>370.60877081495101</v>
      </c>
      <c r="Q139">
        <v>305.14908226696599</v>
      </c>
      <c r="R139">
        <v>50.950867408633997</v>
      </c>
      <c r="S139" s="1">
        <f>(Table2[[#This Row],[Close Price]]-Table2[[#This Row],[20D EMA]])/Table2[[#This Row],[20D EMA]]</f>
        <v>0.33112419360524553</v>
      </c>
      <c r="T139" s="1">
        <f>(Table2[[#This Row],[Close Price]]-Table2[[#This Row],[50D EMA]])/Table2[[#This Row],[50D EMA]]</f>
        <v>1.8864176283997888E-2</v>
      </c>
      <c r="U139" s="1">
        <f>(Table2[[#This Row],[Close Price]]-Table2[[#This Row],[200D EMA]])/Table2[[#This Row],[200D EMA]]</f>
        <v>0.23742793913975743</v>
      </c>
      <c r="V139">
        <v>0.32880351685443798</v>
      </c>
      <c r="W139">
        <v>375.4</v>
      </c>
      <c r="X139">
        <v>379.9</v>
      </c>
      <c r="Y139">
        <v>374.2</v>
      </c>
      <c r="Z139">
        <v>384.2</v>
      </c>
      <c r="AA139">
        <v>372.1</v>
      </c>
      <c r="AB139">
        <v>390.3</v>
      </c>
      <c r="AC139" s="1">
        <f>(Table2[[#This Row],[Close Price]]/Table2[[#This Row],[Day Low]])-1</f>
        <v>5.8604155567396621E-3</v>
      </c>
      <c r="AD139" s="1">
        <f>(Table2[[#This Row],[Day High]]/Table2[[#This Row],[Close Price]])-1</f>
        <v>6.0911016949152241E-3</v>
      </c>
      <c r="AE139" s="1">
        <f>(Table2[[#This Row],[Close Price]]/Table2[[#This Row],[Current Week Low]])-1</f>
        <v>9.0860502405132326E-3</v>
      </c>
      <c r="AF139" s="1">
        <f>(Table2[[#This Row],[Current Week High]]/Table2[[#This Row],[Close Price]])-1</f>
        <v>1.7478813559322015E-2</v>
      </c>
      <c r="AG139" s="1">
        <f>(Table2[[#This Row],[Close Price]]/Table2[[#This Row],[Current Month Low]])-1</f>
        <v>1.4780972856758945E-2</v>
      </c>
      <c r="AH139" s="1">
        <f>(Table2[[#This Row],[Current Month High]]/Table2[[#This Row],[Close Price]])-1</f>
        <v>3.3633474576271194E-2</v>
      </c>
      <c r="AI139">
        <v>9.0969279661016795</v>
      </c>
      <c r="AJ139">
        <v>153.67819952972701</v>
      </c>
      <c r="AK139" t="str">
        <f>IF(AND(Table2[[#This Row],[20D EMA]]&gt;Table2[[#This Row],[50D EMA]],Table2[[#This Row],[50D EMA]]&gt;Table2[[#This Row],[200D EMA]]),"Uptrend","Downtrend/NoTrend")</f>
        <v>Downtrend/NoTrend</v>
      </c>
      <c r="AL139">
        <v>0.18</v>
      </c>
      <c r="AM139" t="s">
        <v>3194</v>
      </c>
      <c r="AN139">
        <v>2.1800000000000002</v>
      </c>
      <c r="AO139" t="s">
        <v>3194</v>
      </c>
      <c r="AP139">
        <v>6.7817789097874004E-2</v>
      </c>
      <c r="AQ139">
        <f>(Table2[[#This Row],[Sharpe Ratio]]-AVERAGE(Table2[Sharpe Ratio]))/_xlfn.STDEV.P(Table2[Sharpe Ratio])</f>
        <v>1.2789105273075233E-2</v>
      </c>
      <c r="AR1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39">
        <f>_xlfn.RANK.AVG(Table2[[#This Row],[1Y Return vs Nifty Z-Score]],Table2[1Y Return vs Nifty Z-Score])</f>
        <v>78</v>
      </c>
      <c r="AT139">
        <f>_xlfn.RANK.AVG(Table2[[#This Row],[6M Return vs Nifty Z-Score]],Table2[6M Return vs Nifty Z-Score])</f>
        <v>167</v>
      </c>
      <c r="AU139">
        <f>_xlfn.RANK.AVG(Table2[[#This Row],[Sharpe Ratio Z-Score]],Table2[Sharpe Ratio Z-Score])</f>
        <v>338</v>
      </c>
      <c r="AV139">
        <f>(Table2[[#This Row],[Rank 1Y]]+Table2[[#This Row],[Rank 6M]]+Table2[[#This Row],[Rank Sharpe]])/3</f>
        <v>194.33333333333334</v>
      </c>
    </row>
    <row r="140" spans="1:48" x14ac:dyDescent="0.3">
      <c r="A140" t="s">
        <v>634</v>
      </c>
      <c r="B140" t="s">
        <v>635</v>
      </c>
      <c r="C140" t="s">
        <v>3152</v>
      </c>
      <c r="D140" t="s">
        <v>51</v>
      </c>
      <c r="E140">
        <v>30548.694308864</v>
      </c>
      <c r="F140">
        <v>231.52</v>
      </c>
      <c r="G140">
        <v>111.937593504586</v>
      </c>
      <c r="H140">
        <f>(Table2[[#This Row],[1Y Return vs Nifty]]-AVERAGE(Table2[1Y Return vs Nifty]))/_xlfn.STDEV.P(Table2[1Y Return vs Nifty])</f>
        <v>1.4344376462099226</v>
      </c>
      <c r="I140">
        <v>-2.26668275868834</v>
      </c>
      <c r="J140">
        <f>(Table2[[#This Row],[1M Return vs Nifty]]-AVERAGE(Table2[1M Return vs Nifty]))/_xlfn.STDEV.P(Table2[1M Return vs Nifty])</f>
        <v>-0.16449555278608147</v>
      </c>
      <c r="K140">
        <v>52.867892821063698</v>
      </c>
      <c r="L140">
        <f>(Table2[[#This Row],[6M Return vs Nifty]]-AVERAGE(Table2[6M Return vs Nifty]))/_xlfn.STDEV.P(Table2[6M Return vs Nifty])</f>
        <v>1.2680236567781393</v>
      </c>
      <c r="M140">
        <v>0.69477262867263301</v>
      </c>
      <c r="N140">
        <f>(Table2[[#This Row],[1W Return vs Nifty]]-AVERAGE(Table2[1W Return vs Nifty]))/_xlfn.STDEV.P(Table2[1W Return vs Nifty])</f>
        <v>-0.66903640176377532</v>
      </c>
      <c r="O140">
        <v>222.01</v>
      </c>
      <c r="P140">
        <v>208.39102922995701</v>
      </c>
      <c r="Q140">
        <v>166.81745177170001</v>
      </c>
      <c r="R140">
        <v>61.7422090279793</v>
      </c>
      <c r="S140" s="1">
        <f>(Table2[[#This Row],[Close Price]]-Table2[[#This Row],[20D EMA]])/Table2[[#This Row],[20D EMA]]</f>
        <v>4.2835908292419352E-2</v>
      </c>
      <c r="T140" s="1">
        <f>(Table2[[#This Row],[Close Price]]-Table2[[#This Row],[50D EMA]])/Table2[[#This Row],[50D EMA]]</f>
        <v>0.11098832255644006</v>
      </c>
      <c r="U140" s="1">
        <f>(Table2[[#This Row],[Close Price]]-Table2[[#This Row],[200D EMA]])/Table2[[#This Row],[200D EMA]]</f>
        <v>0.38786438433821324</v>
      </c>
      <c r="V140">
        <v>0.67552680217549599</v>
      </c>
      <c r="W140">
        <v>219.65</v>
      </c>
      <c r="X140">
        <v>234.5</v>
      </c>
      <c r="Y140">
        <v>218.52</v>
      </c>
      <c r="Z140">
        <v>234.5</v>
      </c>
      <c r="AA140">
        <v>215.75</v>
      </c>
      <c r="AB140">
        <v>234.5</v>
      </c>
      <c r="AC140" s="1">
        <f>(Table2[[#This Row],[Close Price]]/Table2[[#This Row],[Day Low]])-1</f>
        <v>5.4040519007511945E-2</v>
      </c>
      <c r="AD140" s="1">
        <f>(Table2[[#This Row],[Day High]]/Table2[[#This Row],[Close Price]])-1</f>
        <v>1.2871458189357199E-2</v>
      </c>
      <c r="AE140" s="1">
        <f>(Table2[[#This Row],[Close Price]]/Table2[[#This Row],[Current Week Low]])-1</f>
        <v>5.9491122094087467E-2</v>
      </c>
      <c r="AF140" s="1">
        <f>(Table2[[#This Row],[Current Week High]]/Table2[[#This Row],[Close Price]])-1</f>
        <v>1.2871458189357199E-2</v>
      </c>
      <c r="AG140" s="1">
        <f>(Table2[[#This Row],[Close Price]]/Table2[[#This Row],[Current Month Low]])-1</f>
        <v>7.3093858632676811E-2</v>
      </c>
      <c r="AH140" s="1">
        <f>(Table2[[#This Row],[Current Month High]]/Table2[[#This Row],[Close Price]])-1</f>
        <v>1.2871458189357199E-2</v>
      </c>
      <c r="AI140">
        <v>5.3861437456807097</v>
      </c>
      <c r="AJ140">
        <v>164.59428571428501</v>
      </c>
      <c r="AK140" t="str">
        <f>IF(AND(Table2[[#This Row],[20D EMA]]&gt;Table2[[#This Row],[50D EMA]],Table2[[#This Row],[50D EMA]]&gt;Table2[[#This Row],[200D EMA]]),"Uptrend","Downtrend/NoTrend")</f>
        <v>Uptrend</v>
      </c>
      <c r="AL140">
        <v>0.28000000000000003</v>
      </c>
      <c r="AM140" t="s">
        <v>3194</v>
      </c>
      <c r="AN140">
        <v>2.31</v>
      </c>
      <c r="AO140" t="s">
        <v>3194</v>
      </c>
      <c r="AP140">
        <v>2.6449843935557001E-2</v>
      </c>
      <c r="AQ140">
        <f>(Table2[[#This Row],[Sharpe Ratio]]-AVERAGE(Table2[Sharpe Ratio]))/_xlfn.STDEV.P(Table2[Sharpe Ratio])</f>
        <v>-0.46936457797358516</v>
      </c>
      <c r="AR1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1.3995647704646199</v>
      </c>
      <c r="AS140">
        <f>_xlfn.RANK.AVG(Table2[[#This Row],[1Y Return vs Nifty Z-Score]],Table2[1Y Return vs Nifty Z-Score])</f>
        <v>60</v>
      </c>
      <c r="AT140">
        <f>_xlfn.RANK.AVG(Table2[[#This Row],[6M Return vs Nifty Z-Score]],Table2[6M Return vs Nifty Z-Score])</f>
        <v>68</v>
      </c>
      <c r="AU140">
        <f>_xlfn.RANK.AVG(Table2[[#This Row],[Sharpe Ratio Z-Score]],Table2[Sharpe Ratio Z-Score])</f>
        <v>455</v>
      </c>
      <c r="AV140">
        <f>(Table2[[#This Row],[Rank 1Y]]+Table2[[#This Row],[Rank 6M]]+Table2[[#This Row],[Rank Sharpe]])/3</f>
        <v>194.33333333333334</v>
      </c>
    </row>
    <row r="141" spans="1:48" x14ac:dyDescent="0.3">
      <c r="A141" t="s">
        <v>343</v>
      </c>
      <c r="B141" t="s">
        <v>344</v>
      </c>
      <c r="C141" t="s">
        <v>3161</v>
      </c>
      <c r="D141" t="s">
        <v>133</v>
      </c>
      <c r="E141">
        <v>73771.257864929998</v>
      </c>
      <c r="F141">
        <v>2028.9</v>
      </c>
      <c r="G141">
        <v>52.563668677985</v>
      </c>
      <c r="H141">
        <f>(Table2[[#This Row],[1Y Return vs Nifty]]-AVERAGE(Table2[1Y Return vs Nifty]))/_xlfn.STDEV.P(Table2[1Y Return vs Nifty])</f>
        <v>0.44969189435293244</v>
      </c>
      <c r="I141">
        <v>10.708285160627</v>
      </c>
      <c r="J141">
        <f>(Table2[[#This Row],[1M Return vs Nifty]]-AVERAGE(Table2[1M Return vs Nifty]))/_xlfn.STDEV.P(Table2[1M Return vs Nifty])</f>
        <v>1.2654795786769109</v>
      </c>
      <c r="K141">
        <v>25.695497013070899</v>
      </c>
      <c r="L141">
        <f>(Table2[[#This Row],[6M Return vs Nifty]]-AVERAGE(Table2[6M Return vs Nifty]))/_xlfn.STDEV.P(Table2[6M Return vs Nifty])</f>
        <v>0.44479193722283072</v>
      </c>
      <c r="M141">
        <v>14.550372512614899</v>
      </c>
      <c r="N141">
        <f>(Table2[[#This Row],[1W Return vs Nifty]]-AVERAGE(Table2[1W Return vs Nifty]))/_xlfn.STDEV.P(Table2[1W Return vs Nifty])</f>
        <v>2.0005703095993725</v>
      </c>
      <c r="O141">
        <v>1872.86</v>
      </c>
      <c r="P141">
        <v>1824.3923090933699</v>
      </c>
      <c r="Q141">
        <v>1634.84656824953</v>
      </c>
      <c r="R141">
        <v>76.619859932618198</v>
      </c>
      <c r="S141" s="1">
        <f>(Table2[[#This Row],[Close Price]]-Table2[[#This Row],[20D EMA]])/Table2[[#This Row],[20D EMA]]</f>
        <v>8.3316425146567383E-2</v>
      </c>
      <c r="T141" s="1">
        <f>(Table2[[#This Row],[Close Price]]-Table2[[#This Row],[50D EMA]])/Table2[[#This Row],[50D EMA]]</f>
        <v>0.11209633470131217</v>
      </c>
      <c r="U141" s="1">
        <f>(Table2[[#This Row],[Close Price]]-Table2[[#This Row],[200D EMA]])/Table2[[#This Row],[200D EMA]]</f>
        <v>0.24103389235626718</v>
      </c>
      <c r="V141">
        <v>1.2430427937583799</v>
      </c>
      <c r="W141">
        <v>1971</v>
      </c>
      <c r="X141">
        <v>2040.5</v>
      </c>
      <c r="Y141">
        <v>1925</v>
      </c>
      <c r="Z141">
        <v>2040.5</v>
      </c>
      <c r="AA141">
        <v>1714.05</v>
      </c>
      <c r="AB141">
        <v>2040.5</v>
      </c>
      <c r="AC141" s="1">
        <f>(Table2[[#This Row],[Close Price]]/Table2[[#This Row],[Day Low]])-1</f>
        <v>2.9375951293759472E-2</v>
      </c>
      <c r="AD141" s="1">
        <f>(Table2[[#This Row],[Day High]]/Table2[[#This Row],[Close Price]])-1</f>
        <v>5.7173838040316394E-3</v>
      </c>
      <c r="AE141" s="1">
        <f>(Table2[[#This Row],[Close Price]]/Table2[[#This Row],[Current Week Low]])-1</f>
        <v>5.3974025974026008E-2</v>
      </c>
      <c r="AF141" s="1">
        <f>(Table2[[#This Row],[Current Week High]]/Table2[[#This Row],[Close Price]])-1</f>
        <v>5.7173838040316394E-3</v>
      </c>
      <c r="AG141" s="1">
        <f>(Table2[[#This Row],[Close Price]]/Table2[[#This Row],[Current Month Low]])-1</f>
        <v>0.18368775706659668</v>
      </c>
      <c r="AH141" s="1">
        <f>(Table2[[#This Row],[Current Month High]]/Table2[[#This Row],[Close Price]])-1</f>
        <v>5.7173838040316394E-3</v>
      </c>
      <c r="AI141">
        <v>0.57173838040316305</v>
      </c>
      <c r="AJ141">
        <v>93.026353344115705</v>
      </c>
      <c r="AK141" t="str">
        <f>IF(AND(Table2[[#This Row],[20D EMA]]&gt;Table2[[#This Row],[50D EMA]],Table2[[#This Row],[50D EMA]]&gt;Table2[[#This Row],[200D EMA]]),"Uptrend","Downtrend/NoTrend")</f>
        <v>Uptrend</v>
      </c>
      <c r="AL141">
        <v>0.14000000000000001</v>
      </c>
      <c r="AM141" t="s">
        <v>3194</v>
      </c>
      <c r="AN141">
        <v>3.88</v>
      </c>
      <c r="AO141" t="s">
        <v>3194</v>
      </c>
      <c r="AP141">
        <v>0.102860816524577</v>
      </c>
      <c r="AQ141">
        <f>(Table2[[#This Row],[Sharpe Ratio]]-AVERAGE(Table2[Sharpe Ratio]))/_xlfn.STDEV.P(Table2[Sharpe Ratio])</f>
        <v>0.42122430019519702</v>
      </c>
      <c r="AR1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4.5817580200472436</v>
      </c>
      <c r="AS141">
        <f>_xlfn.RANK.AVG(Table2[[#This Row],[1Y Return vs Nifty Z-Score]],Table2[1Y Return vs Nifty Z-Score])</f>
        <v>176</v>
      </c>
      <c r="AT141">
        <f>_xlfn.RANK.AVG(Table2[[#This Row],[6M Return vs Nifty Z-Score]],Table2[6M Return vs Nifty Z-Score])</f>
        <v>181</v>
      </c>
      <c r="AU141">
        <f>_xlfn.RANK.AVG(Table2[[#This Row],[Sharpe Ratio Z-Score]],Table2[Sharpe Ratio Z-Score])</f>
        <v>228</v>
      </c>
      <c r="AV141">
        <f>(Table2[[#This Row],[Rank 1Y]]+Table2[[#This Row],[Rank 6M]]+Table2[[#This Row],[Rank Sharpe]])/3</f>
        <v>195</v>
      </c>
    </row>
    <row r="142" spans="1:48" x14ac:dyDescent="0.3">
      <c r="A142" t="s">
        <v>152</v>
      </c>
      <c r="B142" t="s">
        <v>153</v>
      </c>
      <c r="C142" t="s">
        <v>3158</v>
      </c>
      <c r="D142" t="s">
        <v>154</v>
      </c>
      <c r="E142">
        <v>183728.444849805</v>
      </c>
      <c r="F142">
        <v>4756.45</v>
      </c>
      <c r="G142">
        <v>56.529432689407201</v>
      </c>
      <c r="H142">
        <f>(Table2[[#This Row],[1Y Return vs Nifty]]-AVERAGE(Table2[1Y Return vs Nifty]))/_xlfn.STDEV.P(Table2[1Y Return vs Nifty])</f>
        <v>0.51546604141362484</v>
      </c>
      <c r="I142">
        <v>-4.6754133013399297</v>
      </c>
      <c r="J142">
        <f>(Table2[[#This Row],[1M Return vs Nifty]]-AVERAGE(Table2[1M Return vs Nifty]))/_xlfn.STDEV.P(Table2[1M Return vs Nifty])</f>
        <v>-0.42996247307492075</v>
      </c>
      <c r="K142">
        <v>19.779917867200801</v>
      </c>
      <c r="L142">
        <f>(Table2[[#This Row],[6M Return vs Nifty]]-AVERAGE(Table2[6M Return vs Nifty]))/_xlfn.STDEV.P(Table2[6M Return vs Nifty])</f>
        <v>0.26556989045036028</v>
      </c>
      <c r="M142">
        <v>3.9538414251034699</v>
      </c>
      <c r="N142">
        <f>(Table2[[#This Row],[1W Return vs Nifty]]-AVERAGE(Table2[1W Return vs Nifty]))/_xlfn.STDEV.P(Table2[1W Return vs Nifty])</f>
        <v>-4.110026008655996E-2</v>
      </c>
      <c r="O142">
        <v>4736.3</v>
      </c>
      <c r="P142">
        <v>4666.3085149978697</v>
      </c>
      <c r="Q142">
        <v>4018.20261757664</v>
      </c>
      <c r="R142">
        <v>53.246176618360103</v>
      </c>
      <c r="S142" s="1">
        <f>(Table2[[#This Row],[Close Price]]-Table2[[#This Row],[20D EMA]])/Table2[[#This Row],[20D EMA]]</f>
        <v>4.2543757785612471E-3</v>
      </c>
      <c r="T142" s="1">
        <f>(Table2[[#This Row],[Close Price]]-Table2[[#This Row],[50D EMA]])/Table2[[#This Row],[50D EMA]]</f>
        <v>1.9317515057653938E-2</v>
      </c>
      <c r="U142" s="1">
        <f>(Table2[[#This Row],[Close Price]]-Table2[[#This Row],[200D EMA]])/Table2[[#This Row],[200D EMA]]</f>
        <v>0.1837257731091205</v>
      </c>
      <c r="V142">
        <v>0.89083835562232105</v>
      </c>
      <c r="W142">
        <v>4701</v>
      </c>
      <c r="X142">
        <v>4777.7</v>
      </c>
      <c r="Y142">
        <v>4626.1000000000004</v>
      </c>
      <c r="Z142">
        <v>4777.7</v>
      </c>
      <c r="AA142">
        <v>4430.3</v>
      </c>
      <c r="AB142">
        <v>4915</v>
      </c>
      <c r="AC142" s="1">
        <f>(Table2[[#This Row],[Close Price]]/Table2[[#This Row],[Day Low]])-1</f>
        <v>1.1795362688789668E-2</v>
      </c>
      <c r="AD142" s="1">
        <f>(Table2[[#This Row],[Day High]]/Table2[[#This Row],[Close Price]])-1</f>
        <v>4.4676176560249914E-3</v>
      </c>
      <c r="AE142" s="1">
        <f>(Table2[[#This Row],[Close Price]]/Table2[[#This Row],[Current Week Low]])-1</f>
        <v>2.8177082207474946E-2</v>
      </c>
      <c r="AF142" s="1">
        <f>(Table2[[#This Row],[Current Week High]]/Table2[[#This Row],[Close Price]])-1</f>
        <v>4.4676176560249914E-3</v>
      </c>
      <c r="AG142" s="1">
        <f>(Table2[[#This Row],[Close Price]]/Table2[[#This Row],[Current Month Low]])-1</f>
        <v>7.3618039410423552E-2</v>
      </c>
      <c r="AH142" s="1">
        <f>(Table2[[#This Row],[Current Month High]]/Table2[[#This Row],[Close Price]])-1</f>
        <v>3.3333683734718234E-2</v>
      </c>
      <c r="AI142">
        <v>5.8562583439329696</v>
      </c>
      <c r="AJ142">
        <v>99.110450635242898</v>
      </c>
      <c r="AK142" t="str">
        <f>IF(AND(Table2[[#This Row],[20D EMA]]&gt;Table2[[#This Row],[50D EMA]],Table2[[#This Row],[50D EMA]]&gt;Table2[[#This Row],[200D EMA]]),"Uptrend","Downtrend/NoTrend")</f>
        <v>Uptrend</v>
      </c>
      <c r="AL142">
        <v>0.08</v>
      </c>
      <c r="AM142" t="s">
        <v>3194</v>
      </c>
      <c r="AN142">
        <v>-2.2799999999999998</v>
      </c>
      <c r="AO142" t="s">
        <v>3193</v>
      </c>
      <c r="AP142">
        <v>0.114042092711528</v>
      </c>
      <c r="AQ142">
        <f>(Table2[[#This Row],[Sharpe Ratio]]-AVERAGE(Table2[Sharpe Ratio]))/_xlfn.STDEV.P(Table2[Sharpe Ratio])</f>
        <v>0.55154485336222903</v>
      </c>
      <c r="AR1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0.86151805206473342</v>
      </c>
      <c r="AS142">
        <f>_xlfn.RANK.AVG(Table2[[#This Row],[1Y Return vs Nifty Z-Score]],Table2[1Y Return vs Nifty Z-Score])</f>
        <v>162</v>
      </c>
      <c r="AT142">
        <f>_xlfn.RANK.AVG(Table2[[#This Row],[6M Return vs Nifty Z-Score]],Table2[6M Return vs Nifty Z-Score])</f>
        <v>228</v>
      </c>
      <c r="AU142">
        <f>_xlfn.RANK.AVG(Table2[[#This Row],[Sharpe Ratio Z-Score]],Table2[Sharpe Ratio Z-Score])</f>
        <v>195</v>
      </c>
      <c r="AV142">
        <f>(Table2[[#This Row],[Rank 1Y]]+Table2[[#This Row],[Rank 6M]]+Table2[[#This Row],[Rank Sharpe]])/3</f>
        <v>195</v>
      </c>
    </row>
    <row r="143" spans="1:48" x14ac:dyDescent="0.3">
      <c r="A143" t="s">
        <v>411</v>
      </c>
      <c r="B143" t="s">
        <v>412</v>
      </c>
      <c r="C143" t="s">
        <v>3154</v>
      </c>
      <c r="D143" t="s">
        <v>184</v>
      </c>
      <c r="E143">
        <v>57508.250715200003</v>
      </c>
      <c r="F143">
        <v>1001.6</v>
      </c>
      <c r="G143">
        <v>40.318196039814097</v>
      </c>
      <c r="H143">
        <f>(Table2[[#This Row],[1Y Return vs Nifty]]-AVERAGE(Table2[1Y Return vs Nifty]))/_xlfn.STDEV.P(Table2[1Y Return vs Nifty])</f>
        <v>0.24659470656996785</v>
      </c>
      <c r="I143">
        <v>-3.3813814077547302</v>
      </c>
      <c r="J143">
        <f>(Table2[[#This Row],[1M Return vs Nifty]]-AVERAGE(Table2[1M Return vs Nifty]))/_xlfn.STDEV.P(Table2[1M Return vs Nifty])</f>
        <v>-0.28734682742140577</v>
      </c>
      <c r="K143">
        <v>27.189630218951802</v>
      </c>
      <c r="L143">
        <f>(Table2[[#This Row],[6M Return vs Nifty]]-AVERAGE(Table2[6M Return vs Nifty]))/_xlfn.STDEV.P(Table2[6M Return vs Nifty])</f>
        <v>0.49005912150108311</v>
      </c>
      <c r="M143">
        <v>3.2797706807029301</v>
      </c>
      <c r="N143">
        <f>(Table2[[#This Row],[1W Return vs Nifty]]-AVERAGE(Table2[1W Return vs Nifty]))/_xlfn.STDEV.P(Table2[1W Return vs Nifty])</f>
        <v>-0.1709758193014837</v>
      </c>
      <c r="O143">
        <v>1046.71</v>
      </c>
      <c r="P143">
        <v>1056.95817066313</v>
      </c>
      <c r="Q143">
        <v>904.81197588671296</v>
      </c>
      <c r="R143">
        <v>37.825896527175402</v>
      </c>
      <c r="S143" s="1">
        <f>(Table2[[#This Row],[Close Price]]-Table2[[#This Row],[20D EMA]])/Table2[[#This Row],[20D EMA]]</f>
        <v>-4.3096941846356693E-2</v>
      </c>
      <c r="T143" s="1">
        <f>(Table2[[#This Row],[Close Price]]-Table2[[#This Row],[50D EMA]])/Table2[[#This Row],[50D EMA]]</f>
        <v>-5.237498720351301E-2</v>
      </c>
      <c r="U143" s="1">
        <f>(Table2[[#This Row],[Close Price]]-Table2[[#This Row],[200D EMA]])/Table2[[#This Row],[200D EMA]]</f>
        <v>0.10697031725120028</v>
      </c>
      <c r="V143">
        <v>1.0191596336096</v>
      </c>
      <c r="W143">
        <v>983.5</v>
      </c>
      <c r="X143">
        <v>1032.95</v>
      </c>
      <c r="Y143">
        <v>975</v>
      </c>
      <c r="Z143">
        <v>1032.95</v>
      </c>
      <c r="AA143">
        <v>966</v>
      </c>
      <c r="AB143">
        <v>1117.75</v>
      </c>
      <c r="AC143" s="1">
        <f>(Table2[[#This Row],[Close Price]]/Table2[[#This Row],[Day Low]])-1</f>
        <v>1.8403660396542953E-2</v>
      </c>
      <c r="AD143" s="1">
        <f>(Table2[[#This Row],[Day High]]/Table2[[#This Row],[Close Price]])-1</f>
        <v>3.1299920127795477E-2</v>
      </c>
      <c r="AE143" s="1">
        <f>(Table2[[#This Row],[Close Price]]/Table2[[#This Row],[Current Week Low]])-1</f>
        <v>2.7282051282051301E-2</v>
      </c>
      <c r="AF143" s="1">
        <f>(Table2[[#This Row],[Current Week High]]/Table2[[#This Row],[Close Price]])-1</f>
        <v>3.1299920127795477E-2</v>
      </c>
      <c r="AG143" s="1">
        <f>(Table2[[#This Row],[Close Price]]/Table2[[#This Row],[Current Month Low]])-1</f>
        <v>3.6853002070393437E-2</v>
      </c>
      <c r="AH143" s="1">
        <f>(Table2[[#This Row],[Current Month High]]/Table2[[#This Row],[Close Price]])-1</f>
        <v>0.11596445686900947</v>
      </c>
      <c r="AI143">
        <v>25.299520766773099</v>
      </c>
      <c r="AJ143">
        <v>82.573824279985402</v>
      </c>
      <c r="AK143" t="str">
        <f>IF(AND(Table2[[#This Row],[20D EMA]]&gt;Table2[[#This Row],[50D EMA]],Table2[[#This Row],[50D EMA]]&gt;Table2[[#This Row],[200D EMA]]),"Uptrend","Downtrend/NoTrend")</f>
        <v>Downtrend/NoTrend</v>
      </c>
      <c r="AL143">
        <v>-0.04</v>
      </c>
      <c r="AM143" t="s">
        <v>3193</v>
      </c>
      <c r="AN143">
        <v>-12.9</v>
      </c>
      <c r="AO143" t="s">
        <v>3193</v>
      </c>
      <c r="AP143">
        <v>0.112727984978296</v>
      </c>
      <c r="AQ143">
        <f>(Table2[[#This Row],[Sharpe Ratio]]-AVERAGE(Table2[Sharpe Ratio]))/_xlfn.STDEV.P(Table2[Sharpe Ratio])</f>
        <v>0.53622860109795434</v>
      </c>
      <c r="AR1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3">
        <f>_xlfn.RANK.AVG(Table2[[#This Row],[1Y Return vs Nifty Z-Score]],Table2[1Y Return vs Nifty Z-Score])</f>
        <v>219</v>
      </c>
      <c r="AT143">
        <f>_xlfn.RANK.AVG(Table2[[#This Row],[6M Return vs Nifty Z-Score]],Table2[6M Return vs Nifty Z-Score])</f>
        <v>171</v>
      </c>
      <c r="AU143">
        <f>_xlfn.RANK.AVG(Table2[[#This Row],[Sharpe Ratio Z-Score]],Table2[Sharpe Ratio Z-Score])</f>
        <v>199</v>
      </c>
      <c r="AV143">
        <f>(Table2[[#This Row],[Rank 1Y]]+Table2[[#This Row],[Rank 6M]]+Table2[[#This Row],[Rank Sharpe]])/3</f>
        <v>196.33333333333334</v>
      </c>
    </row>
    <row r="144" spans="1:48" x14ac:dyDescent="0.3">
      <c r="A144" t="s">
        <v>516</v>
      </c>
      <c r="B144" t="s">
        <v>517</v>
      </c>
      <c r="C144" t="s">
        <v>3159</v>
      </c>
      <c r="D144" t="s">
        <v>518</v>
      </c>
      <c r="E144">
        <v>42351.615235470003</v>
      </c>
      <c r="F144">
        <v>4690.6499999999996</v>
      </c>
      <c r="G144">
        <v>47.8682034004363</v>
      </c>
      <c r="H144">
        <f>(Table2[[#This Row],[1Y Return vs Nifty]]-AVERAGE(Table2[1Y Return vs Nifty]))/_xlfn.STDEV.P(Table2[1Y Return vs Nifty])</f>
        <v>0.37181529282184267</v>
      </c>
      <c r="I144">
        <v>3.1936103587792801</v>
      </c>
      <c r="J144">
        <f>(Table2[[#This Row],[1M Return vs Nifty]]-AVERAGE(Table2[1M Return vs Nifty]))/_xlfn.STDEV.P(Table2[1M Return vs Nifty])</f>
        <v>0.43728500012408311</v>
      </c>
      <c r="K144">
        <v>4.6119280899408004</v>
      </c>
      <c r="L144">
        <f>(Table2[[#This Row],[6M Return vs Nifty]]-AVERAGE(Table2[6M Return vs Nifty]))/_xlfn.STDEV.P(Table2[6M Return vs Nifty])</f>
        <v>-0.19396891484181389</v>
      </c>
      <c r="M144">
        <v>12.3767511399165</v>
      </c>
      <c r="N144">
        <f>(Table2[[#This Row],[1W Return vs Nifty]]-AVERAGE(Table2[1W Return vs Nifty]))/_xlfn.STDEV.P(Table2[1W Return vs Nifty])</f>
        <v>1.5817711054419987</v>
      </c>
      <c r="O144">
        <v>4403.34</v>
      </c>
      <c r="P144">
        <v>4378.97413734974</v>
      </c>
      <c r="Q144">
        <v>3924.1546882300199</v>
      </c>
      <c r="R144">
        <v>75.590205715632393</v>
      </c>
      <c r="S144" s="1">
        <f>(Table2[[#This Row],[Close Price]]-Table2[[#This Row],[20D EMA]])/Table2[[#This Row],[20D EMA]]</f>
        <v>6.5248197958822043E-2</v>
      </c>
      <c r="T144" s="1">
        <f>(Table2[[#This Row],[Close Price]]-Table2[[#This Row],[50D EMA]])/Table2[[#This Row],[50D EMA]]</f>
        <v>7.1175543146480738E-2</v>
      </c>
      <c r="U144" s="1">
        <f>(Table2[[#This Row],[Close Price]]-Table2[[#This Row],[200D EMA]])/Table2[[#This Row],[200D EMA]]</f>
        <v>0.19532749666290691</v>
      </c>
      <c r="V144">
        <v>1.0959923784119401</v>
      </c>
      <c r="W144">
        <v>4551.1499999999996</v>
      </c>
      <c r="X144">
        <v>4725</v>
      </c>
      <c r="Y144">
        <v>4541.95</v>
      </c>
      <c r="Z144">
        <v>4725</v>
      </c>
      <c r="AA144">
        <v>4022.55</v>
      </c>
      <c r="AB144">
        <v>4725</v>
      </c>
      <c r="AC144" s="1">
        <f>(Table2[[#This Row],[Close Price]]/Table2[[#This Row],[Day Low]])-1</f>
        <v>3.0651593553277845E-2</v>
      </c>
      <c r="AD144" s="1">
        <f>(Table2[[#This Row],[Day High]]/Table2[[#This Row],[Close Price]])-1</f>
        <v>7.3230788909852684E-3</v>
      </c>
      <c r="AE144" s="1">
        <f>(Table2[[#This Row],[Close Price]]/Table2[[#This Row],[Current Week Low]])-1</f>
        <v>3.2739241955547671E-2</v>
      </c>
      <c r="AF144" s="1">
        <f>(Table2[[#This Row],[Current Week High]]/Table2[[#This Row],[Close Price]])-1</f>
        <v>7.3230788909852684E-3</v>
      </c>
      <c r="AG144" s="1">
        <f>(Table2[[#This Row],[Close Price]]/Table2[[#This Row],[Current Month Low]])-1</f>
        <v>0.16608867509415659</v>
      </c>
      <c r="AH144" s="1">
        <f>(Table2[[#This Row],[Current Month High]]/Table2[[#This Row],[Close Price]])-1</f>
        <v>7.3230788909852684E-3</v>
      </c>
      <c r="AI144">
        <v>7.4413993796168896</v>
      </c>
      <c r="AJ144">
        <v>102.08737236655</v>
      </c>
      <c r="AK144" t="str">
        <f>IF(AND(Table2[[#This Row],[20D EMA]]&gt;Table2[[#This Row],[50D EMA]],Table2[[#This Row],[50D EMA]]&gt;Table2[[#This Row],[200D EMA]]),"Uptrend","Downtrend/NoTrend")</f>
        <v>Uptrend</v>
      </c>
      <c r="AL144">
        <v>0.02</v>
      </c>
      <c r="AM144" t="s">
        <v>3194</v>
      </c>
      <c r="AN144">
        <v>11.77</v>
      </c>
      <c r="AO144" t="s">
        <v>3194</v>
      </c>
      <c r="AP144">
        <v>0.22833602131055999</v>
      </c>
      <c r="AQ144">
        <f>(Table2[[#This Row],[Sharpe Ratio]]-AVERAGE(Table2[Sharpe Ratio]))/_xlfn.STDEV.P(Table2[Sharpe Ratio])</f>
        <v>1.8836689999817358</v>
      </c>
      <c r="AR1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4.0805714835278462</v>
      </c>
      <c r="AS144">
        <f>_xlfn.RANK.AVG(Table2[[#This Row],[1Y Return vs Nifty Z-Score]],Table2[1Y Return vs Nifty Z-Score])</f>
        <v>196</v>
      </c>
      <c r="AT144">
        <f>_xlfn.RANK.AVG(Table2[[#This Row],[6M Return vs Nifty Z-Score]],Table2[6M Return vs Nifty Z-Score])</f>
        <v>376</v>
      </c>
      <c r="AU144">
        <f>_xlfn.RANK.AVG(Table2[[#This Row],[Sharpe Ratio Z-Score]],Table2[Sharpe Ratio Z-Score])</f>
        <v>19</v>
      </c>
      <c r="AV144">
        <f>(Table2[[#This Row],[Rank 1Y]]+Table2[[#This Row],[Rank 6M]]+Table2[[#This Row],[Rank Sharpe]])/3</f>
        <v>197</v>
      </c>
    </row>
    <row r="145" spans="1:48" x14ac:dyDescent="0.3">
      <c r="A145" t="s">
        <v>1601</v>
      </c>
      <c r="B145" t="s">
        <v>1602</v>
      </c>
      <c r="C145" t="s">
        <v>3150</v>
      </c>
      <c r="D145" t="s">
        <v>236</v>
      </c>
      <c r="E145">
        <v>5991.2954127000003</v>
      </c>
      <c r="F145">
        <v>310.5</v>
      </c>
      <c r="G145">
        <v>16.419734904024899</v>
      </c>
      <c r="H145">
        <f>(Table2[[#This Row],[1Y Return vs Nifty]]-AVERAGE(Table2[1Y Return vs Nifty]))/_xlfn.STDEV.P(Table2[1Y Return vs Nifty])</f>
        <v>-0.14977302805626011</v>
      </c>
      <c r="I145">
        <v>-2.6070398805875299</v>
      </c>
      <c r="J145">
        <f>(Table2[[#This Row],[1M Return vs Nifty]]-AVERAGE(Table2[1M Return vs Nifty]))/_xlfn.STDEV.P(Table2[1M Return vs Nifty])</f>
        <v>-0.20200641394263388</v>
      </c>
      <c r="K145">
        <v>26.8278530762001</v>
      </c>
      <c r="L145">
        <f>(Table2[[#This Row],[6M Return vs Nifty]]-AVERAGE(Table2[6M Return vs Nifty]))/_xlfn.STDEV.P(Table2[6M Return vs Nifty])</f>
        <v>0.47909849729157983</v>
      </c>
      <c r="M145">
        <v>9.4468724933639407</v>
      </c>
      <c r="N145">
        <f>(Table2[[#This Row],[1W Return vs Nifty]]-AVERAGE(Table2[1W Return vs Nifty]))/_xlfn.STDEV.P(Table2[1W Return vs Nifty])</f>
        <v>1.017261177049722</v>
      </c>
      <c r="O145">
        <v>249.32</v>
      </c>
      <c r="P145">
        <v>286.17227216326501</v>
      </c>
      <c r="Q145">
        <v>249.64754908416</v>
      </c>
      <c r="R145">
        <v>62.825146762716997</v>
      </c>
      <c r="S145" s="1">
        <f>(Table2[[#This Row],[Close Price]]-Table2[[#This Row],[20D EMA]])/Table2[[#This Row],[20D EMA]]</f>
        <v>0.24538745387453878</v>
      </c>
      <c r="T145" s="1">
        <f>(Table2[[#This Row],[Close Price]]-Table2[[#This Row],[50D EMA]])/Table2[[#This Row],[50D EMA]]</f>
        <v>8.5010779181484461E-2</v>
      </c>
      <c r="U145" s="1">
        <f>(Table2[[#This Row],[Close Price]]-Table2[[#This Row],[200D EMA]])/Table2[[#This Row],[200D EMA]]</f>
        <v>0.24375344816754321</v>
      </c>
      <c r="V145">
        <v>0.613039415457862</v>
      </c>
      <c r="W145">
        <v>307.45</v>
      </c>
      <c r="X145">
        <v>311.8</v>
      </c>
      <c r="Y145">
        <v>305.89999999999998</v>
      </c>
      <c r="Z145">
        <v>318</v>
      </c>
      <c r="AA145">
        <v>305.05</v>
      </c>
      <c r="AB145">
        <v>318</v>
      </c>
      <c r="AC145" s="1">
        <f>(Table2[[#This Row],[Close Price]]/Table2[[#This Row],[Day Low]])-1</f>
        <v>9.9203122458937365E-3</v>
      </c>
      <c r="AD145" s="1">
        <f>(Table2[[#This Row],[Day High]]/Table2[[#This Row],[Close Price]])-1</f>
        <v>4.1867954911434246E-3</v>
      </c>
      <c r="AE145" s="1">
        <f>(Table2[[#This Row],[Close Price]]/Table2[[#This Row],[Current Week Low]])-1</f>
        <v>1.5037593984962516E-2</v>
      </c>
      <c r="AF145" s="1">
        <f>(Table2[[#This Row],[Current Week High]]/Table2[[#This Row],[Close Price]])-1</f>
        <v>2.4154589371980784E-2</v>
      </c>
      <c r="AG145" s="1">
        <f>(Table2[[#This Row],[Close Price]]/Table2[[#This Row],[Current Month Low]])-1</f>
        <v>1.7865923619078794E-2</v>
      </c>
      <c r="AH145" s="1">
        <f>(Table2[[#This Row],[Current Month High]]/Table2[[#This Row],[Close Price]])-1</f>
        <v>2.4154589371980784E-2</v>
      </c>
      <c r="AI145">
        <v>6.2479871175523201</v>
      </c>
      <c r="AJ145">
        <v>75.423728813559293</v>
      </c>
      <c r="AK145" t="str">
        <f>IF(AND(Table2[[#This Row],[20D EMA]]&gt;Table2[[#This Row],[50D EMA]],Table2[[#This Row],[50D EMA]]&gt;Table2[[#This Row],[200D EMA]]),"Uptrend","Downtrend/NoTrend")</f>
        <v>Downtrend/NoTrend</v>
      </c>
      <c r="AL145">
        <v>0.17</v>
      </c>
      <c r="AM145" t="s">
        <v>3194</v>
      </c>
      <c r="AN145">
        <v>4.95</v>
      </c>
      <c r="AO145" t="s">
        <v>3194</v>
      </c>
      <c r="AP145">
        <v>0.175663883881191</v>
      </c>
      <c r="AQ145">
        <f>(Table2[[#This Row],[Sharpe Ratio]]-AVERAGE(Table2[Sharpe Ratio]))/_xlfn.STDEV.P(Table2[Sharpe Ratio])</f>
        <v>1.2697621461025541</v>
      </c>
      <c r="AR1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5">
        <f>_xlfn.RANK.AVG(Table2[[#This Row],[1Y Return vs Nifty Z-Score]],Table2[1Y Return vs Nifty Z-Score])</f>
        <v>336</v>
      </c>
      <c r="AT145">
        <f>_xlfn.RANK.AVG(Table2[[#This Row],[6M Return vs Nifty Z-Score]],Table2[6M Return vs Nifty Z-Score])</f>
        <v>172</v>
      </c>
      <c r="AU145">
        <f>_xlfn.RANK.AVG(Table2[[#This Row],[Sharpe Ratio Z-Score]],Table2[Sharpe Ratio Z-Score])</f>
        <v>85</v>
      </c>
      <c r="AV145">
        <f>(Table2[[#This Row],[Rank 1Y]]+Table2[[#This Row],[Rank 6M]]+Table2[[#This Row],[Rank Sharpe]])/3</f>
        <v>197.66666666666666</v>
      </c>
    </row>
    <row r="146" spans="1:48" x14ac:dyDescent="0.3">
      <c r="A146" t="s">
        <v>866</v>
      </c>
      <c r="B146" t="s">
        <v>867</v>
      </c>
      <c r="C146" t="s">
        <v>3159</v>
      </c>
      <c r="D146" t="s">
        <v>119</v>
      </c>
      <c r="E146">
        <v>18764.894610899999</v>
      </c>
      <c r="F146">
        <v>715.5</v>
      </c>
      <c r="G146">
        <v>33.632067699704102</v>
      </c>
      <c r="H146">
        <f>(Table2[[#This Row],[1Y Return vs Nifty]]-AVERAGE(Table2[1Y Return vs Nifty]))/_xlfn.STDEV.P(Table2[1Y Return vs Nifty])</f>
        <v>0.13570197885283217</v>
      </c>
      <c r="I146">
        <v>4.80396676785446</v>
      </c>
      <c r="J146">
        <f>(Table2[[#This Row],[1M Return vs Nifty]]-AVERAGE(Table2[1M Return vs Nifty]))/_xlfn.STDEV.P(Table2[1M Return vs Nifty])</f>
        <v>0.61476286612647268</v>
      </c>
      <c r="K146">
        <v>15.5960077103817</v>
      </c>
      <c r="L146">
        <f>(Table2[[#This Row],[6M Return vs Nifty]]-AVERAGE(Table2[6M Return vs Nifty]))/_xlfn.STDEV.P(Table2[6M Return vs Nifty])</f>
        <v>0.13881155904662168</v>
      </c>
      <c r="M146">
        <v>5.4460212321613302</v>
      </c>
      <c r="N146">
        <f>(Table2[[#This Row],[1W Return vs Nifty]]-AVERAGE(Table2[1W Return vs Nifty]))/_xlfn.STDEV.P(Table2[1W Return vs Nifty])</f>
        <v>0.2464032230429497</v>
      </c>
      <c r="O146">
        <v>707.5</v>
      </c>
      <c r="P146">
        <v>690.19973620887004</v>
      </c>
      <c r="Q146">
        <v>597.47310094556497</v>
      </c>
      <c r="R146">
        <v>54.328368010473497</v>
      </c>
      <c r="S146" s="1">
        <f>(Table2[[#This Row],[Close Price]]-Table2[[#This Row],[20D EMA]])/Table2[[#This Row],[20D EMA]]</f>
        <v>1.1307420494699646E-2</v>
      </c>
      <c r="T146" s="1">
        <f>(Table2[[#This Row],[Close Price]]-Table2[[#This Row],[50D EMA]])/Table2[[#This Row],[50D EMA]]</f>
        <v>3.6656437932154659E-2</v>
      </c>
      <c r="U146" s="1">
        <f>(Table2[[#This Row],[Close Price]]-Table2[[#This Row],[200D EMA]])/Table2[[#This Row],[200D EMA]]</f>
        <v>0.19754345236236553</v>
      </c>
      <c r="V146">
        <v>0.80508120989965104</v>
      </c>
      <c r="W146">
        <v>706.45</v>
      </c>
      <c r="X146">
        <v>719.1</v>
      </c>
      <c r="Y146">
        <v>694</v>
      </c>
      <c r="Z146">
        <v>719.1</v>
      </c>
      <c r="AA146">
        <v>662</v>
      </c>
      <c r="AB146">
        <v>794.75</v>
      </c>
      <c r="AC146" s="1">
        <f>(Table2[[#This Row],[Close Price]]/Table2[[#This Row],[Day Low]])-1</f>
        <v>1.2810531530893732E-2</v>
      </c>
      <c r="AD146" s="1">
        <f>(Table2[[#This Row],[Day High]]/Table2[[#This Row],[Close Price]])-1</f>
        <v>5.031446540880502E-3</v>
      </c>
      <c r="AE146" s="1">
        <f>(Table2[[#This Row],[Close Price]]/Table2[[#This Row],[Current Week Low]])-1</f>
        <v>3.0979827089337109E-2</v>
      </c>
      <c r="AF146" s="1">
        <f>(Table2[[#This Row],[Current Week High]]/Table2[[#This Row],[Close Price]])-1</f>
        <v>5.031446540880502E-3</v>
      </c>
      <c r="AG146" s="1">
        <f>(Table2[[#This Row],[Close Price]]/Table2[[#This Row],[Current Month Low]])-1</f>
        <v>8.0815709969788596E-2</v>
      </c>
      <c r="AH146" s="1">
        <f>(Table2[[#This Row],[Current Month High]]/Table2[[#This Row],[Close Price]])-1</f>
        <v>0.11076170510132766</v>
      </c>
      <c r="AI146">
        <v>11.0761705101327</v>
      </c>
      <c r="AJ146">
        <v>85.458786936236294</v>
      </c>
      <c r="AK146" t="str">
        <f>IF(AND(Table2[[#This Row],[20D EMA]]&gt;Table2[[#This Row],[50D EMA]],Table2[[#This Row],[50D EMA]]&gt;Table2[[#This Row],[200D EMA]]),"Uptrend","Downtrend/NoTrend")</f>
        <v>Uptrend</v>
      </c>
      <c r="AL146">
        <v>7.0000000000000007E-2</v>
      </c>
      <c r="AM146" t="s">
        <v>3194</v>
      </c>
      <c r="AN146">
        <v>-1.37</v>
      </c>
      <c r="AO146" t="s">
        <v>3193</v>
      </c>
      <c r="AP146">
        <v>0.16675525363141</v>
      </c>
      <c r="AQ146">
        <f>(Table2[[#This Row],[Sharpe Ratio]]-AVERAGE(Table2[Sharpe Ratio]))/_xlfn.STDEV.P(Table2[Sharpe Ratio])</f>
        <v>1.1659298462201022</v>
      </c>
      <c r="AR1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2.3016094732889782</v>
      </c>
      <c r="AS146">
        <f>_xlfn.RANK.AVG(Table2[[#This Row],[1Y Return vs Nifty Z-Score]],Table2[1Y Return vs Nifty Z-Score])</f>
        <v>245</v>
      </c>
      <c r="AT146">
        <f>_xlfn.RANK.AVG(Table2[[#This Row],[6M Return vs Nifty Z-Score]],Table2[6M Return vs Nifty Z-Score])</f>
        <v>262</v>
      </c>
      <c r="AU146">
        <f>_xlfn.RANK.AVG(Table2[[#This Row],[Sharpe Ratio Z-Score]],Table2[Sharpe Ratio Z-Score])</f>
        <v>92</v>
      </c>
      <c r="AV146">
        <f>(Table2[[#This Row],[Rank 1Y]]+Table2[[#This Row],[Rank 6M]]+Table2[[#This Row],[Rank Sharpe]])/3</f>
        <v>199.66666666666666</v>
      </c>
    </row>
    <row r="147" spans="1:48" x14ac:dyDescent="0.3">
      <c r="A147" t="s">
        <v>1559</v>
      </c>
      <c r="B147" t="s">
        <v>1560</v>
      </c>
      <c r="C147" t="s">
        <v>3146</v>
      </c>
      <c r="D147" t="s">
        <v>258</v>
      </c>
      <c r="E147">
        <v>6372.4982614150003</v>
      </c>
      <c r="F147">
        <v>1294.1500000000001</v>
      </c>
      <c r="G147">
        <v>97.637512685004793</v>
      </c>
      <c r="H147">
        <f>(Table2[[#This Row],[1Y Return vs Nifty]]-AVERAGE(Table2[1Y Return vs Nifty]))/_xlfn.STDEV.P(Table2[1Y Return vs Nifty])</f>
        <v>1.197263770987425</v>
      </c>
      <c r="I147">
        <v>-5.4462235382487796</v>
      </c>
      <c r="J147">
        <f>(Table2[[#This Row],[1M Return vs Nifty]]-AVERAGE(Table2[1M Return vs Nifty]))/_xlfn.STDEV.P(Table2[1M Return vs Nifty])</f>
        <v>-0.51491370198824171</v>
      </c>
      <c r="K147">
        <v>16.950300400480401</v>
      </c>
      <c r="L147">
        <f>(Table2[[#This Row],[6M Return vs Nifty]]-AVERAGE(Table2[6M Return vs Nifty]))/_xlfn.STDEV.P(Table2[6M Return vs Nifty])</f>
        <v>0.17984204851576116</v>
      </c>
      <c r="M147">
        <v>1.02682436245472</v>
      </c>
      <c r="N147">
        <f>(Table2[[#This Row],[1W Return vs Nifty]]-AVERAGE(Table2[1W Return vs Nifty]))/_xlfn.STDEV.P(Table2[1W Return vs Nifty])</f>
        <v>-0.60505883713651132</v>
      </c>
      <c r="O147">
        <v>1017.95</v>
      </c>
      <c r="P147">
        <v>1323.09197507106</v>
      </c>
      <c r="Q147">
        <v>1092.1996598972</v>
      </c>
      <c r="R147">
        <v>39.977076619000798</v>
      </c>
      <c r="S147" s="1">
        <f>(Table2[[#This Row],[Close Price]]-Table2[[#This Row],[20D EMA]])/Table2[[#This Row],[20D EMA]]</f>
        <v>0.27132963308610447</v>
      </c>
      <c r="T147" s="1">
        <f>(Table2[[#This Row],[Close Price]]-Table2[[#This Row],[50D EMA]])/Table2[[#This Row],[50D EMA]]</f>
        <v>-2.1874499744815937E-2</v>
      </c>
      <c r="U147" s="1">
        <f>(Table2[[#This Row],[Close Price]]-Table2[[#This Row],[200D EMA]])/Table2[[#This Row],[200D EMA]]</f>
        <v>0.18490240156438797</v>
      </c>
      <c r="V147">
        <v>0.39219721951195402</v>
      </c>
      <c r="W147">
        <v>1297</v>
      </c>
      <c r="X147">
        <v>1322.9</v>
      </c>
      <c r="Y147">
        <v>1280</v>
      </c>
      <c r="Z147">
        <v>1309.8499999999999</v>
      </c>
      <c r="AA147">
        <v>1270.75</v>
      </c>
      <c r="AB147">
        <v>1319.1</v>
      </c>
      <c r="AC147" s="1">
        <f>(Table2[[#This Row],[Close Price]]/Table2[[#This Row],[Day Low]])-1</f>
        <v>-2.1973785659212819E-3</v>
      </c>
      <c r="AD147" s="1">
        <f>(Table2[[#This Row],[Day High]]/Table2[[#This Row],[Close Price]])-1</f>
        <v>2.2215353707066399E-2</v>
      </c>
      <c r="AE147" s="1">
        <f>(Table2[[#This Row],[Close Price]]/Table2[[#This Row],[Current Week Low]])-1</f>
        <v>1.105468750000016E-2</v>
      </c>
      <c r="AF147" s="1">
        <f>(Table2[[#This Row],[Current Week High]]/Table2[[#This Row],[Close Price]])-1</f>
        <v>1.2131514893945594E-2</v>
      </c>
      <c r="AG147" s="1">
        <f>(Table2[[#This Row],[Close Price]]/Table2[[#This Row],[Current Month Low]])-1</f>
        <v>1.8414322250639437E-2</v>
      </c>
      <c r="AH147" s="1">
        <f>(Table2[[#This Row],[Current Month High]]/Table2[[#This Row],[Close Price]])-1</f>
        <v>1.9279063477958269E-2</v>
      </c>
      <c r="AI147">
        <v>16.953212533323001</v>
      </c>
      <c r="AJ147">
        <v>144.15621167814299</v>
      </c>
      <c r="AK147" t="str">
        <f>IF(AND(Table2[[#This Row],[20D EMA]]&gt;Table2[[#This Row],[50D EMA]],Table2[[#This Row],[50D EMA]]&gt;Table2[[#This Row],[200D EMA]]),"Uptrend","Downtrend/NoTrend")</f>
        <v>Downtrend/NoTrend</v>
      </c>
      <c r="AL147">
        <v>0.04</v>
      </c>
      <c r="AM147" t="s">
        <v>3194</v>
      </c>
      <c r="AN147">
        <v>-5.61</v>
      </c>
      <c r="AO147" t="s">
        <v>3193</v>
      </c>
      <c r="AP147">
        <v>9.1729755274694999E-2</v>
      </c>
      <c r="AQ147">
        <f>(Table2[[#This Row],[Sharpe Ratio]]-AVERAGE(Table2[Sharpe Ratio]))/_xlfn.STDEV.P(Table2[Sharpe Ratio])</f>
        <v>0.29148901460108445</v>
      </c>
      <c r="AR1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7">
        <f>_xlfn.RANK.AVG(Table2[[#This Row],[1Y Return vs Nifty Z-Score]],Table2[1Y Return vs Nifty Z-Score])</f>
        <v>86</v>
      </c>
      <c r="AT147">
        <f>_xlfn.RANK.AVG(Table2[[#This Row],[6M Return vs Nifty Z-Score]],Table2[6M Return vs Nifty Z-Score])</f>
        <v>248</v>
      </c>
      <c r="AU147">
        <f>_xlfn.RANK.AVG(Table2[[#This Row],[Sharpe Ratio Z-Score]],Table2[Sharpe Ratio Z-Score])</f>
        <v>268</v>
      </c>
      <c r="AV147">
        <f>(Table2[[#This Row],[Rank 1Y]]+Table2[[#This Row],[Rank 6M]]+Table2[[#This Row],[Rank Sharpe]])/3</f>
        <v>200.66666666666666</v>
      </c>
    </row>
    <row r="148" spans="1:48" x14ac:dyDescent="0.3">
      <c r="A148" t="s">
        <v>995</v>
      </c>
      <c r="B148" t="s">
        <v>996</v>
      </c>
      <c r="C148" t="s">
        <v>3152</v>
      </c>
      <c r="D148" t="s">
        <v>51</v>
      </c>
      <c r="E148">
        <v>14736.52338144</v>
      </c>
      <c r="F148">
        <v>1202.7</v>
      </c>
      <c r="G148">
        <v>53.205953588199399</v>
      </c>
      <c r="H148">
        <f>(Table2[[#This Row],[1Y Return vs Nifty]]-AVERAGE(Table2[1Y Return vs Nifty]))/_xlfn.STDEV.P(Table2[1Y Return vs Nifty])</f>
        <v>0.4603445055566322</v>
      </c>
      <c r="I148">
        <v>-5.8500796836234796</v>
      </c>
      <c r="J148">
        <f>(Table2[[#This Row],[1M Return vs Nifty]]-AVERAGE(Table2[1M Return vs Nifty]))/_xlfn.STDEV.P(Table2[1M Return vs Nifty])</f>
        <v>-0.5594228096920546</v>
      </c>
      <c r="K148">
        <v>39.525284879138397</v>
      </c>
      <c r="L148">
        <f>(Table2[[#This Row],[6M Return vs Nifty]]-AVERAGE(Table2[6M Return vs Nifty]))/_xlfn.STDEV.P(Table2[6M Return vs Nifty])</f>
        <v>0.86378774924169355</v>
      </c>
      <c r="M148">
        <v>3.4196524071300498</v>
      </c>
      <c r="N148">
        <f>(Table2[[#This Row],[1W Return vs Nifty]]-AVERAGE(Table2[1W Return vs Nifty]))/_xlfn.STDEV.P(Table2[1W Return vs Nifty])</f>
        <v>-0.14402431963385237</v>
      </c>
      <c r="O148">
        <v>1154.33</v>
      </c>
      <c r="P148">
        <v>1096.29730504279</v>
      </c>
      <c r="Q148">
        <v>907.90523257199902</v>
      </c>
      <c r="R148">
        <v>63.1319861424371</v>
      </c>
      <c r="S148" s="1">
        <f>(Table2[[#This Row],[Close Price]]-Table2[[#This Row],[20D EMA]])/Table2[[#This Row],[20D EMA]]</f>
        <v>4.1903095302036786E-2</v>
      </c>
      <c r="T148" s="1">
        <f>(Table2[[#This Row],[Close Price]]-Table2[[#This Row],[50D EMA]])/Table2[[#This Row],[50D EMA]]</f>
        <v>9.7056422986515553E-2</v>
      </c>
      <c r="U148" s="1">
        <f>(Table2[[#This Row],[Close Price]]-Table2[[#This Row],[200D EMA]])/Table2[[#This Row],[200D EMA]]</f>
        <v>0.32469772929150192</v>
      </c>
      <c r="V148">
        <v>0.68504586972662895</v>
      </c>
      <c r="W148">
        <v>1160.05</v>
      </c>
      <c r="X148">
        <v>1219.9000000000001</v>
      </c>
      <c r="Y148">
        <v>1130.2</v>
      </c>
      <c r="Z148">
        <v>1219.9000000000001</v>
      </c>
      <c r="AA148">
        <v>1054.05</v>
      </c>
      <c r="AB148">
        <v>1223.05</v>
      </c>
      <c r="AC148" s="1">
        <f>(Table2[[#This Row],[Close Price]]/Table2[[#This Row],[Day Low]])-1</f>
        <v>3.6765656652730572E-2</v>
      </c>
      <c r="AD148" s="1">
        <f>(Table2[[#This Row],[Day High]]/Table2[[#This Row],[Close Price]])-1</f>
        <v>1.4301155732934223E-2</v>
      </c>
      <c r="AE148" s="1">
        <f>(Table2[[#This Row],[Close Price]]/Table2[[#This Row],[Current Week Low]])-1</f>
        <v>6.4147938417979056E-2</v>
      </c>
      <c r="AF148" s="1">
        <f>(Table2[[#This Row],[Current Week High]]/Table2[[#This Row],[Close Price]])-1</f>
        <v>1.4301155732934223E-2</v>
      </c>
      <c r="AG148" s="1">
        <f>(Table2[[#This Row],[Close Price]]/Table2[[#This Row],[Current Month Low]])-1</f>
        <v>0.14102746549025191</v>
      </c>
      <c r="AH148" s="1">
        <f>(Table2[[#This Row],[Current Month High]]/Table2[[#This Row],[Close Price]])-1</f>
        <v>1.6920262742163406E-2</v>
      </c>
      <c r="AI148">
        <v>11.0085640641888</v>
      </c>
      <c r="AJ148">
        <v>96.776832460732905</v>
      </c>
      <c r="AK148" t="str">
        <f>IF(AND(Table2[[#This Row],[20D EMA]]&gt;Table2[[#This Row],[50D EMA]],Table2[[#This Row],[50D EMA]]&gt;Table2[[#This Row],[200D EMA]]),"Uptrend","Downtrend/NoTrend")</f>
        <v>Uptrend</v>
      </c>
      <c r="AL148">
        <v>0.3</v>
      </c>
      <c r="AM148" t="s">
        <v>3194</v>
      </c>
      <c r="AN148">
        <v>17.96</v>
      </c>
      <c r="AO148" t="s">
        <v>3194</v>
      </c>
      <c r="AP148">
        <v>7.1311704883131002E-2</v>
      </c>
      <c r="AQ148">
        <f>(Table2[[#This Row],[Sharpe Ratio]]-AVERAGE(Table2[Sharpe Ratio]))/_xlfn.STDEV.P(Table2[Sharpe Ratio])</f>
        <v>5.3511562194862437E-2</v>
      </c>
      <c r="AR1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0.67419668766728114</v>
      </c>
      <c r="AS148">
        <f>_xlfn.RANK.AVG(Table2[[#This Row],[1Y Return vs Nifty Z-Score]],Table2[1Y Return vs Nifty Z-Score])</f>
        <v>173</v>
      </c>
      <c r="AT148">
        <f>_xlfn.RANK.AVG(Table2[[#This Row],[6M Return vs Nifty Z-Score]],Table2[6M Return vs Nifty Z-Score])</f>
        <v>101</v>
      </c>
      <c r="AU148">
        <f>_xlfn.RANK.AVG(Table2[[#This Row],[Sharpe Ratio Z-Score]],Table2[Sharpe Ratio Z-Score])</f>
        <v>328</v>
      </c>
      <c r="AV148">
        <f>(Table2[[#This Row],[Rank 1Y]]+Table2[[#This Row],[Rank 6M]]+Table2[[#This Row],[Rank Sharpe]])/3</f>
        <v>200.66666666666666</v>
      </c>
    </row>
    <row r="149" spans="1:48" x14ac:dyDescent="0.3">
      <c r="A149" t="s">
        <v>862</v>
      </c>
      <c r="B149" t="s">
        <v>863</v>
      </c>
      <c r="C149" t="s">
        <v>3151</v>
      </c>
      <c r="D149" t="s">
        <v>48</v>
      </c>
      <c r="E149">
        <v>18863.65073646</v>
      </c>
      <c r="F149">
        <v>300.45</v>
      </c>
      <c r="G149">
        <v>57.629020530567203</v>
      </c>
      <c r="H149">
        <f>(Table2[[#This Row],[1Y Return vs Nifty]]-AVERAGE(Table2[1Y Return vs Nifty]))/_xlfn.STDEV.P(Table2[1Y Return vs Nifty])</f>
        <v>0.53370324669419578</v>
      </c>
      <c r="I149">
        <v>-5.4122437973933399</v>
      </c>
      <c r="J149">
        <f>(Table2[[#This Row],[1M Return vs Nifty]]-AVERAGE(Table2[1M Return vs Nifty]))/_xlfn.STDEV.P(Table2[1M Return vs Nifty])</f>
        <v>-0.51116878449025682</v>
      </c>
      <c r="K149">
        <v>6.1810386126610704</v>
      </c>
      <c r="L149">
        <f>(Table2[[#This Row],[6M Return vs Nifty]]-AVERAGE(Table2[6M Return vs Nifty]))/_xlfn.STDEV.P(Table2[6M Return vs Nifty])</f>
        <v>-0.1464301713714509</v>
      </c>
      <c r="M149">
        <v>0.38356459476848598</v>
      </c>
      <c r="N149">
        <f>(Table2[[#This Row],[1W Return vs Nifty]]-AVERAGE(Table2[1W Return vs Nifty]))/_xlfn.STDEV.P(Table2[1W Return vs Nifty])</f>
        <v>-0.72899793810284708</v>
      </c>
      <c r="O149">
        <v>304.20999999999998</v>
      </c>
      <c r="P149">
        <v>310.22552169237099</v>
      </c>
      <c r="Q149">
        <v>273.99130785752902</v>
      </c>
      <c r="R149">
        <v>46.009663927111802</v>
      </c>
      <c r="S149" s="1">
        <f>(Table2[[#This Row],[Close Price]]-Table2[[#This Row],[20D EMA]])/Table2[[#This Row],[20D EMA]]</f>
        <v>-1.2359882975576053E-2</v>
      </c>
      <c r="T149" s="1">
        <f>(Table2[[#This Row],[Close Price]]-Table2[[#This Row],[50D EMA]])/Table2[[#This Row],[50D EMA]]</f>
        <v>-3.1511017014469567E-2</v>
      </c>
      <c r="U149" s="1">
        <f>(Table2[[#This Row],[Close Price]]-Table2[[#This Row],[200D EMA]])/Table2[[#This Row],[200D EMA]]</f>
        <v>9.6567633292327107E-2</v>
      </c>
      <c r="V149">
        <v>0.57041208336382199</v>
      </c>
      <c r="W149">
        <v>296.5</v>
      </c>
      <c r="X149">
        <v>305.3</v>
      </c>
      <c r="Y149">
        <v>295.2</v>
      </c>
      <c r="Z149">
        <v>305.3</v>
      </c>
      <c r="AA149">
        <v>289.14999999999998</v>
      </c>
      <c r="AB149">
        <v>311.95</v>
      </c>
      <c r="AC149" s="1">
        <f>(Table2[[#This Row],[Close Price]]/Table2[[#This Row],[Day Low]])-1</f>
        <v>1.332209106239457E-2</v>
      </c>
      <c r="AD149" s="1">
        <f>(Table2[[#This Row],[Day High]]/Table2[[#This Row],[Close Price]])-1</f>
        <v>1.6142452987185862E-2</v>
      </c>
      <c r="AE149" s="1">
        <f>(Table2[[#This Row],[Close Price]]/Table2[[#This Row],[Current Week Low]])-1</f>
        <v>1.778455284552849E-2</v>
      </c>
      <c r="AF149" s="1">
        <f>(Table2[[#This Row],[Current Week High]]/Table2[[#This Row],[Close Price]])-1</f>
        <v>1.6142452987185862E-2</v>
      </c>
      <c r="AG149" s="1">
        <f>(Table2[[#This Row],[Close Price]]/Table2[[#This Row],[Current Month Low]])-1</f>
        <v>3.9080062251426684E-2</v>
      </c>
      <c r="AH149" s="1">
        <f>(Table2[[#This Row],[Current Month High]]/Table2[[#This Row],[Close Price]])-1</f>
        <v>3.8275919454152207E-2</v>
      </c>
      <c r="AI149">
        <v>21.318022965551599</v>
      </c>
      <c r="AJ149">
        <v>120.029293299157</v>
      </c>
      <c r="AK149" t="str">
        <f>IF(AND(Table2[[#This Row],[20D EMA]]&gt;Table2[[#This Row],[50D EMA]],Table2[[#This Row],[50D EMA]]&gt;Table2[[#This Row],[200D EMA]]),"Uptrend","Downtrend/NoTrend")</f>
        <v>Downtrend/NoTrend</v>
      </c>
      <c r="AL149">
        <v>-0.1</v>
      </c>
      <c r="AM149" t="s">
        <v>3193</v>
      </c>
      <c r="AN149">
        <v>-1.93</v>
      </c>
      <c r="AO149" t="s">
        <v>3193</v>
      </c>
      <c r="AP149">
        <v>0.16516725213212799</v>
      </c>
      <c r="AQ149">
        <f>(Table2[[#This Row],[Sharpe Ratio]]-AVERAGE(Table2[Sharpe Ratio]))/_xlfn.STDEV.P(Table2[Sharpe Ratio])</f>
        <v>1.1474212940337225</v>
      </c>
      <c r="AR1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49">
        <f>_xlfn.RANK.AVG(Table2[[#This Row],[1Y Return vs Nifty Z-Score]],Table2[1Y Return vs Nifty Z-Score])</f>
        <v>155</v>
      </c>
      <c r="AT149">
        <f>_xlfn.RANK.AVG(Table2[[#This Row],[6M Return vs Nifty Z-Score]],Table2[6M Return vs Nifty Z-Score])</f>
        <v>363</v>
      </c>
      <c r="AU149">
        <f>_xlfn.RANK.AVG(Table2[[#This Row],[Sharpe Ratio Z-Score]],Table2[Sharpe Ratio Z-Score])</f>
        <v>93</v>
      </c>
      <c r="AV149">
        <f>(Table2[[#This Row],[Rank 1Y]]+Table2[[#This Row],[Rank 6M]]+Table2[[#This Row],[Rank Sharpe]])/3</f>
        <v>203.66666666666666</v>
      </c>
    </row>
    <row r="150" spans="1:48" x14ac:dyDescent="0.3">
      <c r="A150" t="s">
        <v>876</v>
      </c>
      <c r="B150" t="s">
        <v>877</v>
      </c>
      <c r="C150" t="s">
        <v>3158</v>
      </c>
      <c r="D150" t="s">
        <v>439</v>
      </c>
      <c r="E150">
        <v>18274.9104438049</v>
      </c>
      <c r="F150">
        <v>1280.05</v>
      </c>
      <c r="G150">
        <v>18.668734941984301</v>
      </c>
      <c r="H150">
        <f>(Table2[[#This Row],[1Y Return vs Nifty]]-AVERAGE(Table2[1Y Return vs Nifty]))/_xlfn.STDEV.P(Table2[1Y Return vs Nifty])</f>
        <v>-0.11247225604607808</v>
      </c>
      <c r="I150">
        <v>1.2150097115910099</v>
      </c>
      <c r="J150">
        <f>(Table2[[#This Row],[1M Return vs Nifty]]-AVERAGE(Table2[1M Return vs Nifty]))/_xlfn.STDEV.P(Table2[1M Return vs Nifty])</f>
        <v>0.21922282546823185</v>
      </c>
      <c r="K150">
        <v>21.239019886454699</v>
      </c>
      <c r="L150">
        <f>(Table2[[#This Row],[6M Return vs Nifty]]-AVERAGE(Table2[6M Return vs Nifty]))/_xlfn.STDEV.P(Table2[6M Return vs Nifty])</f>
        <v>0.30977574821884168</v>
      </c>
      <c r="M150">
        <v>5.3270088851513604</v>
      </c>
      <c r="N150">
        <f>(Table2[[#This Row],[1W Return vs Nifty]]-AVERAGE(Table2[1W Return vs Nifty]))/_xlfn.STDEV.P(Table2[1W Return vs Nifty])</f>
        <v>0.22347269942981424</v>
      </c>
      <c r="O150">
        <v>1256.19</v>
      </c>
      <c r="P150">
        <v>1265.2215284715801</v>
      </c>
      <c r="Q150">
        <v>1136.63383102433</v>
      </c>
      <c r="R150">
        <v>61.992015545499598</v>
      </c>
      <c r="S150" s="1">
        <f>(Table2[[#This Row],[Close Price]]-Table2[[#This Row],[20D EMA]])/Table2[[#This Row],[20D EMA]]</f>
        <v>1.8993941999219784E-2</v>
      </c>
      <c r="T150" s="1">
        <f>(Table2[[#This Row],[Close Price]]-Table2[[#This Row],[50D EMA]])/Table2[[#This Row],[50D EMA]]</f>
        <v>1.1720059447876326E-2</v>
      </c>
      <c r="U150" s="1">
        <f>(Table2[[#This Row],[Close Price]]-Table2[[#This Row],[200D EMA]])/Table2[[#This Row],[200D EMA]]</f>
        <v>0.12617622761274302</v>
      </c>
      <c r="V150">
        <v>0.57643506410619305</v>
      </c>
      <c r="W150">
        <v>1265.05</v>
      </c>
      <c r="X150">
        <v>1296.4000000000001</v>
      </c>
      <c r="Y150">
        <v>1262.3499999999999</v>
      </c>
      <c r="Z150">
        <v>1296.4000000000001</v>
      </c>
      <c r="AA150">
        <v>1175.4000000000001</v>
      </c>
      <c r="AB150">
        <v>1306</v>
      </c>
      <c r="AC150" s="1">
        <f>(Table2[[#This Row],[Close Price]]/Table2[[#This Row],[Day Low]])-1</f>
        <v>1.1857238844314555E-2</v>
      </c>
      <c r="AD150" s="1">
        <f>(Table2[[#This Row],[Day High]]/Table2[[#This Row],[Close Price]])-1</f>
        <v>1.277293855708761E-2</v>
      </c>
      <c r="AE150" s="1">
        <f>(Table2[[#This Row],[Close Price]]/Table2[[#This Row],[Current Week Low]])-1</f>
        <v>1.4021467897175954E-2</v>
      </c>
      <c r="AF150" s="1">
        <f>(Table2[[#This Row],[Current Week High]]/Table2[[#This Row],[Close Price]])-1</f>
        <v>1.277293855708761E-2</v>
      </c>
      <c r="AG150" s="1">
        <f>(Table2[[#This Row],[Close Price]]/Table2[[#This Row],[Current Month Low]])-1</f>
        <v>8.9033520503658314E-2</v>
      </c>
      <c r="AH150" s="1">
        <f>(Table2[[#This Row],[Current Month High]]/Table2[[#This Row],[Close Price]])-1</f>
        <v>2.0272645599781258E-2</v>
      </c>
      <c r="AI150">
        <v>20.596851685480999</v>
      </c>
      <c r="AJ150">
        <v>75.951890034364197</v>
      </c>
      <c r="AK150" t="str">
        <f>IF(AND(Table2[[#This Row],[20D EMA]]&gt;Table2[[#This Row],[50D EMA]],Table2[[#This Row],[50D EMA]]&gt;Table2[[#This Row],[200D EMA]]),"Uptrend","Downtrend/NoTrend")</f>
        <v>Downtrend/NoTrend</v>
      </c>
      <c r="AL150">
        <v>-0.03</v>
      </c>
      <c r="AM150" t="s">
        <v>3193</v>
      </c>
      <c r="AN150">
        <v>6.13</v>
      </c>
      <c r="AO150" t="s">
        <v>3194</v>
      </c>
      <c r="AP150">
        <v>0.17992278458173599</v>
      </c>
      <c r="AQ150">
        <f>(Table2[[#This Row],[Sharpe Ratio]]-AVERAGE(Table2[Sharpe Ratio]))/_xlfn.STDEV.P(Table2[Sharpe Ratio])</f>
        <v>1.3194006923559969</v>
      </c>
      <c r="AR1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0">
        <f>_xlfn.RANK.AVG(Table2[[#This Row],[1Y Return vs Nifty Z-Score]],Table2[1Y Return vs Nifty Z-Score])</f>
        <v>323</v>
      </c>
      <c r="AT150">
        <f>_xlfn.RANK.AVG(Table2[[#This Row],[6M Return vs Nifty Z-Score]],Table2[6M Return vs Nifty Z-Score])</f>
        <v>218</v>
      </c>
      <c r="AU150">
        <f>_xlfn.RANK.AVG(Table2[[#This Row],[Sharpe Ratio Z-Score]],Table2[Sharpe Ratio Z-Score])</f>
        <v>73</v>
      </c>
      <c r="AV150">
        <f>(Table2[[#This Row],[Rank 1Y]]+Table2[[#This Row],[Rank 6M]]+Table2[[#This Row],[Rank Sharpe]])/3</f>
        <v>204.66666666666666</v>
      </c>
    </row>
    <row r="151" spans="1:48" x14ac:dyDescent="0.3">
      <c r="A151" t="s">
        <v>1483</v>
      </c>
      <c r="B151" t="s">
        <v>1484</v>
      </c>
      <c r="C151" t="s">
        <v>3157</v>
      </c>
      <c r="D151" t="s">
        <v>303</v>
      </c>
      <c r="E151">
        <v>7027.7558786399904</v>
      </c>
      <c r="F151">
        <v>2584.6</v>
      </c>
      <c r="G151">
        <v>79.070105027553694</v>
      </c>
      <c r="H151">
        <f>(Table2[[#This Row],[1Y Return vs Nifty]]-AVERAGE(Table2[1Y Return vs Nifty]))/_xlfn.STDEV.P(Table2[1Y Return vs Nifty])</f>
        <v>0.8893141808757713</v>
      </c>
      <c r="I151">
        <v>17.391606705025499</v>
      </c>
      <c r="J151">
        <f>(Table2[[#This Row],[1M Return vs Nifty]]-AVERAGE(Table2[1M Return vs Nifty]))/_xlfn.STDEV.P(Table2[1M Return vs Nifty])</f>
        <v>2.0020504637450407</v>
      </c>
      <c r="K151">
        <v>115.67691803263099</v>
      </c>
      <c r="L151">
        <f>(Table2[[#This Row],[6M Return vs Nifty]]-AVERAGE(Table2[6M Return vs Nifty]))/_xlfn.STDEV.P(Table2[6M Return vs Nifty])</f>
        <v>3.1709247551531963</v>
      </c>
      <c r="M151">
        <v>15.535270372182801</v>
      </c>
      <c r="N151">
        <f>(Table2[[#This Row],[1W Return vs Nifty]]-AVERAGE(Table2[1W Return vs Nifty]))/_xlfn.STDEV.P(Table2[1W Return vs Nifty])</f>
        <v>2.1903340122129884</v>
      </c>
      <c r="O151">
        <v>1538.38</v>
      </c>
      <c r="P151">
        <v>2177.5076790432199</v>
      </c>
      <c r="Q151">
        <v>1729.52731656741</v>
      </c>
      <c r="R151">
        <v>70.205374820887997</v>
      </c>
      <c r="S151" s="1">
        <f>(Table2[[#This Row],[Close Price]]-Table2[[#This Row],[20D EMA]])/Table2[[#This Row],[20D EMA]]</f>
        <v>0.68007904418934184</v>
      </c>
      <c r="T151" s="1">
        <f>(Table2[[#This Row],[Close Price]]-Table2[[#This Row],[50D EMA]])/Table2[[#This Row],[50D EMA]]</f>
        <v>0.18695333425214519</v>
      </c>
      <c r="U151" s="1">
        <f>(Table2[[#This Row],[Close Price]]-Table2[[#This Row],[200D EMA]])/Table2[[#This Row],[200D EMA]]</f>
        <v>0.49439674947120882</v>
      </c>
      <c r="V151">
        <v>0.97286114729057804</v>
      </c>
      <c r="W151">
        <v>2575.6999999999998</v>
      </c>
      <c r="X151">
        <v>2620.1</v>
      </c>
      <c r="Y151">
        <v>2542.25</v>
      </c>
      <c r="Z151">
        <v>2600</v>
      </c>
      <c r="AA151">
        <v>2520</v>
      </c>
      <c r="AB151">
        <v>2600</v>
      </c>
      <c r="AC151" s="1">
        <f>(Table2[[#This Row],[Close Price]]/Table2[[#This Row],[Day Low]])-1</f>
        <v>3.455371355359782E-3</v>
      </c>
      <c r="AD151" s="1">
        <f>(Table2[[#This Row],[Day High]]/Table2[[#This Row],[Close Price]])-1</f>
        <v>1.3735200804766645E-2</v>
      </c>
      <c r="AE151" s="1">
        <f>(Table2[[#This Row],[Close Price]]/Table2[[#This Row],[Current Week Low]])-1</f>
        <v>1.6658471826138221E-2</v>
      </c>
      <c r="AF151" s="1">
        <f>(Table2[[#This Row],[Current Week High]]/Table2[[#This Row],[Close Price]])-1</f>
        <v>5.9583687998143731E-3</v>
      </c>
      <c r="AG151" s="1">
        <f>(Table2[[#This Row],[Close Price]]/Table2[[#This Row],[Current Month Low]])-1</f>
        <v>2.5634920634920677E-2</v>
      </c>
      <c r="AH151" s="1">
        <f>(Table2[[#This Row],[Current Month High]]/Table2[[#This Row],[Close Price]])-1</f>
        <v>5.9583687998143731E-3</v>
      </c>
      <c r="AI151">
        <v>0.59583687998143697</v>
      </c>
      <c r="AJ151">
        <v>171.67709045041201</v>
      </c>
      <c r="AK151" t="str">
        <f>IF(AND(Table2[[#This Row],[20D EMA]]&gt;Table2[[#This Row],[50D EMA]],Table2[[#This Row],[50D EMA]]&gt;Table2[[#This Row],[200D EMA]]),"Uptrend","Downtrend/NoTrend")</f>
        <v>Downtrend/NoTrend</v>
      </c>
      <c r="AL151">
        <v>0.11</v>
      </c>
      <c r="AM151" t="s">
        <v>3194</v>
      </c>
      <c r="AN151">
        <v>16.62</v>
      </c>
      <c r="AO151" t="s">
        <v>3194</v>
      </c>
      <c r="AP151">
        <v>1.3423091992609E-2</v>
      </c>
      <c r="AQ151">
        <f>(Table2[[#This Row],[Sharpe Ratio]]-AVERAGE(Table2[Sharpe Ratio]))/_xlfn.STDEV.P(Table2[Sharpe Ratio])</f>
        <v>-0.6211946097865837</v>
      </c>
      <c r="AR1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1">
        <f>_xlfn.RANK.AVG(Table2[[#This Row],[1Y Return vs Nifty Z-Score]],Table2[1Y Return vs Nifty Z-Score])</f>
        <v>111</v>
      </c>
      <c r="AT151">
        <f>_xlfn.RANK.AVG(Table2[[#This Row],[6M Return vs Nifty Z-Score]],Table2[6M Return vs Nifty Z-Score])</f>
        <v>11</v>
      </c>
      <c r="AU151">
        <f>_xlfn.RANK.AVG(Table2[[#This Row],[Sharpe Ratio Z-Score]],Table2[Sharpe Ratio Z-Score])</f>
        <v>495</v>
      </c>
      <c r="AV151">
        <f>(Table2[[#This Row],[Rank 1Y]]+Table2[[#This Row],[Rank 6M]]+Table2[[#This Row],[Rank Sharpe]])/3</f>
        <v>205.66666666666666</v>
      </c>
    </row>
    <row r="152" spans="1:48" x14ac:dyDescent="0.3">
      <c r="A152" t="s">
        <v>275</v>
      </c>
      <c r="B152" t="s">
        <v>276</v>
      </c>
      <c r="C152" t="s">
        <v>3160</v>
      </c>
      <c r="D152" t="s">
        <v>277</v>
      </c>
      <c r="E152">
        <v>101433.78049602</v>
      </c>
      <c r="F152">
        <v>712.6</v>
      </c>
      <c r="G152">
        <v>44.144405716700497</v>
      </c>
      <c r="H152">
        <f>(Table2[[#This Row],[1Y Return vs Nifty]]-AVERAGE(Table2[1Y Return vs Nifty]))/_xlfn.STDEV.P(Table2[1Y Return vs Nifty])</f>
        <v>0.31005427633955635</v>
      </c>
      <c r="I152">
        <v>3.1093854079932699</v>
      </c>
      <c r="J152">
        <f>(Table2[[#This Row],[1M Return vs Nifty]]-AVERAGE(Table2[1M Return vs Nifty]))/_xlfn.STDEV.P(Table2[1M Return vs Nifty])</f>
        <v>0.42800254287088285</v>
      </c>
      <c r="K152">
        <v>6.7500831936566303</v>
      </c>
      <c r="L152">
        <f>(Table2[[#This Row],[6M Return vs Nifty]]-AVERAGE(Table2[6M Return vs Nifty]))/_xlfn.STDEV.P(Table2[6M Return vs Nifty])</f>
        <v>-0.12919004458149708</v>
      </c>
      <c r="M152">
        <v>7.8171673736368197</v>
      </c>
      <c r="N152">
        <f>(Table2[[#This Row],[1W Return vs Nifty]]-AVERAGE(Table2[1W Return vs Nifty]))/_xlfn.STDEV.P(Table2[1W Return vs Nifty])</f>
        <v>0.70326021270255212</v>
      </c>
      <c r="O152">
        <v>691.02</v>
      </c>
      <c r="P152">
        <v>670.37038336194701</v>
      </c>
      <c r="Q152">
        <v>589.53389543271601</v>
      </c>
      <c r="R152">
        <v>65.241727660674002</v>
      </c>
      <c r="S152" s="1">
        <f>(Table2[[#This Row],[Close Price]]-Table2[[#This Row],[20D EMA]])/Table2[[#This Row],[20D EMA]]</f>
        <v>3.1229197418309228E-2</v>
      </c>
      <c r="T152" s="1">
        <f>(Table2[[#This Row],[Close Price]]-Table2[[#This Row],[50D EMA]])/Table2[[#This Row],[50D EMA]]</f>
        <v>6.2994454537608005E-2</v>
      </c>
      <c r="U152" s="1">
        <f>(Table2[[#This Row],[Close Price]]-Table2[[#This Row],[200D EMA]])/Table2[[#This Row],[200D EMA]]</f>
        <v>0.20875153323788767</v>
      </c>
      <c r="V152">
        <v>0.78362784367185501</v>
      </c>
      <c r="W152">
        <v>702.6</v>
      </c>
      <c r="X152">
        <v>713.95</v>
      </c>
      <c r="Y152">
        <v>698.8</v>
      </c>
      <c r="Z152">
        <v>714.6</v>
      </c>
      <c r="AA152">
        <v>645.9</v>
      </c>
      <c r="AB152">
        <v>715.4</v>
      </c>
      <c r="AC152" s="1">
        <f>(Table2[[#This Row],[Close Price]]/Table2[[#This Row],[Day Low]])-1</f>
        <v>1.4232849416453197E-2</v>
      </c>
      <c r="AD152" s="1">
        <f>(Table2[[#This Row],[Day High]]/Table2[[#This Row],[Close Price]])-1</f>
        <v>1.8944709514454594E-3</v>
      </c>
      <c r="AE152" s="1">
        <f>(Table2[[#This Row],[Close Price]]/Table2[[#This Row],[Current Week Low]])-1</f>
        <v>1.9748139668002374E-2</v>
      </c>
      <c r="AF152" s="1">
        <f>(Table2[[#This Row],[Current Week High]]/Table2[[#This Row],[Close Price]])-1</f>
        <v>2.806623631770977E-3</v>
      </c>
      <c r="AG152" s="1">
        <f>(Table2[[#This Row],[Close Price]]/Table2[[#This Row],[Current Month Low]])-1</f>
        <v>0.10326675956030362</v>
      </c>
      <c r="AH152" s="1">
        <f>(Table2[[#This Row],[Current Month High]]/Table2[[#This Row],[Close Price]])-1</f>
        <v>3.9292730844793233E-3</v>
      </c>
      <c r="AI152">
        <v>1.1015997754700999</v>
      </c>
      <c r="AJ152">
        <v>91.765339074273399</v>
      </c>
      <c r="AK152" t="str">
        <f>IF(AND(Table2[[#This Row],[20D EMA]]&gt;Table2[[#This Row],[50D EMA]],Table2[[#This Row],[50D EMA]]&gt;Table2[[#This Row],[200D EMA]]),"Uptrend","Downtrend/NoTrend")</f>
        <v>Uptrend</v>
      </c>
      <c r="AL152">
        <v>0.06</v>
      </c>
      <c r="AM152" t="s">
        <v>3194</v>
      </c>
      <c r="AN152">
        <v>0.38</v>
      </c>
      <c r="AO152" t="s">
        <v>3194</v>
      </c>
      <c r="AP152">
        <v>0.192951087551373</v>
      </c>
      <c r="AQ152">
        <f>(Table2[[#This Row],[Sharpe Ratio]]-AVERAGE(Table2[Sharpe Ratio]))/_xlfn.STDEV.P(Table2[Sharpe Ratio])</f>
        <v>1.4712488017705774</v>
      </c>
      <c r="AR1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2.7833757891020716</v>
      </c>
      <c r="AS152">
        <f>_xlfn.RANK.AVG(Table2[[#This Row],[1Y Return vs Nifty Z-Score]],Table2[1Y Return vs Nifty Z-Score])</f>
        <v>209</v>
      </c>
      <c r="AT152">
        <f>_xlfn.RANK.AVG(Table2[[#This Row],[6M Return vs Nifty Z-Score]],Table2[6M Return vs Nifty Z-Score])</f>
        <v>355</v>
      </c>
      <c r="AU152">
        <f>_xlfn.RANK.AVG(Table2[[#This Row],[Sharpe Ratio Z-Score]],Table2[Sharpe Ratio Z-Score])</f>
        <v>55</v>
      </c>
      <c r="AV152">
        <f>(Table2[[#This Row],[Rank 1Y]]+Table2[[#This Row],[Rank 6M]]+Table2[[#This Row],[Rank Sharpe]])/3</f>
        <v>206.33333333333334</v>
      </c>
    </row>
    <row r="153" spans="1:48" x14ac:dyDescent="0.3">
      <c r="A153" t="s">
        <v>55</v>
      </c>
      <c r="B153" t="s">
        <v>56</v>
      </c>
      <c r="C153" t="s">
        <v>3153</v>
      </c>
      <c r="D153" t="s">
        <v>57</v>
      </c>
      <c r="E153">
        <v>413659.77727644</v>
      </c>
      <c r="F153">
        <v>426.6</v>
      </c>
      <c r="G153">
        <v>48.365140146670697</v>
      </c>
      <c r="H153">
        <f>(Table2[[#This Row],[1Y Return vs Nifty]]-AVERAGE(Table2[1Y Return vs Nifty]))/_xlfn.STDEV.P(Table2[1Y Return vs Nifty])</f>
        <v>0.38005723322287055</v>
      </c>
      <c r="I153">
        <v>6.4755719982717901</v>
      </c>
      <c r="J153">
        <f>(Table2[[#This Row],[1M Return vs Nifty]]-AVERAGE(Table2[1M Return vs Nifty]))/_xlfn.STDEV.P(Table2[1M Return vs Nifty])</f>
        <v>0.79899098321968098</v>
      </c>
      <c r="K153">
        <v>5.6191279627738</v>
      </c>
      <c r="L153">
        <f>(Table2[[#This Row],[6M Return vs Nifty]]-AVERAGE(Table2[6M Return vs Nifty]))/_xlfn.STDEV.P(Table2[6M Return vs Nifty])</f>
        <v>-0.16345416416957836</v>
      </c>
      <c r="M153">
        <v>2.2234859282495298</v>
      </c>
      <c r="N153">
        <f>(Table2[[#This Row],[1W Return vs Nifty]]-AVERAGE(Table2[1W Return vs Nifty]))/_xlfn.STDEV.P(Table2[1W Return vs Nifty])</f>
        <v>-0.37449388332469485</v>
      </c>
      <c r="O153">
        <v>423.25</v>
      </c>
      <c r="P153">
        <v>413.23261172595699</v>
      </c>
      <c r="Q153">
        <v>362.740826625539</v>
      </c>
      <c r="R153">
        <v>53.804893566323798</v>
      </c>
      <c r="S153" s="1">
        <f>(Table2[[#This Row],[Close Price]]-Table2[[#This Row],[20D EMA]])/Table2[[#This Row],[20D EMA]]</f>
        <v>7.914943886591903E-3</v>
      </c>
      <c r="T153" s="1">
        <f>(Table2[[#This Row],[Close Price]]-Table2[[#This Row],[50D EMA]])/Table2[[#This Row],[50D EMA]]</f>
        <v>3.2348338187083533E-2</v>
      </c>
      <c r="U153" s="1">
        <f>(Table2[[#This Row],[Close Price]]-Table2[[#This Row],[200D EMA]])/Table2[[#This Row],[200D EMA]]</f>
        <v>0.17604628066965147</v>
      </c>
      <c r="V153">
        <v>0.77116024227979796</v>
      </c>
      <c r="W153">
        <v>423.55</v>
      </c>
      <c r="X153">
        <v>427.2</v>
      </c>
      <c r="Y153">
        <v>420</v>
      </c>
      <c r="Z153">
        <v>427.2</v>
      </c>
      <c r="AA153">
        <v>409.05</v>
      </c>
      <c r="AB153">
        <v>447.75</v>
      </c>
      <c r="AC153" s="1">
        <f>(Table2[[#This Row],[Close Price]]/Table2[[#This Row],[Day Low]])-1</f>
        <v>7.2010388383898505E-3</v>
      </c>
      <c r="AD153" s="1">
        <f>(Table2[[#This Row],[Day High]]/Table2[[#This Row],[Close Price]])-1</f>
        <v>1.4064697608999754E-3</v>
      </c>
      <c r="AE153" s="1">
        <f>(Table2[[#This Row],[Close Price]]/Table2[[#This Row],[Current Week Low]])-1</f>
        <v>1.5714285714285792E-2</v>
      </c>
      <c r="AF153" s="1">
        <f>(Table2[[#This Row],[Current Week High]]/Table2[[#This Row],[Close Price]])-1</f>
        <v>1.4064697608999754E-3</v>
      </c>
      <c r="AG153" s="1">
        <f>(Table2[[#This Row],[Close Price]]/Table2[[#This Row],[Current Month Low]])-1</f>
        <v>4.2904290429042868E-2</v>
      </c>
      <c r="AH153" s="1">
        <f>(Table2[[#This Row],[Current Month High]]/Table2[[#This Row],[Close Price]])-1</f>
        <v>4.9578059071729852E-2</v>
      </c>
      <c r="AI153">
        <v>5.1218940459446696</v>
      </c>
      <c r="AJ153">
        <v>87.310647639956102</v>
      </c>
      <c r="AK153" t="str">
        <f>IF(AND(Table2[[#This Row],[20D EMA]]&gt;Table2[[#This Row],[50D EMA]],Table2[[#This Row],[50D EMA]]&gt;Table2[[#This Row],[200D EMA]]),"Uptrend","Downtrend/NoTrend")</f>
        <v>Uptrend</v>
      </c>
      <c r="AL153">
        <v>0.13</v>
      </c>
      <c r="AM153" t="s">
        <v>3194</v>
      </c>
      <c r="AN153">
        <v>-1.84</v>
      </c>
      <c r="AO153" t="s">
        <v>3193</v>
      </c>
      <c r="AP153">
        <v>0.181438789171596</v>
      </c>
      <c r="AQ153">
        <f>(Table2[[#This Row],[Sharpe Ratio]]-AVERAGE(Table2[Sharpe Ratio]))/_xlfn.STDEV.P(Table2[Sharpe Ratio])</f>
        <v>1.3370701026675751</v>
      </c>
      <c r="AR1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1.9781702716158533</v>
      </c>
      <c r="AS153">
        <f>_xlfn.RANK.AVG(Table2[[#This Row],[1Y Return vs Nifty Z-Score]],Table2[1Y Return vs Nifty Z-Score])</f>
        <v>193</v>
      </c>
      <c r="AT153">
        <f>_xlfn.RANK.AVG(Table2[[#This Row],[6M Return vs Nifty Z-Score]],Table2[6M Return vs Nifty Z-Score])</f>
        <v>369</v>
      </c>
      <c r="AU153">
        <f>_xlfn.RANK.AVG(Table2[[#This Row],[Sharpe Ratio Z-Score]],Table2[Sharpe Ratio Z-Score])</f>
        <v>68</v>
      </c>
      <c r="AV153">
        <f>(Table2[[#This Row],[Rank 1Y]]+Table2[[#This Row],[Rank 6M]]+Table2[[#This Row],[Rank Sharpe]])/3</f>
        <v>210</v>
      </c>
    </row>
    <row r="154" spans="1:48" x14ac:dyDescent="0.3">
      <c r="A154" t="s">
        <v>232</v>
      </c>
      <c r="B154" t="s">
        <v>233</v>
      </c>
      <c r="C154" t="s">
        <v>3159</v>
      </c>
      <c r="D154" t="s">
        <v>215</v>
      </c>
      <c r="E154">
        <v>112633.65349144999</v>
      </c>
      <c r="F154">
        <v>7489.3</v>
      </c>
      <c r="G154">
        <v>11.3003073705713</v>
      </c>
      <c r="H154">
        <f>(Table2[[#This Row],[1Y Return vs Nifty]]-AVERAGE(Table2[1Y Return vs Nifty]))/_xlfn.STDEV.P(Table2[1Y Return vs Nifty])</f>
        <v>-0.23468125216694746</v>
      </c>
      <c r="I154">
        <v>11.7288730456631</v>
      </c>
      <c r="J154">
        <f>(Table2[[#This Row],[1M Return vs Nifty]]-AVERAGE(Table2[1M Return vs Nifty]))/_xlfn.STDEV.P(Table2[1M Return vs Nifty])</f>
        <v>1.3779588775969074</v>
      </c>
      <c r="K154">
        <v>28.435707924183699</v>
      </c>
      <c r="L154">
        <f>(Table2[[#This Row],[6M Return vs Nifty]]-AVERAGE(Table2[6M Return vs Nifty]))/_xlfn.STDEV.P(Table2[6M Return vs Nifty])</f>
        <v>0.52781106281778678</v>
      </c>
      <c r="M154">
        <v>5.44644044261653</v>
      </c>
      <c r="N154">
        <f>(Table2[[#This Row],[1W Return vs Nifty]]-AVERAGE(Table2[1W Return vs Nifty]))/_xlfn.STDEV.P(Table2[1W Return vs Nifty])</f>
        <v>0.24648399378214897</v>
      </c>
      <c r="O154">
        <v>7138.69</v>
      </c>
      <c r="P154">
        <v>6901.4536322890299</v>
      </c>
      <c r="Q154">
        <v>6121.4357976902902</v>
      </c>
      <c r="R154">
        <v>73.847078098805497</v>
      </c>
      <c r="S154" s="1">
        <f>(Table2[[#This Row],[Close Price]]-Table2[[#This Row],[20D EMA]])/Table2[[#This Row],[20D EMA]]</f>
        <v>4.9114053138601142E-2</v>
      </c>
      <c r="T154" s="1">
        <f>(Table2[[#This Row],[Close Price]]-Table2[[#This Row],[50D EMA]])/Table2[[#This Row],[50D EMA]]</f>
        <v>8.5177181363746579E-2</v>
      </c>
      <c r="U154" s="1">
        <f>(Table2[[#This Row],[Close Price]]-Table2[[#This Row],[200D EMA]])/Table2[[#This Row],[200D EMA]]</f>
        <v>0.2234547984356588</v>
      </c>
      <c r="V154">
        <v>1.1343836158274001</v>
      </c>
      <c r="W154">
        <v>7393.5</v>
      </c>
      <c r="X154">
        <v>7605</v>
      </c>
      <c r="Y154">
        <v>7338</v>
      </c>
      <c r="Z154">
        <v>7605</v>
      </c>
      <c r="AA154">
        <v>6902.4</v>
      </c>
      <c r="AB154">
        <v>7605</v>
      </c>
      <c r="AC154" s="1">
        <f>(Table2[[#This Row],[Close Price]]/Table2[[#This Row],[Day Low]])-1</f>
        <v>1.2957327382159933E-2</v>
      </c>
      <c r="AD154" s="1">
        <f>(Table2[[#This Row],[Day High]]/Table2[[#This Row],[Close Price]])-1</f>
        <v>1.5448706821732383E-2</v>
      </c>
      <c r="AE154" s="1">
        <f>(Table2[[#This Row],[Close Price]]/Table2[[#This Row],[Current Week Low]])-1</f>
        <v>2.0618697192695601E-2</v>
      </c>
      <c r="AF154" s="1">
        <f>(Table2[[#This Row],[Current Week High]]/Table2[[#This Row],[Close Price]])-1</f>
        <v>1.5448706821732383E-2</v>
      </c>
      <c r="AG154" s="1">
        <f>(Table2[[#This Row],[Close Price]]/Table2[[#This Row],[Current Month Low]])-1</f>
        <v>8.5028395920259792E-2</v>
      </c>
      <c r="AH154" s="1">
        <f>(Table2[[#This Row],[Current Month High]]/Table2[[#This Row],[Close Price]])-1</f>
        <v>1.5448706821732383E-2</v>
      </c>
      <c r="AI154">
        <v>1.5448706821732301</v>
      </c>
      <c r="AJ154">
        <v>97.034990791896803</v>
      </c>
      <c r="AK154" t="str">
        <f>IF(AND(Table2[[#This Row],[20D EMA]]&gt;Table2[[#This Row],[50D EMA]],Table2[[#This Row],[50D EMA]]&gt;Table2[[#This Row],[200D EMA]]),"Uptrend","Downtrend/NoTrend")</f>
        <v>Uptrend</v>
      </c>
      <c r="AL154">
        <v>0.08</v>
      </c>
      <c r="AM154" t="s">
        <v>3194</v>
      </c>
      <c r="AN154">
        <v>11</v>
      </c>
      <c r="AO154" t="s">
        <v>3194</v>
      </c>
      <c r="AP154">
        <v>0.16261019363527701</v>
      </c>
      <c r="AQ154">
        <f>(Table2[[#This Row],[Sharpe Ratio]]-AVERAGE(Table2[Sharpe Ratio]))/_xlfn.STDEV.P(Table2[Sharpe Ratio])</f>
        <v>1.1176181416727262</v>
      </c>
      <c r="AR1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3.0351908237026217</v>
      </c>
      <c r="AS154">
        <f>_xlfn.RANK.AVG(Table2[[#This Row],[1Y Return vs Nifty Z-Score]],Table2[1Y Return vs Nifty Z-Score])</f>
        <v>375</v>
      </c>
      <c r="AT154">
        <f>_xlfn.RANK.AVG(Table2[[#This Row],[6M Return vs Nifty Z-Score]],Table2[6M Return vs Nifty Z-Score])</f>
        <v>160</v>
      </c>
      <c r="AU154">
        <f>_xlfn.RANK.AVG(Table2[[#This Row],[Sharpe Ratio Z-Score]],Table2[Sharpe Ratio Z-Score])</f>
        <v>96</v>
      </c>
      <c r="AV154">
        <f>(Table2[[#This Row],[Rank 1Y]]+Table2[[#This Row],[Rank 6M]]+Table2[[#This Row],[Rank Sharpe]])/3</f>
        <v>210.33333333333334</v>
      </c>
    </row>
    <row r="155" spans="1:48" x14ac:dyDescent="0.3">
      <c r="A155" t="s">
        <v>969</v>
      </c>
      <c r="B155" t="s">
        <v>970</v>
      </c>
      <c r="C155" t="s">
        <v>3159</v>
      </c>
      <c r="D155" t="s">
        <v>769</v>
      </c>
      <c r="E155">
        <v>15441.6942388799</v>
      </c>
      <c r="F155">
        <v>1146.5999999999999</v>
      </c>
      <c r="G155">
        <v>20.597272189459702</v>
      </c>
      <c r="H155">
        <f>(Table2[[#This Row],[1Y Return vs Nifty]]-AVERAGE(Table2[1Y Return vs Nifty]))/_xlfn.STDEV.P(Table2[1Y Return vs Nifty])</f>
        <v>-8.0486517065613702E-2</v>
      </c>
      <c r="I155">
        <v>-16.356466160423398</v>
      </c>
      <c r="J155">
        <f>(Table2[[#This Row],[1M Return vs Nifty]]-AVERAGE(Table2[1M Return vs Nifty]))/_xlfn.STDEV.P(Table2[1M Return vs Nifty])</f>
        <v>-1.7173348351235398</v>
      </c>
      <c r="K155">
        <v>12.9107382447131</v>
      </c>
      <c r="L155">
        <f>(Table2[[#This Row],[6M Return vs Nifty]]-AVERAGE(Table2[6M Return vs Nifty]))/_xlfn.STDEV.P(Table2[6M Return vs Nifty])</f>
        <v>5.7456973484406516E-2</v>
      </c>
      <c r="M155">
        <v>5.9960154833208303</v>
      </c>
      <c r="N155">
        <f>(Table2[[#This Row],[1W Return vs Nifty]]-AVERAGE(Table2[1W Return vs Nifty]))/_xlfn.STDEV.P(Table2[1W Return vs Nifty])</f>
        <v>0.35237253194369084</v>
      </c>
      <c r="O155">
        <v>1188.98</v>
      </c>
      <c r="P155">
        <v>1297.1720027384299</v>
      </c>
      <c r="Q155">
        <v>1214.6312189494399</v>
      </c>
      <c r="R155">
        <v>46.763143180471097</v>
      </c>
      <c r="S155" s="1">
        <f>(Table2[[#This Row],[Close Price]]-Table2[[#This Row],[20D EMA]])/Table2[[#This Row],[20D EMA]]</f>
        <v>-3.5643997375902126E-2</v>
      </c>
      <c r="T155" s="1">
        <f>(Table2[[#This Row],[Close Price]]-Table2[[#This Row],[50D EMA]])/Table2[[#This Row],[50D EMA]]</f>
        <v>-0.11607712964862094</v>
      </c>
      <c r="U155" s="1">
        <f>(Table2[[#This Row],[Close Price]]-Table2[[#This Row],[200D EMA]])/Table2[[#This Row],[200D EMA]]</f>
        <v>-5.600977308016309E-2</v>
      </c>
      <c r="V155">
        <v>1.6939937905904601</v>
      </c>
      <c r="W155">
        <v>1112.55</v>
      </c>
      <c r="X155">
        <v>1155</v>
      </c>
      <c r="Y155">
        <v>1100</v>
      </c>
      <c r="Z155">
        <v>1179.75</v>
      </c>
      <c r="AA155">
        <v>1048.7</v>
      </c>
      <c r="AB155">
        <v>1243.95</v>
      </c>
      <c r="AC155" s="1">
        <f>(Table2[[#This Row],[Close Price]]/Table2[[#This Row],[Day Low]])-1</f>
        <v>3.0605366050963978E-2</v>
      </c>
      <c r="AD155" s="1">
        <f>(Table2[[#This Row],[Day High]]/Table2[[#This Row],[Close Price]])-1</f>
        <v>7.3260073260073E-3</v>
      </c>
      <c r="AE155" s="1">
        <f>(Table2[[#This Row],[Close Price]]/Table2[[#This Row],[Current Week Low]])-1</f>
        <v>4.2363636363636381E-2</v>
      </c>
      <c r="AF155" s="1">
        <f>(Table2[[#This Row],[Current Week High]]/Table2[[#This Row],[Close Price]])-1</f>
        <v>2.8911564625850428E-2</v>
      </c>
      <c r="AG155" s="1">
        <f>(Table2[[#This Row],[Close Price]]/Table2[[#This Row],[Current Month Low]])-1</f>
        <v>9.335367597978439E-2</v>
      </c>
      <c r="AH155" s="1">
        <f>(Table2[[#This Row],[Current Month High]]/Table2[[#This Row],[Close Price]])-1</f>
        <v>8.4903192046049236E-2</v>
      </c>
      <c r="AI155">
        <v>65.441304727019002</v>
      </c>
      <c r="AJ155">
        <v>63.263562580093897</v>
      </c>
      <c r="AK155" t="str">
        <f>IF(AND(Table2[[#This Row],[20D EMA]]&gt;Table2[[#This Row],[50D EMA]],Table2[[#This Row],[50D EMA]]&gt;Table2[[#This Row],[200D EMA]]),"Uptrend","Downtrend/NoTrend")</f>
        <v>Downtrend/NoTrend</v>
      </c>
      <c r="AL155">
        <v>-0.28999999999999998</v>
      </c>
      <c r="AM155" t="s">
        <v>3193</v>
      </c>
      <c r="AN155">
        <v>-8.1999999999999993</v>
      </c>
      <c r="AO155" t="s">
        <v>3193</v>
      </c>
      <c r="AP155">
        <v>0.223777997834402</v>
      </c>
      <c r="AQ155">
        <f>(Table2[[#This Row],[Sharpe Ratio]]-AVERAGE(Table2[Sharpe Ratio]))/_xlfn.STDEV.P(Table2[Sharpe Ratio])</f>
        <v>1.830544103428831</v>
      </c>
      <c r="AR1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55">
        <f>_xlfn.RANK.AVG(Table2[[#This Row],[1Y Return vs Nifty Z-Score]],Table2[1Y Return vs Nifty Z-Score])</f>
        <v>312</v>
      </c>
      <c r="AT155">
        <f>_xlfn.RANK.AVG(Table2[[#This Row],[6M Return vs Nifty Z-Score]],Table2[6M Return vs Nifty Z-Score])</f>
        <v>298</v>
      </c>
      <c r="AU155">
        <f>_xlfn.RANK.AVG(Table2[[#This Row],[Sharpe Ratio Z-Score]],Table2[Sharpe Ratio Z-Score])</f>
        <v>22</v>
      </c>
      <c r="AV155">
        <f>(Table2[[#This Row],[Rank 1Y]]+Table2[[#This Row],[Rank 6M]]+Table2[[#This Row],[Rank Sharpe]])/3</f>
        <v>210.66666666666666</v>
      </c>
    </row>
    <row r="156" spans="1:48" x14ac:dyDescent="0.3">
      <c r="A156" t="s">
        <v>977</v>
      </c>
      <c r="B156" t="s">
        <v>978</v>
      </c>
      <c r="C156" t="s">
        <v>3147</v>
      </c>
      <c r="D156" t="s">
        <v>21</v>
      </c>
      <c r="E156">
        <v>15074.174393720001</v>
      </c>
      <c r="F156">
        <v>2674.3</v>
      </c>
      <c r="G156">
        <v>170.559432702496</v>
      </c>
      <c r="H156">
        <f>(Table2[[#This Row],[1Y Return vs Nifty]]-AVERAGE(Table2[1Y Return vs Nifty]))/_xlfn.STDEV.P(Table2[1Y Return vs Nifty])</f>
        <v>2.4067096879315444</v>
      </c>
      <c r="I156">
        <v>-2.73189785944734</v>
      </c>
      <c r="J156">
        <f>(Table2[[#This Row],[1M Return vs Nifty]]-AVERAGE(Table2[1M Return vs Nifty]))/_xlfn.STDEV.P(Table2[1M Return vs Nifty])</f>
        <v>-0.21576704948674719</v>
      </c>
      <c r="K156">
        <v>57.223243673999697</v>
      </c>
      <c r="L156">
        <f>(Table2[[#This Row],[6M Return vs Nifty]]-AVERAGE(Table2[6M Return vs Nifty]))/_xlfn.STDEV.P(Table2[6M Return vs Nifty])</f>
        <v>1.3999760616107861</v>
      </c>
      <c r="M156">
        <v>6.3028847846440996</v>
      </c>
      <c r="N156">
        <f>(Table2[[#This Row],[1W Return vs Nifty]]-AVERAGE(Table2[1W Return vs Nifty]))/_xlfn.STDEV.P(Table2[1W Return vs Nifty])</f>
        <v>0.41149810955750044</v>
      </c>
      <c r="O156">
        <v>2562.5700000000002</v>
      </c>
      <c r="P156">
        <v>2540.4280431144598</v>
      </c>
      <c r="Q156">
        <v>2046.8233973470999</v>
      </c>
      <c r="R156">
        <v>67.278310336346607</v>
      </c>
      <c r="S156" s="1">
        <f>(Table2[[#This Row],[Close Price]]-Table2[[#This Row],[20D EMA]])/Table2[[#This Row],[20D EMA]]</f>
        <v>4.3600760174356219E-2</v>
      </c>
      <c r="T156" s="1">
        <f>(Table2[[#This Row],[Close Price]]-Table2[[#This Row],[50D EMA]])/Table2[[#This Row],[50D EMA]]</f>
        <v>5.2696614355358357E-2</v>
      </c>
      <c r="U156" s="1">
        <f>(Table2[[#This Row],[Close Price]]-Table2[[#This Row],[200D EMA]])/Table2[[#This Row],[200D EMA]]</f>
        <v>0.30656118327852638</v>
      </c>
      <c r="V156">
        <v>1.35661601547584</v>
      </c>
      <c r="W156">
        <v>2611.9</v>
      </c>
      <c r="X156">
        <v>2699.5</v>
      </c>
      <c r="Y156">
        <v>2592</v>
      </c>
      <c r="Z156">
        <v>2699.5</v>
      </c>
      <c r="AA156">
        <v>2356</v>
      </c>
      <c r="AB156">
        <v>2699.5</v>
      </c>
      <c r="AC156" s="1">
        <f>(Table2[[#This Row],[Close Price]]/Table2[[#This Row],[Day Low]])-1</f>
        <v>2.3890654312952231E-2</v>
      </c>
      <c r="AD156" s="1">
        <f>(Table2[[#This Row],[Day High]]/Table2[[#This Row],[Close Price]])-1</f>
        <v>9.4230265863963769E-3</v>
      </c>
      <c r="AE156" s="1">
        <f>(Table2[[#This Row],[Close Price]]/Table2[[#This Row],[Current Week Low]])-1</f>
        <v>3.175154320987672E-2</v>
      </c>
      <c r="AF156" s="1">
        <f>(Table2[[#This Row],[Current Week High]]/Table2[[#This Row],[Close Price]])-1</f>
        <v>9.4230265863963769E-3</v>
      </c>
      <c r="AG156" s="1">
        <f>(Table2[[#This Row],[Close Price]]/Table2[[#This Row],[Current Month Low]])-1</f>
        <v>0.13510186757215625</v>
      </c>
      <c r="AH156" s="1">
        <f>(Table2[[#This Row],[Current Month High]]/Table2[[#This Row],[Close Price]])-1</f>
        <v>9.4230265863963769E-3</v>
      </c>
      <c r="AI156">
        <v>9.3744157349586708</v>
      </c>
      <c r="AJ156">
        <v>262.07690224749501</v>
      </c>
      <c r="AK156" t="str">
        <f>IF(AND(Table2[[#This Row],[20D EMA]]&gt;Table2[[#This Row],[50D EMA]],Table2[[#This Row],[50D EMA]]&gt;Table2[[#This Row],[200D EMA]]),"Uptrend","Downtrend/NoTrend")</f>
        <v>Uptrend</v>
      </c>
      <c r="AL156">
        <v>0.06</v>
      </c>
      <c r="AM156" t="s">
        <v>3194</v>
      </c>
      <c r="AN156">
        <v>4.8099999999999996</v>
      </c>
      <c r="AO156" t="s">
        <v>3194</v>
      </c>
      <c r="AQ156">
        <f>(Table2[[#This Row],[Sharpe Ratio]]-AVERAGE(Table2[Sharpe Ratio]))/_xlfn.STDEV.P(Table2[Sharpe Ratio])</f>
        <v>-0.77764408339231328</v>
      </c>
      <c r="AR1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3.2247727262207704</v>
      </c>
      <c r="AS156">
        <f>_xlfn.RANK.AVG(Table2[[#This Row],[1Y Return vs Nifty Z-Score]],Table2[1Y Return vs Nifty Z-Score])</f>
        <v>22</v>
      </c>
      <c r="AT156">
        <f>_xlfn.RANK.AVG(Table2[[#This Row],[6M Return vs Nifty Z-Score]],Table2[6M Return vs Nifty Z-Score])</f>
        <v>62</v>
      </c>
      <c r="AU156">
        <f>_xlfn.RANK.AVG(Table2[[#This Row],[Sharpe Ratio Z-Score]],Table2[Sharpe Ratio Z-Score])</f>
        <v>549</v>
      </c>
      <c r="AV156">
        <f>(Table2[[#This Row],[Rank 1Y]]+Table2[[#This Row],[Rank 6M]]+Table2[[#This Row],[Rank Sharpe]])/3</f>
        <v>211</v>
      </c>
    </row>
    <row r="157" spans="1:48" x14ac:dyDescent="0.3">
      <c r="A157" t="s">
        <v>1359</v>
      </c>
      <c r="B157" t="s">
        <v>1360</v>
      </c>
      <c r="C157" t="s">
        <v>3160</v>
      </c>
      <c r="D157" t="s">
        <v>600</v>
      </c>
      <c r="E157">
        <v>8446.0225313999999</v>
      </c>
      <c r="F157">
        <v>634</v>
      </c>
      <c r="G157">
        <v>49.490136611775497</v>
      </c>
      <c r="H157">
        <f>(Table2[[#This Row],[1Y Return vs Nifty]]-AVERAGE(Table2[1Y Return vs Nifty]))/_xlfn.STDEV.P(Table2[1Y Return vs Nifty])</f>
        <v>0.39871585303116974</v>
      </c>
      <c r="I157">
        <v>7.2319179156990403</v>
      </c>
      <c r="J157">
        <f>(Table2[[#This Row],[1M Return vs Nifty]]-AVERAGE(Table2[1M Return vs Nifty]))/_xlfn.STDEV.P(Table2[1M Return vs Nifty])</f>
        <v>0.88234809511623224</v>
      </c>
      <c r="K157">
        <v>29.394405162795401</v>
      </c>
      <c r="L157">
        <f>(Table2[[#This Row],[6M Return vs Nifty]]-AVERAGE(Table2[6M Return vs Nifty]))/_xlfn.STDEV.P(Table2[6M Return vs Nifty])</f>
        <v>0.55685634766687175</v>
      </c>
      <c r="M157">
        <v>10.738661219864101</v>
      </c>
      <c r="N157">
        <f>(Table2[[#This Row],[1W Return vs Nifty]]-AVERAGE(Table2[1W Return vs Nifty]))/_xlfn.STDEV.P(Table2[1W Return vs Nifty])</f>
        <v>1.2661546123981795</v>
      </c>
      <c r="O157">
        <v>593.29999999999995</v>
      </c>
      <c r="P157">
        <v>564.17843838023396</v>
      </c>
      <c r="Q157">
        <v>491.54188011620499</v>
      </c>
      <c r="R157">
        <v>76.767049052384394</v>
      </c>
      <c r="S157" s="1">
        <f>(Table2[[#This Row],[Close Price]]-Table2[[#This Row],[20D EMA]])/Table2[[#This Row],[20D EMA]]</f>
        <v>6.8599359514579558E-2</v>
      </c>
      <c r="T157" s="1">
        <f>(Table2[[#This Row],[Close Price]]-Table2[[#This Row],[50D EMA]])/Table2[[#This Row],[50D EMA]]</f>
        <v>0.12375794052006836</v>
      </c>
      <c r="U157" s="1">
        <f>(Table2[[#This Row],[Close Price]]-Table2[[#This Row],[200D EMA]])/Table2[[#This Row],[200D EMA]]</f>
        <v>0.28981888552429469</v>
      </c>
      <c r="V157">
        <v>0.83416677430328101</v>
      </c>
      <c r="W157">
        <v>625.54999999999995</v>
      </c>
      <c r="X157">
        <v>637.70000000000005</v>
      </c>
      <c r="Y157">
        <v>620.1</v>
      </c>
      <c r="Z157">
        <v>637.70000000000005</v>
      </c>
      <c r="AA157">
        <v>544.45000000000005</v>
      </c>
      <c r="AB157">
        <v>637.70000000000005</v>
      </c>
      <c r="AC157" s="1">
        <f>(Table2[[#This Row],[Close Price]]/Table2[[#This Row],[Day Low]])-1</f>
        <v>1.3508112860682653E-2</v>
      </c>
      <c r="AD157" s="1">
        <f>(Table2[[#This Row],[Day High]]/Table2[[#This Row],[Close Price]])-1</f>
        <v>5.835962145110507E-3</v>
      </c>
      <c r="AE157" s="1">
        <f>(Table2[[#This Row],[Close Price]]/Table2[[#This Row],[Current Week Low]])-1</f>
        <v>2.2415739396871359E-2</v>
      </c>
      <c r="AF157" s="1">
        <f>(Table2[[#This Row],[Current Week High]]/Table2[[#This Row],[Close Price]])-1</f>
        <v>5.835962145110507E-3</v>
      </c>
      <c r="AG157" s="1">
        <f>(Table2[[#This Row],[Close Price]]/Table2[[#This Row],[Current Month Low]])-1</f>
        <v>0.16447791349067864</v>
      </c>
      <c r="AH157" s="1">
        <f>(Table2[[#This Row],[Current Month High]]/Table2[[#This Row],[Close Price]])-1</f>
        <v>5.835962145110507E-3</v>
      </c>
      <c r="AI157">
        <v>0.58359621451105004</v>
      </c>
      <c r="AJ157">
        <v>112.14656182031101</v>
      </c>
      <c r="AK157" t="str">
        <f>IF(AND(Table2[[#This Row],[20D EMA]]&gt;Table2[[#This Row],[50D EMA]],Table2[[#This Row],[50D EMA]]&gt;Table2[[#This Row],[200D EMA]]),"Uptrend","Downtrend/NoTrend")</f>
        <v>Uptrend</v>
      </c>
      <c r="AL157">
        <v>0.23</v>
      </c>
      <c r="AM157" t="s">
        <v>3194</v>
      </c>
      <c r="AN157">
        <v>7.2</v>
      </c>
      <c r="AO157" t="s">
        <v>3194</v>
      </c>
      <c r="AP157">
        <v>8.0698185027667999E-2</v>
      </c>
      <c r="AQ157">
        <f>(Table2[[#This Row],[Sharpe Ratio]]-AVERAGE(Table2[Sharpe Ratio]))/_xlfn.STDEV.P(Table2[Sharpe Ratio])</f>
        <v>0.16291332137464262</v>
      </c>
      <c r="AR1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3.2669882295870956</v>
      </c>
      <c r="AS157">
        <f>_xlfn.RANK.AVG(Table2[[#This Row],[1Y Return vs Nifty Z-Score]],Table2[1Y Return vs Nifty Z-Score])</f>
        <v>187</v>
      </c>
      <c r="AT157">
        <f>_xlfn.RANK.AVG(Table2[[#This Row],[6M Return vs Nifty Z-Score]],Table2[6M Return vs Nifty Z-Score])</f>
        <v>150</v>
      </c>
      <c r="AU157">
        <f>_xlfn.RANK.AVG(Table2[[#This Row],[Sharpe Ratio Z-Score]],Table2[Sharpe Ratio Z-Score])</f>
        <v>297</v>
      </c>
      <c r="AV157">
        <f>(Table2[[#This Row],[Rank 1Y]]+Table2[[#This Row],[Rank 6M]]+Table2[[#This Row],[Rank Sharpe]])/3</f>
        <v>211.33333333333334</v>
      </c>
    </row>
    <row r="158" spans="1:48" x14ac:dyDescent="0.3">
      <c r="A158" t="s">
        <v>1007</v>
      </c>
      <c r="B158" t="s">
        <v>1008</v>
      </c>
      <c r="C158" t="s">
        <v>3159</v>
      </c>
      <c r="D158" t="s">
        <v>274</v>
      </c>
      <c r="E158">
        <v>14429.41712</v>
      </c>
      <c r="F158">
        <v>4570.8999999999996</v>
      </c>
      <c r="G158">
        <v>30.1233707845754</v>
      </c>
      <c r="H158">
        <f>(Table2[[#This Row],[1Y Return vs Nifty]]-AVERAGE(Table2[1Y Return vs Nifty]))/_xlfn.STDEV.P(Table2[1Y Return vs Nifty])</f>
        <v>7.7508514435288528E-2</v>
      </c>
      <c r="I158">
        <v>6.4166988129538796</v>
      </c>
      <c r="J158">
        <f>(Table2[[#This Row],[1M Return vs Nifty]]-AVERAGE(Table2[1M Return vs Nifty]))/_xlfn.STDEV.P(Table2[1M Return vs Nifty])</f>
        <v>0.79250255169228601</v>
      </c>
      <c r="K158">
        <v>11.901776970771699</v>
      </c>
      <c r="L158">
        <f>(Table2[[#This Row],[6M Return vs Nifty]]-AVERAGE(Table2[6M Return vs Nifty]))/_xlfn.STDEV.P(Table2[6M Return vs Nifty])</f>
        <v>2.6888858314114129E-2</v>
      </c>
      <c r="M158">
        <v>10.45360438717</v>
      </c>
      <c r="N158">
        <f>(Table2[[#This Row],[1W Return vs Nifty]]-AVERAGE(Table2[1W Return vs Nifty]))/_xlfn.STDEV.P(Table2[1W Return vs Nifty])</f>
        <v>1.2112317191236681</v>
      </c>
      <c r="O158">
        <v>4260.3900000000003</v>
      </c>
      <c r="P158">
        <v>4236.0488476336004</v>
      </c>
      <c r="Q158">
        <v>3958.6981796707</v>
      </c>
      <c r="R158">
        <v>84.886790771241706</v>
      </c>
      <c r="S158" s="1">
        <f>(Table2[[#This Row],[Close Price]]-Table2[[#This Row],[20D EMA]])/Table2[[#This Row],[20D EMA]]</f>
        <v>7.288299897427214E-2</v>
      </c>
      <c r="T158" s="1">
        <f>(Table2[[#This Row],[Close Price]]-Table2[[#This Row],[50D EMA]])/Table2[[#This Row],[50D EMA]]</f>
        <v>7.9047991279292809E-2</v>
      </c>
      <c r="U158" s="1">
        <f>(Table2[[#This Row],[Close Price]]-Table2[[#This Row],[200D EMA]])/Table2[[#This Row],[200D EMA]]</f>
        <v>0.1546472584025653</v>
      </c>
      <c r="V158">
        <v>1.1951811914380901</v>
      </c>
      <c r="W158">
        <v>4409</v>
      </c>
      <c r="X158">
        <v>4601</v>
      </c>
      <c r="Y158">
        <v>4409</v>
      </c>
      <c r="Z158">
        <v>4601</v>
      </c>
      <c r="AA158">
        <v>3997.85</v>
      </c>
      <c r="AB158">
        <v>4601</v>
      </c>
      <c r="AC158" s="1">
        <f>(Table2[[#This Row],[Close Price]]/Table2[[#This Row],[Day Low]])-1</f>
        <v>3.6720344749376244E-2</v>
      </c>
      <c r="AD158" s="1">
        <f>(Table2[[#This Row],[Day High]]/Table2[[#This Row],[Close Price]])-1</f>
        <v>6.5851364063971296E-3</v>
      </c>
      <c r="AE158" s="1">
        <f>(Table2[[#This Row],[Close Price]]/Table2[[#This Row],[Current Week Low]])-1</f>
        <v>3.6720344749376244E-2</v>
      </c>
      <c r="AF158" s="1">
        <f>(Table2[[#This Row],[Current Week High]]/Table2[[#This Row],[Close Price]])-1</f>
        <v>6.5851364063971296E-3</v>
      </c>
      <c r="AG158" s="1">
        <f>(Table2[[#This Row],[Close Price]]/Table2[[#This Row],[Current Month Low]])-1</f>
        <v>0.14333954500544044</v>
      </c>
      <c r="AH158" s="1">
        <f>(Table2[[#This Row],[Current Month High]]/Table2[[#This Row],[Close Price]])-1</f>
        <v>6.5851364063971296E-3</v>
      </c>
      <c r="AI158">
        <v>9.3876479467938498</v>
      </c>
      <c r="AJ158">
        <v>65.612318840579704</v>
      </c>
      <c r="AK158" t="str">
        <f>IF(AND(Table2[[#This Row],[20D EMA]]&gt;Table2[[#This Row],[50D EMA]],Table2[[#This Row],[50D EMA]]&gt;Table2[[#This Row],[200D EMA]]),"Uptrend","Downtrend/NoTrend")</f>
        <v>Uptrend</v>
      </c>
      <c r="AL158">
        <v>0.1</v>
      </c>
      <c r="AM158" t="s">
        <v>3194</v>
      </c>
      <c r="AN158">
        <v>9.1999999999999993</v>
      </c>
      <c r="AO158" t="s">
        <v>3194</v>
      </c>
      <c r="AP158">
        <v>0.18946903025652501</v>
      </c>
      <c r="AQ158">
        <f>(Table2[[#This Row],[Sharpe Ratio]]-AVERAGE(Table2[Sharpe Ratio]))/_xlfn.STDEV.P(Table2[Sharpe Ratio])</f>
        <v>1.4306645585020432</v>
      </c>
      <c r="AR15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3.5387962020673998</v>
      </c>
      <c r="AS158">
        <f>_xlfn.RANK.AVG(Table2[[#This Row],[1Y Return vs Nifty Z-Score]],Table2[1Y Return vs Nifty Z-Score])</f>
        <v>266</v>
      </c>
      <c r="AT158">
        <f>_xlfn.RANK.AVG(Table2[[#This Row],[6M Return vs Nifty Z-Score]],Table2[6M Return vs Nifty Z-Score])</f>
        <v>312</v>
      </c>
      <c r="AU158">
        <f>_xlfn.RANK.AVG(Table2[[#This Row],[Sharpe Ratio Z-Score]],Table2[Sharpe Ratio Z-Score])</f>
        <v>59</v>
      </c>
      <c r="AV158">
        <f>(Table2[[#This Row],[Rank 1Y]]+Table2[[#This Row],[Rank 6M]]+Table2[[#This Row],[Rank Sharpe]])/3</f>
        <v>212.33333333333334</v>
      </c>
    </row>
    <row r="159" spans="1:48" x14ac:dyDescent="0.3">
      <c r="A159" t="s">
        <v>289</v>
      </c>
      <c r="B159" t="s">
        <v>290</v>
      </c>
      <c r="C159" t="s">
        <v>3150</v>
      </c>
      <c r="D159" t="s">
        <v>195</v>
      </c>
      <c r="E159">
        <v>94978.743320969996</v>
      </c>
      <c r="F159">
        <v>3492.05</v>
      </c>
      <c r="G159">
        <v>41.490561327693896</v>
      </c>
      <c r="H159">
        <f>(Table2[[#This Row],[1Y Return vs Nifty]]-AVERAGE(Table2[1Y Return vs Nifty]))/_xlfn.STDEV.P(Table2[1Y Return vs Nifty])</f>
        <v>0.26603896160676799</v>
      </c>
      <c r="I159">
        <v>-1.91650971859305</v>
      </c>
      <c r="J159">
        <f>(Table2[[#This Row],[1M Return vs Nifty]]-AVERAGE(Table2[1M Return vs Nifty]))/_xlfn.STDEV.P(Table2[1M Return vs Nifty])</f>
        <v>-0.12590287632176222</v>
      </c>
      <c r="K159">
        <v>18.123404735177399</v>
      </c>
      <c r="L159">
        <f>(Table2[[#This Row],[6M Return vs Nifty]]-AVERAGE(Table2[6M Return vs Nifty]))/_xlfn.STDEV.P(Table2[6M Return vs Nifty])</f>
        <v>0.21538314343777473</v>
      </c>
      <c r="M159">
        <v>-4.8800590527398899</v>
      </c>
      <c r="N159">
        <f>(Table2[[#This Row],[1W Return vs Nifty]]-AVERAGE(Table2[1W Return vs Nifty]))/_xlfn.STDEV.P(Table2[1W Return vs Nifty])</f>
        <v>-1.7431586480814352</v>
      </c>
      <c r="O159">
        <v>3662.12</v>
      </c>
      <c r="P159">
        <v>3564.2570501404498</v>
      </c>
      <c r="Q159">
        <v>3017.7032613085398</v>
      </c>
      <c r="R159">
        <v>26.893767011595699</v>
      </c>
      <c r="S159" s="1">
        <f>(Table2[[#This Row],[Close Price]]-Table2[[#This Row],[20D EMA]])/Table2[[#This Row],[20D EMA]]</f>
        <v>-4.6440313261171047E-2</v>
      </c>
      <c r="T159" s="1">
        <f>(Table2[[#This Row],[Close Price]]-Table2[[#This Row],[50D EMA]])/Table2[[#This Row],[50D EMA]]</f>
        <v>-2.0258653942370482E-2</v>
      </c>
      <c r="U159" s="1">
        <f>(Table2[[#This Row],[Close Price]]-Table2[[#This Row],[200D EMA]])/Table2[[#This Row],[200D EMA]]</f>
        <v>0.1571879994873232</v>
      </c>
      <c r="V159">
        <v>0.71439341979053395</v>
      </c>
      <c r="W159">
        <v>3465</v>
      </c>
      <c r="X159">
        <v>3548.8</v>
      </c>
      <c r="Y159">
        <v>3465</v>
      </c>
      <c r="Z159">
        <v>3700</v>
      </c>
      <c r="AA159">
        <v>3465</v>
      </c>
      <c r="AB159">
        <v>3873.25</v>
      </c>
      <c r="AC159" s="1">
        <f>(Table2[[#This Row],[Close Price]]/Table2[[#This Row],[Day Low]])-1</f>
        <v>7.8066378066379283E-3</v>
      </c>
      <c r="AD159" s="1">
        <f>(Table2[[#This Row],[Day High]]/Table2[[#This Row],[Close Price]])-1</f>
        <v>1.6251199152360396E-2</v>
      </c>
      <c r="AE159" s="1">
        <f>(Table2[[#This Row],[Close Price]]/Table2[[#This Row],[Current Week Low]])-1</f>
        <v>7.8066378066379283E-3</v>
      </c>
      <c r="AF159" s="1">
        <f>(Table2[[#This Row],[Current Week High]]/Table2[[#This Row],[Close Price]])-1</f>
        <v>5.9549548259618224E-2</v>
      </c>
      <c r="AG159" s="1">
        <f>(Table2[[#This Row],[Close Price]]/Table2[[#This Row],[Current Month Low]])-1</f>
        <v>7.8066378066379283E-3</v>
      </c>
      <c r="AH159" s="1">
        <f>(Table2[[#This Row],[Current Month High]]/Table2[[#This Row],[Close Price]])-1</f>
        <v>0.10916223994501784</v>
      </c>
      <c r="AI159">
        <v>11.395884938646301</v>
      </c>
      <c r="AJ159">
        <v>74.167082294264304</v>
      </c>
      <c r="AK159" t="str">
        <f>IF(AND(Table2[[#This Row],[20D EMA]]&gt;Table2[[#This Row],[50D EMA]],Table2[[#This Row],[50D EMA]]&gt;Table2[[#This Row],[200D EMA]]),"Uptrend","Downtrend/NoTrend")</f>
        <v>Uptrend</v>
      </c>
      <c r="AL159">
        <v>0.11</v>
      </c>
      <c r="AM159" t="s">
        <v>3194</v>
      </c>
      <c r="AN159">
        <v>-5.58</v>
      </c>
      <c r="AO159" t="s">
        <v>3193</v>
      </c>
      <c r="AP159">
        <v>0.122711531105081</v>
      </c>
      <c r="AQ159">
        <f>(Table2[[#This Row],[Sharpe Ratio]]-AVERAGE(Table2[Sharpe Ratio]))/_xlfn.STDEV.P(Table2[Sharpe Ratio])</f>
        <v>0.65258931270702736</v>
      </c>
      <c r="AR1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-0.73505010665162729</v>
      </c>
      <c r="AS159">
        <f>_xlfn.RANK.AVG(Table2[[#This Row],[1Y Return vs Nifty Z-Score]],Table2[1Y Return vs Nifty Z-Score])</f>
        <v>215</v>
      </c>
      <c r="AT159">
        <f>_xlfn.RANK.AVG(Table2[[#This Row],[6M Return vs Nifty Z-Score]],Table2[6M Return vs Nifty Z-Score])</f>
        <v>243</v>
      </c>
      <c r="AU159">
        <f>_xlfn.RANK.AVG(Table2[[#This Row],[Sharpe Ratio Z-Score]],Table2[Sharpe Ratio Z-Score])</f>
        <v>179</v>
      </c>
      <c r="AV159">
        <f>(Table2[[#This Row],[Rank 1Y]]+Table2[[#This Row],[Rank 6M]]+Table2[[#This Row],[Rank Sharpe]])/3</f>
        <v>212.33333333333334</v>
      </c>
    </row>
    <row r="160" spans="1:48" x14ac:dyDescent="0.3">
      <c r="A160" t="s">
        <v>1230</v>
      </c>
      <c r="B160" t="s">
        <v>1231</v>
      </c>
      <c r="C160" t="s">
        <v>3159</v>
      </c>
      <c r="D160" t="s">
        <v>274</v>
      </c>
      <c r="E160">
        <v>9815.9986866500003</v>
      </c>
      <c r="F160">
        <v>1513.85</v>
      </c>
      <c r="G160">
        <v>101.17505965363</v>
      </c>
      <c r="H160">
        <f>(Table2[[#This Row],[1Y Return vs Nifty]]-AVERAGE(Table2[1Y Return vs Nifty]))/_xlfn.STDEV.P(Table2[1Y Return vs Nifty])</f>
        <v>1.2559357277348002</v>
      </c>
      <c r="I160">
        <v>10.4650997134293</v>
      </c>
      <c r="J160">
        <f>(Table2[[#This Row],[1M Return vs Nifty]]-AVERAGE(Table2[1M Return vs Nifty]))/_xlfn.STDEV.P(Table2[1M Return vs Nifty])</f>
        <v>1.2386780371248323</v>
      </c>
      <c r="K160">
        <v>97.098402636620307</v>
      </c>
      <c r="L160">
        <f>(Table2[[#This Row],[6M Return vs Nifty]]-AVERAGE(Table2[6M Return vs Nifty]))/_xlfn.STDEV.P(Table2[6M Return vs Nifty])</f>
        <v>2.6080585550464033</v>
      </c>
      <c r="M160">
        <v>14.1972700346524</v>
      </c>
      <c r="N160">
        <f>(Table2[[#This Row],[1W Return vs Nifty]]-AVERAGE(Table2[1W Return vs Nifty]))/_xlfn.STDEV.P(Table2[1W Return vs Nifty])</f>
        <v>1.9325368247366852</v>
      </c>
      <c r="O160">
        <v>1331.32</v>
      </c>
      <c r="P160">
        <v>1304.87393149185</v>
      </c>
      <c r="Q160">
        <v>1089.83015790431</v>
      </c>
      <c r="R160">
        <v>77.792940007523796</v>
      </c>
      <c r="S160" s="1">
        <f>(Table2[[#This Row],[Close Price]]-Table2[[#This Row],[20D EMA]])/Table2[[#This Row],[20D EMA]]</f>
        <v>0.13710452783703392</v>
      </c>
      <c r="T160" s="1">
        <f>(Table2[[#This Row],[Close Price]]-Table2[[#This Row],[50D EMA]])/Table2[[#This Row],[50D EMA]]</f>
        <v>0.16015038960064862</v>
      </c>
      <c r="U160" s="1">
        <f>(Table2[[#This Row],[Close Price]]-Table2[[#This Row],[200D EMA]])/Table2[[#This Row],[200D EMA]]</f>
        <v>0.38906965367067775</v>
      </c>
      <c r="V160">
        <v>1.22222299401474</v>
      </c>
      <c r="W160">
        <v>1386.45</v>
      </c>
      <c r="X160">
        <v>1539</v>
      </c>
      <c r="Y160">
        <v>1382.55</v>
      </c>
      <c r="Z160">
        <v>1539</v>
      </c>
      <c r="AA160">
        <v>1211.75</v>
      </c>
      <c r="AB160">
        <v>1539</v>
      </c>
      <c r="AC160" s="1">
        <f>(Table2[[#This Row],[Close Price]]/Table2[[#This Row],[Day Low]])-1</f>
        <v>9.1889357712142461E-2</v>
      </c>
      <c r="AD160" s="1">
        <f>(Table2[[#This Row],[Day High]]/Table2[[#This Row],[Close Price]])-1</f>
        <v>1.6613270799616942E-2</v>
      </c>
      <c r="AE160" s="1">
        <f>(Table2[[#This Row],[Close Price]]/Table2[[#This Row],[Current Week Low]])-1</f>
        <v>9.4969440526563309E-2</v>
      </c>
      <c r="AF160" s="1">
        <f>(Table2[[#This Row],[Current Week High]]/Table2[[#This Row],[Close Price]])-1</f>
        <v>1.6613270799616942E-2</v>
      </c>
      <c r="AG160" s="1">
        <f>(Table2[[#This Row],[Close Price]]/Table2[[#This Row],[Current Month Low]])-1</f>
        <v>0.24930885083556831</v>
      </c>
      <c r="AH160" s="1">
        <f>(Table2[[#This Row],[Current Month High]]/Table2[[#This Row],[Close Price]])-1</f>
        <v>1.6613270799616942E-2</v>
      </c>
      <c r="AI160">
        <v>1.6613270799616899</v>
      </c>
      <c r="AJ160">
        <v>179.79853987616599</v>
      </c>
      <c r="AK160" t="str">
        <f>IF(AND(Table2[[#This Row],[20D EMA]]&gt;Table2[[#This Row],[50D EMA]],Table2[[#This Row],[50D EMA]]&gt;Table2[[#This Row],[200D EMA]]),"Uptrend","Downtrend/NoTrend")</f>
        <v>Uptrend</v>
      </c>
      <c r="AL160">
        <v>0.14000000000000001</v>
      </c>
      <c r="AM160" t="s">
        <v>3194</v>
      </c>
      <c r="AN160">
        <v>16.86</v>
      </c>
      <c r="AO160" t="s">
        <v>3194</v>
      </c>
      <c r="AQ160">
        <f>(Table2[[#This Row],[Sharpe Ratio]]-AVERAGE(Table2[Sharpe Ratio]))/_xlfn.STDEV.P(Table2[Sharpe Ratio])</f>
        <v>-0.77764408339231328</v>
      </c>
      <c r="AR1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6.257565061250407</v>
      </c>
      <c r="AS160">
        <f>_xlfn.RANK.AVG(Table2[[#This Row],[1Y Return vs Nifty Z-Score]],Table2[1Y Return vs Nifty Z-Score])</f>
        <v>72</v>
      </c>
      <c r="AT160">
        <f>_xlfn.RANK.AVG(Table2[[#This Row],[6M Return vs Nifty Z-Score]],Table2[6M Return vs Nifty Z-Score])</f>
        <v>18</v>
      </c>
      <c r="AU160">
        <f>_xlfn.RANK.AVG(Table2[[#This Row],[Sharpe Ratio Z-Score]],Table2[Sharpe Ratio Z-Score])</f>
        <v>549</v>
      </c>
      <c r="AV160">
        <f>(Table2[[#This Row],[Rank 1Y]]+Table2[[#This Row],[Rank 6M]]+Table2[[#This Row],[Rank Sharpe]])/3</f>
        <v>213</v>
      </c>
    </row>
    <row r="161" spans="1:48" x14ac:dyDescent="0.3">
      <c r="A161" t="s">
        <v>1136</v>
      </c>
      <c r="B161" t="s">
        <v>1137</v>
      </c>
      <c r="C161" t="s">
        <v>3156</v>
      </c>
      <c r="D161" t="s">
        <v>77</v>
      </c>
      <c r="E161">
        <v>11233.773536250001</v>
      </c>
      <c r="F161">
        <v>362.5</v>
      </c>
      <c r="G161">
        <v>38.772651769559097</v>
      </c>
      <c r="H161">
        <f>(Table2[[#This Row],[1Y Return vs Nifty]]-AVERAGE(Table2[1Y Return vs Nifty]))/_xlfn.STDEV.P(Table2[1Y Return vs Nifty])</f>
        <v>0.22096109452755419</v>
      </c>
      <c r="I161">
        <v>-0.55487600322583397</v>
      </c>
      <c r="J161">
        <f>(Table2[[#This Row],[1M Return vs Nifty]]-AVERAGE(Table2[1M Return vs Nifty]))/_xlfn.STDEV.P(Table2[1M Return vs Nifty])</f>
        <v>2.4163186518986711E-2</v>
      </c>
      <c r="K161">
        <v>50.4544323323504</v>
      </c>
      <c r="L161">
        <f>(Table2[[#This Row],[6M Return vs Nifty]]-AVERAGE(Table2[6M Return vs Nifty]))/_xlfn.STDEV.P(Table2[6M Return vs Nifty])</f>
        <v>1.1949039641959411</v>
      </c>
      <c r="M161">
        <v>-5.2431989953060698E-2</v>
      </c>
      <c r="N161">
        <f>(Table2[[#This Row],[1W Return vs Nifty]]-AVERAGE(Table2[1W Return vs Nifty]))/_xlfn.STDEV.P(Table2[1W Return vs Nifty])</f>
        <v>-0.8130029193706001</v>
      </c>
      <c r="O161">
        <v>363.39</v>
      </c>
      <c r="P161">
        <v>354.83373051233701</v>
      </c>
      <c r="Q161">
        <v>293.93326956803497</v>
      </c>
      <c r="R161">
        <v>46.283575532071602</v>
      </c>
      <c r="S161" s="1">
        <f>(Table2[[#This Row],[Close Price]]-Table2[[#This Row],[20D EMA]])/Table2[[#This Row],[20D EMA]]</f>
        <v>-2.4491593054293908E-3</v>
      </c>
      <c r="T161" s="1">
        <f>(Table2[[#This Row],[Close Price]]-Table2[[#This Row],[50D EMA]])/Table2[[#This Row],[50D EMA]]</f>
        <v>2.1605244452363143E-2</v>
      </c>
      <c r="U161" s="1">
        <f>(Table2[[#This Row],[Close Price]]-Table2[[#This Row],[200D EMA]])/Table2[[#This Row],[200D EMA]]</f>
        <v>0.23327311853037547</v>
      </c>
      <c r="V161">
        <v>0.15525636541893301</v>
      </c>
      <c r="W161">
        <v>361.3</v>
      </c>
      <c r="X161">
        <v>362.9</v>
      </c>
      <c r="Y161">
        <v>361.15</v>
      </c>
      <c r="Z161">
        <v>363.75</v>
      </c>
      <c r="AA161">
        <v>358.5</v>
      </c>
      <c r="AB161">
        <v>367.9</v>
      </c>
      <c r="AC161" s="1">
        <f>(Table2[[#This Row],[Close Price]]/Table2[[#This Row],[Day Low]])-1</f>
        <v>3.3213396069746715E-3</v>
      </c>
      <c r="AD161" s="1">
        <f>(Table2[[#This Row],[Day High]]/Table2[[#This Row],[Close Price]])-1</f>
        <v>1.1034482758620623E-3</v>
      </c>
      <c r="AE161" s="1">
        <f>(Table2[[#This Row],[Close Price]]/Table2[[#This Row],[Current Week Low]])-1</f>
        <v>3.7380589782638474E-3</v>
      </c>
      <c r="AF161" s="1">
        <f>(Table2[[#This Row],[Current Week High]]/Table2[[#This Row],[Close Price]])-1</f>
        <v>3.4482758620688614E-3</v>
      </c>
      <c r="AG161" s="1">
        <f>(Table2[[#This Row],[Close Price]]/Table2[[#This Row],[Current Month Low]])-1</f>
        <v>1.1157601115760141E-2</v>
      </c>
      <c r="AH161" s="1">
        <f>(Table2[[#This Row],[Current Month High]]/Table2[[#This Row],[Close Price]])-1</f>
        <v>1.4896551724137952E-2</v>
      </c>
      <c r="AI161">
        <v>6.2068965517241201</v>
      </c>
      <c r="AJ161">
        <v>110.084033613445</v>
      </c>
      <c r="AK161" t="str">
        <f>IF(AND(Table2[[#This Row],[20D EMA]]&gt;Table2[[#This Row],[50D EMA]],Table2[[#This Row],[50D EMA]]&gt;Table2[[#This Row],[200D EMA]]),"Uptrend","Downtrend/NoTrend")</f>
        <v>Uptrend</v>
      </c>
      <c r="AL161">
        <v>-0.01</v>
      </c>
      <c r="AM161" t="s">
        <v>3193</v>
      </c>
      <c r="AN161">
        <v>7.0000000000000007E-2</v>
      </c>
      <c r="AO161" t="s">
        <v>3194</v>
      </c>
      <c r="AP161">
        <v>6.6448398789503996E-2</v>
      </c>
      <c r="AQ161">
        <f>(Table2[[#This Row],[Sharpe Ratio]]-AVERAGE(Table2[Sharpe Ratio]))/_xlfn.STDEV.P(Table2[Sharpe Ratio])</f>
        <v>-3.1714791454209071E-3</v>
      </c>
      <c r="AR1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0.62385384672646094</v>
      </c>
      <c r="AS161">
        <f>_xlfn.RANK.AVG(Table2[[#This Row],[1Y Return vs Nifty Z-Score]],Table2[1Y Return vs Nifty Z-Score])</f>
        <v>225</v>
      </c>
      <c r="AT161">
        <f>_xlfn.RANK.AVG(Table2[[#This Row],[6M Return vs Nifty Z-Score]],Table2[6M Return vs Nifty Z-Score])</f>
        <v>74</v>
      </c>
      <c r="AU161">
        <f>_xlfn.RANK.AVG(Table2[[#This Row],[Sharpe Ratio Z-Score]],Table2[Sharpe Ratio Z-Score])</f>
        <v>343</v>
      </c>
      <c r="AV161">
        <f>(Table2[[#This Row],[Rank 1Y]]+Table2[[#This Row],[Rank 6M]]+Table2[[#This Row],[Rank Sharpe]])/3</f>
        <v>214</v>
      </c>
    </row>
    <row r="162" spans="1:48" x14ac:dyDescent="0.3">
      <c r="A162" t="s">
        <v>398</v>
      </c>
      <c r="B162" t="s">
        <v>399</v>
      </c>
      <c r="C162" t="s">
        <v>3162</v>
      </c>
      <c r="D162" t="s">
        <v>400</v>
      </c>
      <c r="E162">
        <v>59517.680168519997</v>
      </c>
      <c r="F162">
        <v>919.8</v>
      </c>
      <c r="G162">
        <v>12.9638220241438</v>
      </c>
      <c r="H162">
        <f>(Table2[[#This Row],[1Y Return vs Nifty]]-AVERAGE(Table2[1Y Return vs Nifty]))/_xlfn.STDEV.P(Table2[1Y Return vs Nifty])</f>
        <v>-0.20709104328246683</v>
      </c>
      <c r="I162">
        <v>-6.5020966016565103</v>
      </c>
      <c r="J162">
        <f>(Table2[[#This Row],[1M Return vs Nifty]]-AVERAGE(Table2[1M Return vs Nifty]))/_xlfn.STDEV.P(Table2[1M Return vs Nifty])</f>
        <v>-0.63128179106898719</v>
      </c>
      <c r="K162">
        <v>28.4295830728942</v>
      </c>
      <c r="L162">
        <f>(Table2[[#This Row],[6M Return vs Nifty]]-AVERAGE(Table2[6M Return vs Nifty]))/_xlfn.STDEV.P(Table2[6M Return vs Nifty])</f>
        <v>0.52762550053263879</v>
      </c>
      <c r="M162">
        <v>7.6894508580943199</v>
      </c>
      <c r="N162">
        <f>(Table2[[#This Row],[1W Return vs Nifty]]-AVERAGE(Table2[1W Return vs Nifty]))/_xlfn.STDEV.P(Table2[1W Return vs Nifty])</f>
        <v>0.67865262660739389</v>
      </c>
      <c r="O162">
        <v>936.72</v>
      </c>
      <c r="P162">
        <v>951.70820274160405</v>
      </c>
      <c r="Q162">
        <v>841.71471104940599</v>
      </c>
      <c r="R162">
        <v>46.525050212479798</v>
      </c>
      <c r="S162" s="1">
        <f>(Table2[[#This Row],[Close Price]]-Table2[[#This Row],[20D EMA]])/Table2[[#This Row],[20D EMA]]</f>
        <v>-1.8063028439661875E-2</v>
      </c>
      <c r="T162" s="1">
        <f>(Table2[[#This Row],[Close Price]]-Table2[[#This Row],[50D EMA]])/Table2[[#This Row],[50D EMA]]</f>
        <v>-3.3527296128882285E-2</v>
      </c>
      <c r="U162" s="1">
        <f>(Table2[[#This Row],[Close Price]]-Table2[[#This Row],[200D EMA]])/Table2[[#This Row],[200D EMA]]</f>
        <v>9.2769305235548633E-2</v>
      </c>
      <c r="V162">
        <v>0.68714527603568498</v>
      </c>
      <c r="W162">
        <v>916.05</v>
      </c>
      <c r="X162">
        <v>933</v>
      </c>
      <c r="Y162">
        <v>915</v>
      </c>
      <c r="Z162">
        <v>941.85</v>
      </c>
      <c r="AA162">
        <v>838.4</v>
      </c>
      <c r="AB162">
        <v>997.05</v>
      </c>
      <c r="AC162" s="1">
        <f>(Table2[[#This Row],[Close Price]]/Table2[[#This Row],[Day Low]])-1</f>
        <v>4.0936630096610749E-3</v>
      </c>
      <c r="AD162" s="1">
        <f>(Table2[[#This Row],[Day High]]/Table2[[#This Row],[Close Price]])-1</f>
        <v>1.4350945857795283E-2</v>
      </c>
      <c r="AE162" s="1">
        <f>(Table2[[#This Row],[Close Price]]/Table2[[#This Row],[Current Week Low]])-1</f>
        <v>5.2459016393442415E-3</v>
      </c>
      <c r="AF162" s="1">
        <f>(Table2[[#This Row],[Current Week High]]/Table2[[#This Row],[Close Price]])-1</f>
        <v>2.3972602739726012E-2</v>
      </c>
      <c r="AG162" s="1">
        <f>(Table2[[#This Row],[Close Price]]/Table2[[#This Row],[Current Month Low]])-1</f>
        <v>9.7089694656488534E-2</v>
      </c>
      <c r="AH162" s="1">
        <f>(Table2[[#This Row],[Current Month High]]/Table2[[#This Row],[Close Price]])-1</f>
        <v>8.3985649054142186E-2</v>
      </c>
      <c r="AI162">
        <v>29.049793433354999</v>
      </c>
      <c r="AJ162">
        <v>68.910109264530305</v>
      </c>
      <c r="AK162" t="str">
        <f>IF(AND(Table2[[#This Row],[20D EMA]]&gt;Table2[[#This Row],[50D EMA]],Table2[[#This Row],[50D EMA]]&gt;Table2[[#This Row],[200D EMA]]),"Uptrend","Downtrend/NoTrend")</f>
        <v>Downtrend/NoTrend</v>
      </c>
      <c r="AL162">
        <v>-0.08</v>
      </c>
      <c r="AM162" t="s">
        <v>3193</v>
      </c>
      <c r="AN162">
        <v>-4.93</v>
      </c>
      <c r="AO162" t="s">
        <v>3193</v>
      </c>
      <c r="AP162">
        <v>0.15104801446084601</v>
      </c>
      <c r="AQ162">
        <f>(Table2[[#This Row],[Sharpe Ratio]]-AVERAGE(Table2[Sharpe Ratio]))/_xlfn.STDEV.P(Table2[Sharpe Ratio])</f>
        <v>0.98285806950970522</v>
      </c>
      <c r="AR1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2">
        <f>_xlfn.RANK.AVG(Table2[[#This Row],[1Y Return vs Nifty Z-Score]],Table2[1Y Return vs Nifty Z-Score])</f>
        <v>364</v>
      </c>
      <c r="AT162">
        <f>_xlfn.RANK.AVG(Table2[[#This Row],[6M Return vs Nifty Z-Score]],Table2[6M Return vs Nifty Z-Score])</f>
        <v>161</v>
      </c>
      <c r="AU162">
        <f>_xlfn.RANK.AVG(Table2[[#This Row],[Sharpe Ratio Z-Score]],Table2[Sharpe Ratio Z-Score])</f>
        <v>118</v>
      </c>
      <c r="AV162">
        <f>(Table2[[#This Row],[Rank 1Y]]+Table2[[#This Row],[Rank 6M]]+Table2[[#This Row],[Rank Sharpe]])/3</f>
        <v>214.33333333333334</v>
      </c>
    </row>
    <row r="163" spans="1:48" x14ac:dyDescent="0.3">
      <c r="A163" t="s">
        <v>1088</v>
      </c>
      <c r="B163" t="s">
        <v>1089</v>
      </c>
      <c r="C163" t="s">
        <v>3159</v>
      </c>
      <c r="D163" t="s">
        <v>455</v>
      </c>
      <c r="E163">
        <v>12224.600287024999</v>
      </c>
      <c r="F163">
        <v>197.75</v>
      </c>
      <c r="G163">
        <v>107.01936152745</v>
      </c>
      <c r="H163">
        <f>(Table2[[#This Row],[1Y Return vs Nifty]]-AVERAGE(Table2[1Y Return vs Nifty]))/_xlfn.STDEV.P(Table2[1Y Return vs Nifty])</f>
        <v>1.3528663493775797</v>
      </c>
      <c r="I163">
        <v>-11.6336660929917</v>
      </c>
      <c r="J163">
        <f>(Table2[[#This Row],[1M Return vs Nifty]]-AVERAGE(Table2[1M Return vs Nifty]))/_xlfn.STDEV.P(Table2[1M Return vs Nifty])</f>
        <v>-1.1968336139031455</v>
      </c>
      <c r="K163">
        <v>-10.412673592388501</v>
      </c>
      <c r="L163">
        <f>(Table2[[#This Row],[6M Return vs Nifty]]-AVERAGE(Table2[6M Return vs Nifty]))/_xlfn.STDEV.P(Table2[6M Return vs Nifty])</f>
        <v>-0.64916354567150525</v>
      </c>
      <c r="M163">
        <v>6.0267148015884402</v>
      </c>
      <c r="N163">
        <f>(Table2[[#This Row],[1W Return vs Nifty]]-AVERAGE(Table2[1W Return vs Nifty]))/_xlfn.STDEV.P(Table2[1W Return vs Nifty])</f>
        <v>0.35828747657026488</v>
      </c>
      <c r="O163">
        <v>206.03</v>
      </c>
      <c r="P163">
        <v>207.03020042825301</v>
      </c>
      <c r="Q163">
        <v>176.61819941355199</v>
      </c>
      <c r="R163">
        <v>38.369955841148901</v>
      </c>
      <c r="S163" s="1">
        <f>(Table2[[#This Row],[Close Price]]-Table2[[#This Row],[20D EMA]])/Table2[[#This Row],[20D EMA]]</f>
        <v>-4.0188322089016168E-2</v>
      </c>
      <c r="T163" s="1">
        <f>(Table2[[#This Row],[Close Price]]-Table2[[#This Row],[50D EMA]])/Table2[[#This Row],[50D EMA]]</f>
        <v>-4.4825346297576014E-2</v>
      </c>
      <c r="U163" s="1">
        <f>(Table2[[#This Row],[Close Price]]-Table2[[#This Row],[200D EMA]])/Table2[[#This Row],[200D EMA]]</f>
        <v>0.1196467898360114</v>
      </c>
      <c r="V163">
        <v>0.43867240539545299</v>
      </c>
      <c r="W163">
        <v>196.99</v>
      </c>
      <c r="X163">
        <v>204.44</v>
      </c>
      <c r="Y163">
        <v>196.99</v>
      </c>
      <c r="Z163">
        <v>209</v>
      </c>
      <c r="AA163">
        <v>186.41</v>
      </c>
      <c r="AB163">
        <v>216</v>
      </c>
      <c r="AC163" s="1">
        <f>(Table2[[#This Row],[Close Price]]/Table2[[#This Row],[Day Low]])-1</f>
        <v>3.8580638611096507E-3</v>
      </c>
      <c r="AD163" s="1">
        <f>(Table2[[#This Row],[Day High]]/Table2[[#This Row],[Close Price]])-1</f>
        <v>3.3830594184576457E-2</v>
      </c>
      <c r="AE163" s="1">
        <f>(Table2[[#This Row],[Close Price]]/Table2[[#This Row],[Current Week Low]])-1</f>
        <v>3.8580638611096507E-3</v>
      </c>
      <c r="AF163" s="1">
        <f>(Table2[[#This Row],[Current Week High]]/Table2[[#This Row],[Close Price]])-1</f>
        <v>5.689001264222493E-2</v>
      </c>
      <c r="AG163" s="1">
        <f>(Table2[[#This Row],[Close Price]]/Table2[[#This Row],[Current Month Low]])-1</f>
        <v>6.083364626361254E-2</v>
      </c>
      <c r="AH163" s="1">
        <f>(Table2[[#This Row],[Current Month High]]/Table2[[#This Row],[Close Price]])-1</f>
        <v>9.228824273072056E-2</v>
      </c>
      <c r="AI163">
        <v>19.646017699114999</v>
      </c>
      <c r="AJ163">
        <v>154.99677627337201</v>
      </c>
      <c r="AK163" t="str">
        <f>IF(AND(Table2[[#This Row],[20D EMA]]&gt;Table2[[#This Row],[50D EMA]],Table2[[#This Row],[50D EMA]]&gt;Table2[[#This Row],[200D EMA]]),"Uptrend","Downtrend/NoTrend")</f>
        <v>Downtrend/NoTrend</v>
      </c>
      <c r="AL163">
        <v>-0.06</v>
      </c>
      <c r="AM163" t="s">
        <v>3193</v>
      </c>
      <c r="AN163">
        <v>-6.99</v>
      </c>
      <c r="AO163" t="s">
        <v>3193</v>
      </c>
      <c r="AP163">
        <v>0.19730929212599499</v>
      </c>
      <c r="AQ163">
        <f>(Table2[[#This Row],[Sharpe Ratio]]-AVERAGE(Table2[Sharpe Ratio]))/_xlfn.STDEV.P(Table2[Sharpe Ratio])</f>
        <v>1.5220447593592705</v>
      </c>
      <c r="AR1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3">
        <f>_xlfn.RANK.AVG(Table2[[#This Row],[1Y Return vs Nifty Z-Score]],Table2[1Y Return vs Nifty Z-Score])</f>
        <v>65</v>
      </c>
      <c r="AT163">
        <f>_xlfn.RANK.AVG(Table2[[#This Row],[6M Return vs Nifty Z-Score]],Table2[6M Return vs Nifty Z-Score])</f>
        <v>532</v>
      </c>
      <c r="AU163">
        <f>_xlfn.RANK.AVG(Table2[[#This Row],[Sharpe Ratio Z-Score]],Table2[Sharpe Ratio Z-Score])</f>
        <v>47</v>
      </c>
      <c r="AV163">
        <f>(Table2[[#This Row],[Rank 1Y]]+Table2[[#This Row],[Rank 6M]]+Table2[[#This Row],[Rank Sharpe]])/3</f>
        <v>214.66666666666666</v>
      </c>
    </row>
    <row r="164" spans="1:48" x14ac:dyDescent="0.3">
      <c r="A164" t="s">
        <v>763</v>
      </c>
      <c r="B164" t="s">
        <v>764</v>
      </c>
      <c r="C164" t="s">
        <v>3152</v>
      </c>
      <c r="D164" t="s">
        <v>263</v>
      </c>
      <c r="E164">
        <v>22385.772718575001</v>
      </c>
      <c r="F164">
        <v>559.45000000000005</v>
      </c>
      <c r="G164">
        <v>17.986761183630499</v>
      </c>
      <c r="H164">
        <f>(Table2[[#This Row],[1Y Return vs Nifty]]-AVERAGE(Table2[1Y Return vs Nifty]))/_xlfn.STDEV.P(Table2[1Y Return vs Nifty])</f>
        <v>-0.12378312632083499</v>
      </c>
      <c r="I164">
        <v>0.343108509468389</v>
      </c>
      <c r="J164">
        <f>(Table2[[#This Row],[1M Return vs Nifty]]-AVERAGE(Table2[1M Return vs Nifty]))/_xlfn.STDEV.P(Table2[1M Return vs Nifty])</f>
        <v>0.12313033075986522</v>
      </c>
      <c r="K164">
        <v>30.831249420396901</v>
      </c>
      <c r="L164">
        <f>(Table2[[#This Row],[6M Return vs Nifty]]-AVERAGE(Table2[6M Return vs Nifty]))/_xlfn.STDEV.P(Table2[6M Return vs Nifty])</f>
        <v>0.60038787051369102</v>
      </c>
      <c r="M164">
        <v>1.7012710848803601</v>
      </c>
      <c r="N164">
        <f>(Table2[[#This Row],[1W Return vs Nifty]]-AVERAGE(Table2[1W Return vs Nifty]))/_xlfn.STDEV.P(Table2[1W Return vs Nifty])</f>
        <v>-0.47511083692534495</v>
      </c>
      <c r="O164">
        <v>542.55999999999995</v>
      </c>
      <c r="P164">
        <v>516.07179142728705</v>
      </c>
      <c r="Q164">
        <v>446.12192583367602</v>
      </c>
      <c r="R164">
        <v>63.453539378319199</v>
      </c>
      <c r="S164" s="1">
        <f>(Table2[[#This Row],[Close Price]]-Table2[[#This Row],[20D EMA]])/Table2[[#This Row],[20D EMA]]</f>
        <v>3.1130197581834454E-2</v>
      </c>
      <c r="T164" s="1">
        <f>(Table2[[#This Row],[Close Price]]-Table2[[#This Row],[50D EMA]])/Table2[[#This Row],[50D EMA]]</f>
        <v>8.4054601110327976E-2</v>
      </c>
      <c r="U164" s="1">
        <f>(Table2[[#This Row],[Close Price]]-Table2[[#This Row],[200D EMA]])/Table2[[#This Row],[200D EMA]]</f>
        <v>0.25402937538778403</v>
      </c>
      <c r="V164">
        <v>0.96958907781957304</v>
      </c>
      <c r="W164">
        <v>545.85</v>
      </c>
      <c r="X164">
        <v>566.79999999999995</v>
      </c>
      <c r="Y164">
        <v>542.5</v>
      </c>
      <c r="Z164">
        <v>566.79999999999995</v>
      </c>
      <c r="AA164">
        <v>519.70000000000005</v>
      </c>
      <c r="AB164">
        <v>566.79999999999995</v>
      </c>
      <c r="AC164" s="1">
        <f>(Table2[[#This Row],[Close Price]]/Table2[[#This Row],[Day Low]])-1</f>
        <v>2.4915269762755266E-2</v>
      </c>
      <c r="AD164" s="1">
        <f>(Table2[[#This Row],[Day High]]/Table2[[#This Row],[Close Price]])-1</f>
        <v>1.3137903297881781E-2</v>
      </c>
      <c r="AE164" s="1">
        <f>(Table2[[#This Row],[Close Price]]/Table2[[#This Row],[Current Week Low]])-1</f>
        <v>3.1244239631336379E-2</v>
      </c>
      <c r="AF164" s="1">
        <f>(Table2[[#This Row],[Current Week High]]/Table2[[#This Row],[Close Price]])-1</f>
        <v>1.3137903297881781E-2</v>
      </c>
      <c r="AG164" s="1">
        <f>(Table2[[#This Row],[Close Price]]/Table2[[#This Row],[Current Month Low]])-1</f>
        <v>7.6486434481431553E-2</v>
      </c>
      <c r="AH164" s="1">
        <f>(Table2[[#This Row],[Current Month High]]/Table2[[#This Row],[Close Price]])-1</f>
        <v>1.3137903297881781E-2</v>
      </c>
      <c r="AI164">
        <v>3.6732505138975702</v>
      </c>
      <c r="AJ164">
        <v>59.842857142857099</v>
      </c>
      <c r="AK164" t="str">
        <f>IF(AND(Table2[[#This Row],[20D EMA]]&gt;Table2[[#This Row],[50D EMA]],Table2[[#This Row],[50D EMA]]&gt;Table2[[#This Row],[200D EMA]]),"Uptrend","Downtrend/NoTrend")</f>
        <v>Uptrend</v>
      </c>
      <c r="AL164">
        <v>0.19</v>
      </c>
      <c r="AM164" t="s">
        <v>3194</v>
      </c>
      <c r="AN164">
        <v>3.1</v>
      </c>
      <c r="AO164" t="s">
        <v>3194</v>
      </c>
      <c r="AP164">
        <v>0.122376588972386</v>
      </c>
      <c r="AQ164">
        <f>(Table2[[#This Row],[Sharpe Ratio]]-AVERAGE(Table2[Sharpe Ratio]))/_xlfn.STDEV.P(Table2[Sharpe Ratio])</f>
        <v>0.64868547889754702</v>
      </c>
      <c r="AR1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0.77330971692492323</v>
      </c>
      <c r="AS164">
        <f>_xlfn.RANK.AVG(Table2[[#This Row],[1Y Return vs Nifty Z-Score]],Table2[1Y Return vs Nifty Z-Score])</f>
        <v>326</v>
      </c>
      <c r="AT164">
        <f>_xlfn.RANK.AVG(Table2[[#This Row],[6M Return vs Nifty Z-Score]],Table2[6M Return vs Nifty Z-Score])</f>
        <v>140</v>
      </c>
      <c r="AU164">
        <f>_xlfn.RANK.AVG(Table2[[#This Row],[Sharpe Ratio Z-Score]],Table2[Sharpe Ratio Z-Score])</f>
        <v>181</v>
      </c>
      <c r="AV164">
        <f>(Table2[[#This Row],[Rank 1Y]]+Table2[[#This Row],[Rank 6M]]+Table2[[#This Row],[Rank Sharpe]])/3</f>
        <v>215.66666666666666</v>
      </c>
    </row>
    <row r="165" spans="1:48" x14ac:dyDescent="0.3">
      <c r="A165" t="s">
        <v>824</v>
      </c>
      <c r="B165" t="s">
        <v>825</v>
      </c>
      <c r="C165" t="s">
        <v>3159</v>
      </c>
      <c r="D165" t="s">
        <v>119</v>
      </c>
      <c r="E165">
        <v>19989.230793840001</v>
      </c>
      <c r="F165">
        <v>13397.65</v>
      </c>
      <c r="G165">
        <v>125.170958103161</v>
      </c>
      <c r="H165">
        <f>(Table2[[#This Row],[1Y Return vs Nifty]]-AVERAGE(Table2[1Y Return vs Nifty]))/_xlfn.STDEV.P(Table2[1Y Return vs Nifty])</f>
        <v>1.6539195081430751</v>
      </c>
      <c r="I165">
        <v>-4.0900617645102999</v>
      </c>
      <c r="J165">
        <f>(Table2[[#This Row],[1M Return vs Nifty]]-AVERAGE(Table2[1M Return vs Nifty]))/_xlfn.STDEV.P(Table2[1M Return vs Nifty])</f>
        <v>-0.36545070348634645</v>
      </c>
      <c r="K165">
        <v>66.475437211054398</v>
      </c>
      <c r="L165">
        <f>(Table2[[#This Row],[6M Return vs Nifty]]-AVERAGE(Table2[6M Return vs Nifty]))/_xlfn.STDEV.P(Table2[6M Return vs Nifty])</f>
        <v>1.6802862429061578</v>
      </c>
      <c r="M165">
        <v>-0.51753817838254301</v>
      </c>
      <c r="N165">
        <f>(Table2[[#This Row],[1W Return vs Nifty]]-AVERAGE(Table2[1W Return vs Nifty]))/_xlfn.STDEV.P(Table2[1W Return vs Nifty])</f>
        <v>-0.90261654942113823</v>
      </c>
      <c r="O165">
        <v>13691.4</v>
      </c>
      <c r="P165">
        <v>13678.1443108656</v>
      </c>
      <c r="Q165">
        <v>10952.3006803996</v>
      </c>
      <c r="R165">
        <v>36.153719547732997</v>
      </c>
      <c r="S165" s="1">
        <f>(Table2[[#This Row],[Close Price]]-Table2[[#This Row],[20D EMA]])/Table2[[#This Row],[20D EMA]]</f>
        <v>-2.1455073988050893E-2</v>
      </c>
      <c r="T165" s="1">
        <f>(Table2[[#This Row],[Close Price]]-Table2[[#This Row],[50D EMA]])/Table2[[#This Row],[50D EMA]]</f>
        <v>-2.0506751829104664E-2</v>
      </c>
      <c r="U165" s="1">
        <f>(Table2[[#This Row],[Close Price]]-Table2[[#This Row],[200D EMA]])/Table2[[#This Row],[200D EMA]]</f>
        <v>0.22327266123880563</v>
      </c>
      <c r="V165">
        <v>0.70564714888083502</v>
      </c>
      <c r="W165">
        <v>13030.55</v>
      </c>
      <c r="X165">
        <v>13545</v>
      </c>
      <c r="Y165">
        <v>13030.55</v>
      </c>
      <c r="Z165">
        <v>13545</v>
      </c>
      <c r="AA165">
        <v>13030.55</v>
      </c>
      <c r="AB165">
        <v>14440</v>
      </c>
      <c r="AC165" s="1">
        <f>(Table2[[#This Row],[Close Price]]/Table2[[#This Row],[Day Low]])-1</f>
        <v>2.8172256735133905E-2</v>
      </c>
      <c r="AD165" s="1">
        <f>(Table2[[#This Row],[Day High]]/Table2[[#This Row],[Close Price]])-1</f>
        <v>1.0998197445074354E-2</v>
      </c>
      <c r="AE165" s="1">
        <f>(Table2[[#This Row],[Close Price]]/Table2[[#This Row],[Current Week Low]])-1</f>
        <v>2.8172256735133905E-2</v>
      </c>
      <c r="AF165" s="1">
        <f>(Table2[[#This Row],[Current Week High]]/Table2[[#This Row],[Close Price]])-1</f>
        <v>1.0998197445074354E-2</v>
      </c>
      <c r="AG165" s="1">
        <f>(Table2[[#This Row],[Close Price]]/Table2[[#This Row],[Current Month Low]])-1</f>
        <v>2.8172256735133905E-2</v>
      </c>
      <c r="AH165" s="1">
        <f>(Table2[[#This Row],[Current Month High]]/Table2[[#This Row],[Close Price]])-1</f>
        <v>7.780095763062933E-2</v>
      </c>
      <c r="AI165">
        <v>17.200404548558801</v>
      </c>
      <c r="AJ165">
        <v>199.767303970375</v>
      </c>
      <c r="AK165" t="str">
        <f>IF(AND(Table2[[#This Row],[20D EMA]]&gt;Table2[[#This Row],[50D EMA]],Table2[[#This Row],[50D EMA]]&gt;Table2[[#This Row],[200D EMA]]),"Uptrend","Downtrend/NoTrend")</f>
        <v>Uptrend</v>
      </c>
      <c r="AL165">
        <v>-0.04</v>
      </c>
      <c r="AM165" t="s">
        <v>3193</v>
      </c>
      <c r="AN165">
        <v>3.04</v>
      </c>
      <c r="AO165" t="s">
        <v>3194</v>
      </c>
      <c r="AQ165">
        <f>(Table2[[#This Row],[Sharpe Ratio]]-AVERAGE(Table2[Sharpe Ratio]))/_xlfn.STDEV.P(Table2[Sharpe Ratio])</f>
        <v>-0.77764408339231328</v>
      </c>
      <c r="AR1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1.288494414749435</v>
      </c>
      <c r="AS165">
        <f>_xlfn.RANK.AVG(Table2[[#This Row],[1Y Return vs Nifty Z-Score]],Table2[1Y Return vs Nifty Z-Score])</f>
        <v>51</v>
      </c>
      <c r="AT165">
        <f>_xlfn.RANK.AVG(Table2[[#This Row],[6M Return vs Nifty Z-Score]],Table2[6M Return vs Nifty Z-Score])</f>
        <v>47</v>
      </c>
      <c r="AU165">
        <f>_xlfn.RANK.AVG(Table2[[#This Row],[Sharpe Ratio Z-Score]],Table2[Sharpe Ratio Z-Score])</f>
        <v>549</v>
      </c>
      <c r="AV165">
        <f>(Table2[[#This Row],[Rank 1Y]]+Table2[[#This Row],[Rank 6M]]+Table2[[#This Row],[Rank Sharpe]])/3</f>
        <v>215.66666666666666</v>
      </c>
    </row>
    <row r="166" spans="1:48" x14ac:dyDescent="0.3">
      <c r="A166" t="s">
        <v>1646</v>
      </c>
      <c r="B166" t="s">
        <v>1647</v>
      </c>
      <c r="C166" t="s">
        <v>3151</v>
      </c>
      <c r="D166" t="s">
        <v>48</v>
      </c>
      <c r="E166">
        <v>5600.7607541199995</v>
      </c>
      <c r="F166">
        <v>740.2</v>
      </c>
      <c r="G166">
        <v>37.568164071946804</v>
      </c>
      <c r="H166">
        <f>(Table2[[#This Row],[1Y Return vs Nifty]]-AVERAGE(Table2[1Y Return vs Nifty]))/_xlfn.STDEV.P(Table2[1Y Return vs Nifty])</f>
        <v>0.2009840735229346</v>
      </c>
      <c r="I166">
        <v>-3.8395535082100301</v>
      </c>
      <c r="J166">
        <f>(Table2[[#This Row],[1M Return vs Nifty]]-AVERAGE(Table2[1M Return vs Nifty]))/_xlfn.STDEV.P(Table2[1M Return vs Nifty])</f>
        <v>-0.33784211293235561</v>
      </c>
      <c r="K166">
        <v>8.5925787690626105</v>
      </c>
      <c r="L166">
        <f>(Table2[[#This Row],[6M Return vs Nifty]]-AVERAGE(Table2[6M Return vs Nifty]))/_xlfn.STDEV.P(Table2[6M Return vs Nifty])</f>
        <v>-7.3368658365404071E-2</v>
      </c>
      <c r="M166">
        <v>1.9431405405661399</v>
      </c>
      <c r="N166">
        <f>(Table2[[#This Row],[1W Return vs Nifty]]-AVERAGE(Table2[1W Return vs Nifty]))/_xlfn.STDEV.P(Table2[1W Return vs Nifty])</f>
        <v>-0.42850900607132109</v>
      </c>
      <c r="O166">
        <v>679.73</v>
      </c>
      <c r="P166">
        <v>779.67427566069205</v>
      </c>
      <c r="Q166">
        <v>704.22099656609703</v>
      </c>
      <c r="R166">
        <v>41.660185369310298</v>
      </c>
      <c r="S166" s="1">
        <f>(Table2[[#This Row],[Close Price]]-Table2[[#This Row],[20D EMA]])/Table2[[#This Row],[20D EMA]]</f>
        <v>8.8961793653362403E-2</v>
      </c>
      <c r="T166" s="1">
        <f>(Table2[[#This Row],[Close Price]]-Table2[[#This Row],[50D EMA]])/Table2[[#This Row],[50D EMA]]</f>
        <v>-5.0629188230228189E-2</v>
      </c>
      <c r="U166" s="1">
        <f>(Table2[[#This Row],[Close Price]]-Table2[[#This Row],[200D EMA]])/Table2[[#This Row],[200D EMA]]</f>
        <v>5.1090500864562176E-2</v>
      </c>
      <c r="V166">
        <v>1.01375476992056</v>
      </c>
      <c r="W166">
        <v>727.45</v>
      </c>
      <c r="X166">
        <v>740.2</v>
      </c>
      <c r="Y166">
        <v>737.05</v>
      </c>
      <c r="Z166">
        <v>759</v>
      </c>
      <c r="AA166">
        <v>728.9</v>
      </c>
      <c r="AB166">
        <v>759</v>
      </c>
      <c r="AC166" s="1">
        <f>(Table2[[#This Row],[Close Price]]/Table2[[#This Row],[Day Low]])-1</f>
        <v>1.7526977799161347E-2</v>
      </c>
      <c r="AD166" s="1">
        <f>(Table2[[#This Row],[Day High]]/Table2[[#This Row],[Close Price]])-1</f>
        <v>0</v>
      </c>
      <c r="AE166" s="1">
        <f>(Table2[[#This Row],[Close Price]]/Table2[[#This Row],[Current Week Low]])-1</f>
        <v>4.2737941794994683E-3</v>
      </c>
      <c r="AF166" s="1">
        <f>(Table2[[#This Row],[Current Week High]]/Table2[[#This Row],[Close Price]])-1</f>
        <v>2.5398540934882474E-2</v>
      </c>
      <c r="AG166" s="1">
        <f>(Table2[[#This Row],[Close Price]]/Table2[[#This Row],[Current Month Low]])-1</f>
        <v>1.5502812457127257E-2</v>
      </c>
      <c r="AH166" s="1">
        <f>(Table2[[#This Row],[Current Month High]]/Table2[[#This Row],[Close Price]])-1</f>
        <v>2.5398540934882474E-2</v>
      </c>
      <c r="AI166">
        <v>26.5603890840313</v>
      </c>
      <c r="AJ166">
        <v>88.082835726083005</v>
      </c>
      <c r="AK166" t="str">
        <f>IF(AND(Table2[[#This Row],[20D EMA]]&gt;Table2[[#This Row],[50D EMA]],Table2[[#This Row],[50D EMA]]&gt;Table2[[#This Row],[200D EMA]]),"Uptrend","Downtrend/NoTrend")</f>
        <v>Downtrend/NoTrend</v>
      </c>
      <c r="AL166">
        <v>-0.11</v>
      </c>
      <c r="AM166" t="s">
        <v>3193</v>
      </c>
      <c r="AN166">
        <v>-5.48</v>
      </c>
      <c r="AO166" t="s">
        <v>3193</v>
      </c>
      <c r="AP166">
        <v>0.17872239089595601</v>
      </c>
      <c r="AQ166">
        <f>(Table2[[#This Row],[Sharpe Ratio]]-AVERAGE(Table2[Sharpe Ratio]))/_xlfn.STDEV.P(Table2[Sharpe Ratio])</f>
        <v>1.3054098055794385</v>
      </c>
      <c r="AR1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66">
        <f>_xlfn.RANK.AVG(Table2[[#This Row],[1Y Return vs Nifty Z-Score]],Table2[1Y Return vs Nifty Z-Score])</f>
        <v>232</v>
      </c>
      <c r="AT166">
        <f>_xlfn.RANK.AVG(Table2[[#This Row],[6M Return vs Nifty Z-Score]],Table2[6M Return vs Nifty Z-Score])</f>
        <v>341</v>
      </c>
      <c r="AU166">
        <f>_xlfn.RANK.AVG(Table2[[#This Row],[Sharpe Ratio Z-Score]],Table2[Sharpe Ratio Z-Score])</f>
        <v>76</v>
      </c>
      <c r="AV166">
        <f>(Table2[[#This Row],[Rank 1Y]]+Table2[[#This Row],[Rank 6M]]+Table2[[#This Row],[Rank Sharpe]])/3</f>
        <v>216.33333333333334</v>
      </c>
    </row>
    <row r="167" spans="1:48" x14ac:dyDescent="0.3">
      <c r="A167" t="s">
        <v>565</v>
      </c>
      <c r="B167" t="s">
        <v>566</v>
      </c>
      <c r="C167" t="s">
        <v>3159</v>
      </c>
      <c r="D167" t="s">
        <v>215</v>
      </c>
      <c r="E167">
        <v>36577.354247249998</v>
      </c>
      <c r="F167">
        <v>5714.25</v>
      </c>
      <c r="G167">
        <v>90.662351797858904</v>
      </c>
      <c r="H167">
        <f>(Table2[[#This Row],[1Y Return vs Nifty]]-AVERAGE(Table2[1Y Return vs Nifty]))/_xlfn.STDEV.P(Table2[1Y Return vs Nifty])</f>
        <v>1.0815772962900581</v>
      </c>
      <c r="I167">
        <v>6.0531211033190599</v>
      </c>
      <c r="J167">
        <f>(Table2[[#This Row],[1M Return vs Nifty]]-AVERAGE(Table2[1M Return vs Nifty]))/_xlfn.STDEV.P(Table2[1M Return vs Nifty])</f>
        <v>0.75243254255121528</v>
      </c>
      <c r="K167">
        <v>120.005161582453</v>
      </c>
      <c r="L167">
        <f>(Table2[[#This Row],[6M Return vs Nifty]]-AVERAGE(Table2[6M Return vs Nifty]))/_xlfn.STDEV.P(Table2[6M Return vs Nifty])</f>
        <v>3.3020559003548291</v>
      </c>
      <c r="M167">
        <v>16.339076701766899</v>
      </c>
      <c r="N167">
        <f>(Table2[[#This Row],[1W Return vs Nifty]]-AVERAGE(Table2[1W Return vs Nifty]))/_xlfn.STDEV.P(Table2[1W Return vs Nifty])</f>
        <v>2.3452061787065364</v>
      </c>
      <c r="O167">
        <v>5376.55</v>
      </c>
      <c r="P167">
        <v>5044.37179058521</v>
      </c>
      <c r="Q167">
        <v>3825.4179835729701</v>
      </c>
      <c r="R167">
        <v>67.510445043511197</v>
      </c>
      <c r="S167" s="1">
        <f>(Table2[[#This Row],[Close Price]]-Table2[[#This Row],[20D EMA]])/Table2[[#This Row],[20D EMA]]</f>
        <v>6.2809794384875023E-2</v>
      </c>
      <c r="T167" s="1">
        <f>(Table2[[#This Row],[Close Price]]-Table2[[#This Row],[50D EMA]])/Table2[[#This Row],[50D EMA]]</f>
        <v>0.13279715239567538</v>
      </c>
      <c r="U167" s="1">
        <f>(Table2[[#This Row],[Close Price]]-Table2[[#This Row],[200D EMA]])/Table2[[#This Row],[200D EMA]]</f>
        <v>0.49375833556960647</v>
      </c>
      <c r="V167">
        <v>1.05385514800869</v>
      </c>
      <c r="W167">
        <v>5657.8</v>
      </c>
      <c r="X167">
        <v>5909.95</v>
      </c>
      <c r="Y167">
        <v>5580</v>
      </c>
      <c r="Z167">
        <v>5909.95</v>
      </c>
      <c r="AA167">
        <v>4778.3999999999996</v>
      </c>
      <c r="AB167">
        <v>5909.95</v>
      </c>
      <c r="AC167" s="1">
        <f>(Table2[[#This Row],[Close Price]]/Table2[[#This Row],[Day Low]])-1</f>
        <v>9.9773763653716596E-3</v>
      </c>
      <c r="AD167" s="1">
        <f>(Table2[[#This Row],[Day High]]/Table2[[#This Row],[Close Price]])-1</f>
        <v>3.4247714048212696E-2</v>
      </c>
      <c r="AE167" s="1">
        <f>(Table2[[#This Row],[Close Price]]/Table2[[#This Row],[Current Week Low]])-1</f>
        <v>2.4059139784946337E-2</v>
      </c>
      <c r="AF167" s="1">
        <f>(Table2[[#This Row],[Current Week High]]/Table2[[#This Row],[Close Price]])-1</f>
        <v>3.4247714048212696E-2</v>
      </c>
      <c r="AG167" s="1">
        <f>(Table2[[#This Row],[Close Price]]/Table2[[#This Row],[Current Month Low]])-1</f>
        <v>0.19585007533902576</v>
      </c>
      <c r="AH167" s="1">
        <f>(Table2[[#This Row],[Current Month High]]/Table2[[#This Row],[Close Price]])-1</f>
        <v>3.4247714048212696E-2</v>
      </c>
      <c r="AI167">
        <v>3.4247714048212599</v>
      </c>
      <c r="AJ167">
        <v>164.793790546802</v>
      </c>
      <c r="AK167" t="str">
        <f>IF(AND(Table2[[#This Row],[20D EMA]]&gt;Table2[[#This Row],[50D EMA]],Table2[[#This Row],[50D EMA]]&gt;Table2[[#This Row],[200D EMA]]),"Uptrend","Downtrend/NoTrend")</f>
        <v>Uptrend</v>
      </c>
      <c r="AL167">
        <v>0.27</v>
      </c>
      <c r="AM167" t="s">
        <v>3194</v>
      </c>
      <c r="AN167">
        <v>4.21</v>
      </c>
      <c r="AO167" t="s">
        <v>3194</v>
      </c>
      <c r="AQ167">
        <f>(Table2[[#This Row],[Sharpe Ratio]]-AVERAGE(Table2[Sharpe Ratio]))/_xlfn.STDEV.P(Table2[Sharpe Ratio])</f>
        <v>-0.77764408339231328</v>
      </c>
      <c r="AR1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6.7036278345103248</v>
      </c>
      <c r="AS167">
        <f>_xlfn.RANK.AVG(Table2[[#This Row],[1Y Return vs Nifty Z-Score]],Table2[1Y Return vs Nifty Z-Score])</f>
        <v>96</v>
      </c>
      <c r="AT167">
        <f>_xlfn.RANK.AVG(Table2[[#This Row],[6M Return vs Nifty Z-Score]],Table2[6M Return vs Nifty Z-Score])</f>
        <v>9</v>
      </c>
      <c r="AU167">
        <f>_xlfn.RANK.AVG(Table2[[#This Row],[Sharpe Ratio Z-Score]],Table2[Sharpe Ratio Z-Score])</f>
        <v>549</v>
      </c>
      <c r="AV167">
        <f>(Table2[[#This Row],[Rank 1Y]]+Table2[[#This Row],[Rank 6M]]+Table2[[#This Row],[Rank Sharpe]])/3</f>
        <v>218</v>
      </c>
    </row>
    <row r="168" spans="1:48" x14ac:dyDescent="0.3">
      <c r="A168" t="s">
        <v>864</v>
      </c>
      <c r="B168" t="s">
        <v>865</v>
      </c>
      <c r="C168" t="s">
        <v>3148</v>
      </c>
      <c r="D168" t="s">
        <v>483</v>
      </c>
      <c r="E168">
        <v>18826.119900524998</v>
      </c>
      <c r="F168">
        <v>1097.95</v>
      </c>
      <c r="G168">
        <v>113.09693213288</v>
      </c>
      <c r="H168">
        <f>(Table2[[#This Row],[1Y Return vs Nifty]]-AVERAGE(Table2[1Y Return vs Nifty]))/_xlfn.STDEV.P(Table2[1Y Return vs Nifty])</f>
        <v>1.4536658476891136</v>
      </c>
      <c r="I168">
        <v>5.52593023485103</v>
      </c>
      <c r="J168">
        <f>(Table2[[#This Row],[1M Return vs Nifty]]-AVERAGE(Table2[1M Return vs Nifty]))/_xlfn.STDEV.P(Table2[1M Return vs Nifty])</f>
        <v>0.69433067778117585</v>
      </c>
      <c r="K168">
        <v>66.213807783451401</v>
      </c>
      <c r="L168">
        <f>(Table2[[#This Row],[6M Return vs Nifty]]-AVERAGE(Table2[6M Return vs Nifty]))/_xlfn.STDEV.P(Table2[6M Return vs Nifty])</f>
        <v>1.6723597558531269</v>
      </c>
      <c r="M168">
        <v>9.4062476081134001</v>
      </c>
      <c r="N168">
        <f>(Table2[[#This Row],[1W Return vs Nifty]]-AVERAGE(Table2[1W Return vs Nifty]))/_xlfn.STDEV.P(Table2[1W Return vs Nifty])</f>
        <v>1.0094338388455573</v>
      </c>
      <c r="O168">
        <v>1046.03</v>
      </c>
      <c r="P168">
        <v>997.052572088788</v>
      </c>
      <c r="Q168">
        <v>787.38627837784998</v>
      </c>
      <c r="R168">
        <v>62.928408306706302</v>
      </c>
      <c r="S168" s="1">
        <f>(Table2[[#This Row],[Close Price]]-Table2[[#This Row],[20D EMA]])/Table2[[#This Row],[20D EMA]]</f>
        <v>4.9635287706853604E-2</v>
      </c>
      <c r="T168" s="1">
        <f>(Table2[[#This Row],[Close Price]]-Table2[[#This Row],[50D EMA]])/Table2[[#This Row],[50D EMA]]</f>
        <v>0.10119569492693418</v>
      </c>
      <c r="U168" s="1">
        <f>(Table2[[#This Row],[Close Price]]-Table2[[#This Row],[200D EMA]])/Table2[[#This Row],[200D EMA]]</f>
        <v>0.39442358871425126</v>
      </c>
      <c r="V168">
        <v>1.2374227162471101</v>
      </c>
      <c r="W168">
        <v>1085.05</v>
      </c>
      <c r="X168">
        <v>1120.3499999999999</v>
      </c>
      <c r="Y168">
        <v>1027</v>
      </c>
      <c r="Z168">
        <v>1120.3499999999999</v>
      </c>
      <c r="AA168">
        <v>981.85</v>
      </c>
      <c r="AB168">
        <v>1164.1500000000001</v>
      </c>
      <c r="AC168" s="1">
        <f>(Table2[[#This Row],[Close Price]]/Table2[[#This Row],[Day Low]])-1</f>
        <v>1.1888853048246606E-2</v>
      </c>
      <c r="AD168" s="1">
        <f>(Table2[[#This Row],[Day High]]/Table2[[#This Row],[Close Price]])-1</f>
        <v>2.0401657634682602E-2</v>
      </c>
      <c r="AE168" s="1">
        <f>(Table2[[#This Row],[Close Price]]/Table2[[#This Row],[Current Week Low]])-1</f>
        <v>6.9084712755598909E-2</v>
      </c>
      <c r="AF168" s="1">
        <f>(Table2[[#This Row],[Current Week High]]/Table2[[#This Row],[Close Price]])-1</f>
        <v>2.0401657634682602E-2</v>
      </c>
      <c r="AG168" s="1">
        <f>(Table2[[#This Row],[Close Price]]/Table2[[#This Row],[Current Month Low]])-1</f>
        <v>0.11824616794826093</v>
      </c>
      <c r="AH168" s="1">
        <f>(Table2[[#This Row],[Current Month High]]/Table2[[#This Row],[Close Price]])-1</f>
        <v>6.0294184616785929E-2</v>
      </c>
      <c r="AI168">
        <v>8.2927273555261891</v>
      </c>
      <c r="AJ168">
        <v>158.00728469040001</v>
      </c>
      <c r="AK168" t="str">
        <f>IF(AND(Table2[[#This Row],[20D EMA]]&gt;Table2[[#This Row],[50D EMA]],Table2[[#This Row],[50D EMA]]&gt;Table2[[#This Row],[200D EMA]]),"Uptrend","Downtrend/NoTrend")</f>
        <v>Uptrend</v>
      </c>
      <c r="AL168">
        <v>0.38</v>
      </c>
      <c r="AM168" t="s">
        <v>3194</v>
      </c>
      <c r="AN168">
        <v>5.8</v>
      </c>
      <c r="AO168" t="s">
        <v>3194</v>
      </c>
      <c r="AQ168">
        <f>(Table2[[#This Row],[Sharpe Ratio]]-AVERAGE(Table2[Sharpe Ratio]))/_xlfn.STDEV.P(Table2[Sharpe Ratio])</f>
        <v>-0.77764408339231328</v>
      </c>
      <c r="AR1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4.0521460367766604</v>
      </c>
      <c r="AS168">
        <f>_xlfn.RANK.AVG(Table2[[#This Row],[1Y Return vs Nifty Z-Score]],Table2[1Y Return vs Nifty Z-Score])</f>
        <v>59</v>
      </c>
      <c r="AT168">
        <f>_xlfn.RANK.AVG(Table2[[#This Row],[6M Return vs Nifty Z-Score]],Table2[6M Return vs Nifty Z-Score])</f>
        <v>48</v>
      </c>
      <c r="AU168">
        <f>_xlfn.RANK.AVG(Table2[[#This Row],[Sharpe Ratio Z-Score]],Table2[Sharpe Ratio Z-Score])</f>
        <v>549</v>
      </c>
      <c r="AV168">
        <f>(Table2[[#This Row],[Rank 1Y]]+Table2[[#This Row],[Rank 6M]]+Table2[[#This Row],[Rank Sharpe]])/3</f>
        <v>218.66666666666666</v>
      </c>
    </row>
    <row r="169" spans="1:48" x14ac:dyDescent="0.3">
      <c r="A169" t="s">
        <v>902</v>
      </c>
      <c r="B169" t="s">
        <v>903</v>
      </c>
      <c r="C169" t="s">
        <v>3148</v>
      </c>
      <c r="D169" t="s">
        <v>225</v>
      </c>
      <c r="E169">
        <v>17166.176492179999</v>
      </c>
      <c r="F169">
        <v>4135.3999999999996</v>
      </c>
      <c r="G169">
        <v>100.904520558537</v>
      </c>
      <c r="H169">
        <f>(Table2[[#This Row],[1Y Return vs Nifty]]-AVERAGE(Table2[1Y Return vs Nifty]))/_xlfn.STDEV.P(Table2[1Y Return vs Nifty])</f>
        <v>1.2514487037527726</v>
      </c>
      <c r="I169">
        <v>4.5920513666267899</v>
      </c>
      <c r="J169">
        <f>(Table2[[#This Row],[1M Return vs Nifty]]-AVERAGE(Table2[1M Return vs Nifty]))/_xlfn.STDEV.P(Table2[1M Return vs Nifty])</f>
        <v>0.59140760578101514</v>
      </c>
      <c r="K169">
        <v>-13.719406567076399</v>
      </c>
      <c r="L169">
        <f>(Table2[[#This Row],[6M Return vs Nifty]]-AVERAGE(Table2[6M Return vs Nifty]))/_xlfn.STDEV.P(Table2[6M Return vs Nifty])</f>
        <v>-0.74934637430753659</v>
      </c>
      <c r="M169">
        <v>4.7921241167405801</v>
      </c>
      <c r="N169">
        <f>(Table2[[#This Row],[1W Return vs Nifty]]-AVERAGE(Table2[1W Return vs Nifty]))/_xlfn.STDEV.P(Table2[1W Return vs Nifty])</f>
        <v>0.12041458722131852</v>
      </c>
      <c r="O169">
        <v>3966.32</v>
      </c>
      <c r="P169">
        <v>3894.8058261359702</v>
      </c>
      <c r="Q169">
        <v>3506.1812575576</v>
      </c>
      <c r="R169">
        <v>71.119890620389398</v>
      </c>
      <c r="S169" s="1">
        <f>(Table2[[#This Row],[Close Price]]-Table2[[#This Row],[20D EMA]])/Table2[[#This Row],[20D EMA]]</f>
        <v>4.2628935638072435E-2</v>
      </c>
      <c r="T169" s="1">
        <f>(Table2[[#This Row],[Close Price]]-Table2[[#This Row],[50D EMA]])/Table2[[#This Row],[50D EMA]]</f>
        <v>6.1773085643841333E-2</v>
      </c>
      <c r="U169" s="1">
        <f>(Table2[[#This Row],[Close Price]]-Table2[[#This Row],[200D EMA]])/Table2[[#This Row],[200D EMA]]</f>
        <v>0.17945984426393072</v>
      </c>
      <c r="V169">
        <v>1.94850311196758</v>
      </c>
      <c r="W169">
        <v>4042.6</v>
      </c>
      <c r="X169">
        <v>4151.95</v>
      </c>
      <c r="Y169">
        <v>4015</v>
      </c>
      <c r="Z169">
        <v>4159</v>
      </c>
      <c r="AA169">
        <v>3806</v>
      </c>
      <c r="AB169">
        <v>4284.55</v>
      </c>
      <c r="AC169" s="1">
        <f>(Table2[[#This Row],[Close Price]]/Table2[[#This Row],[Day Low]])-1</f>
        <v>2.2955523672883782E-2</v>
      </c>
      <c r="AD169" s="1">
        <f>(Table2[[#This Row],[Day High]]/Table2[[#This Row],[Close Price]])-1</f>
        <v>4.0020312424433602E-3</v>
      </c>
      <c r="AE169" s="1">
        <f>(Table2[[#This Row],[Close Price]]/Table2[[#This Row],[Current Week Low]])-1</f>
        <v>2.9987546699875356E-2</v>
      </c>
      <c r="AF169" s="1">
        <f>(Table2[[#This Row],[Current Week High]]/Table2[[#This Row],[Close Price]])-1</f>
        <v>5.70682400735123E-3</v>
      </c>
      <c r="AG169" s="1">
        <f>(Table2[[#This Row],[Close Price]]/Table2[[#This Row],[Current Month Low]])-1</f>
        <v>8.6547556489752875E-2</v>
      </c>
      <c r="AH169" s="1">
        <f>(Table2[[#This Row],[Current Month High]]/Table2[[#This Row],[Close Price]])-1</f>
        <v>3.6066644097306311E-2</v>
      </c>
      <c r="AI169">
        <v>3.9790588576679302</v>
      </c>
      <c r="AJ169">
        <v>137.680326455543</v>
      </c>
      <c r="AK169" t="str">
        <f>IF(AND(Table2[[#This Row],[20D EMA]]&gt;Table2[[#This Row],[50D EMA]],Table2[[#This Row],[50D EMA]]&gt;Table2[[#This Row],[200D EMA]]),"Uptrend","Downtrend/NoTrend")</f>
        <v>Uptrend</v>
      </c>
      <c r="AL169">
        <v>0.09</v>
      </c>
      <c r="AM169" t="s">
        <v>3194</v>
      </c>
      <c r="AN169">
        <v>5.26</v>
      </c>
      <c r="AO169" t="s">
        <v>3194</v>
      </c>
      <c r="AP169">
        <v>0.27102888326786401</v>
      </c>
      <c r="AQ169">
        <f>(Table2[[#This Row],[Sharpe Ratio]]-AVERAGE(Table2[Sharpe Ratio]))/_xlfn.STDEV.P(Table2[Sharpe Ratio])</f>
        <v>2.3812649177941165</v>
      </c>
      <c r="AR1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3.5951894402416862</v>
      </c>
      <c r="AS169">
        <f>_xlfn.RANK.AVG(Table2[[#This Row],[1Y Return vs Nifty Z-Score]],Table2[1Y Return vs Nifty Z-Score])</f>
        <v>73</v>
      </c>
      <c r="AT169">
        <f>_xlfn.RANK.AVG(Table2[[#This Row],[6M Return vs Nifty Z-Score]],Table2[6M Return vs Nifty Z-Score])</f>
        <v>579</v>
      </c>
      <c r="AU169">
        <f>_xlfn.RANK.AVG(Table2[[#This Row],[Sharpe Ratio Z-Score]],Table2[Sharpe Ratio Z-Score])</f>
        <v>5</v>
      </c>
      <c r="AV169">
        <f>(Table2[[#This Row],[Rank 1Y]]+Table2[[#This Row],[Rank 6M]]+Table2[[#This Row],[Rank Sharpe]])/3</f>
        <v>219</v>
      </c>
    </row>
    <row r="170" spans="1:48" x14ac:dyDescent="0.3">
      <c r="A170" t="s">
        <v>979</v>
      </c>
      <c r="B170" t="s">
        <v>980</v>
      </c>
      <c r="C170" t="s">
        <v>3159</v>
      </c>
      <c r="D170" t="s">
        <v>48</v>
      </c>
      <c r="E170">
        <v>14971.5760176</v>
      </c>
      <c r="F170">
        <v>814.5</v>
      </c>
      <c r="G170">
        <v>10.8348473199183</v>
      </c>
      <c r="H170">
        <f>(Table2[[#This Row],[1Y Return vs Nifty]]-AVERAGE(Table2[1Y Return vs Nifty]))/_xlfn.STDEV.P(Table2[1Y Return vs Nifty])</f>
        <v>-0.24240113608700667</v>
      </c>
      <c r="I170">
        <v>5.7311152181582399</v>
      </c>
      <c r="J170">
        <f>(Table2[[#This Row],[1M Return vs Nifty]]-AVERAGE(Table2[1M Return vs Nifty]))/_xlfn.STDEV.P(Table2[1M Return vs Nifty])</f>
        <v>0.7169441767357414</v>
      </c>
      <c r="K170">
        <v>49.296225870612503</v>
      </c>
      <c r="L170">
        <f>(Table2[[#This Row],[6M Return vs Nifty]]-AVERAGE(Table2[6M Return vs Nifty]))/_xlfn.STDEV.P(Table2[6M Return vs Nifty])</f>
        <v>1.1598142244529299</v>
      </c>
      <c r="M170">
        <v>6.3414103989714699</v>
      </c>
      <c r="N170">
        <f>(Table2[[#This Row],[1W Return vs Nifty]]-AVERAGE(Table2[1W Return vs Nifty]))/_xlfn.STDEV.P(Table2[1W Return vs Nifty])</f>
        <v>0.41892097391770255</v>
      </c>
      <c r="O170">
        <v>765.68</v>
      </c>
      <c r="P170">
        <v>743.14096212861</v>
      </c>
      <c r="Q170">
        <v>640.14940950255095</v>
      </c>
      <c r="R170">
        <v>69.360349298623106</v>
      </c>
      <c r="S170" s="1">
        <f>(Table2[[#This Row],[Close Price]]-Table2[[#This Row],[20D EMA]])/Table2[[#This Row],[20D EMA]]</f>
        <v>6.3760317626162438E-2</v>
      </c>
      <c r="T170" s="1">
        <f>(Table2[[#This Row],[Close Price]]-Table2[[#This Row],[50D EMA]])/Table2[[#This Row],[50D EMA]]</f>
        <v>9.6023556105685928E-2</v>
      </c>
      <c r="U170" s="1">
        <f>(Table2[[#This Row],[Close Price]]-Table2[[#This Row],[200D EMA]])/Table2[[#This Row],[200D EMA]]</f>
        <v>0.27235921475415226</v>
      </c>
      <c r="V170">
        <v>0.73531926407018799</v>
      </c>
      <c r="W170">
        <v>764.3</v>
      </c>
      <c r="X170">
        <v>817</v>
      </c>
      <c r="Y170">
        <v>763</v>
      </c>
      <c r="Z170">
        <v>817</v>
      </c>
      <c r="AA170">
        <v>710.75</v>
      </c>
      <c r="AB170">
        <v>817</v>
      </c>
      <c r="AC170" s="1">
        <f>(Table2[[#This Row],[Close Price]]/Table2[[#This Row],[Day Low]])-1</f>
        <v>6.568101530812509E-2</v>
      </c>
      <c r="AD170" s="1">
        <f>(Table2[[#This Row],[Day High]]/Table2[[#This Row],[Close Price]])-1</f>
        <v>3.0693677102517913E-3</v>
      </c>
      <c r="AE170" s="1">
        <f>(Table2[[#This Row],[Close Price]]/Table2[[#This Row],[Current Week Low]])-1</f>
        <v>6.7496723460026109E-2</v>
      </c>
      <c r="AF170" s="1">
        <f>(Table2[[#This Row],[Current Week High]]/Table2[[#This Row],[Close Price]])-1</f>
        <v>3.0693677102517913E-3</v>
      </c>
      <c r="AG170" s="1">
        <f>(Table2[[#This Row],[Close Price]]/Table2[[#This Row],[Current Month Low]])-1</f>
        <v>0.14597256419275406</v>
      </c>
      <c r="AH170" s="1">
        <f>(Table2[[#This Row],[Current Month High]]/Table2[[#This Row],[Close Price]])-1</f>
        <v>3.0693677102517913E-3</v>
      </c>
      <c r="AI170">
        <v>1.49785144260283</v>
      </c>
      <c r="AJ170">
        <v>81.808035714285694</v>
      </c>
      <c r="AK170" t="str">
        <f>IF(AND(Table2[[#This Row],[20D EMA]]&gt;Table2[[#This Row],[50D EMA]],Table2[[#This Row],[50D EMA]]&gt;Table2[[#This Row],[200D EMA]]),"Uptrend","Downtrend/NoTrend")</f>
        <v>Uptrend</v>
      </c>
      <c r="AL170">
        <v>0.18</v>
      </c>
      <c r="AM170" t="s">
        <v>3194</v>
      </c>
      <c r="AN170">
        <v>7.15</v>
      </c>
      <c r="AO170" t="s">
        <v>3194</v>
      </c>
      <c r="AP170">
        <v>0.110372209861982</v>
      </c>
      <c r="AQ170">
        <f>(Table2[[#This Row],[Sharpe Ratio]]-AVERAGE(Table2[Sharpe Ratio]))/_xlfn.STDEV.P(Table2[Sharpe Ratio])</f>
        <v>0.50877145656793565</v>
      </c>
      <c r="AR1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2.5620496955873029</v>
      </c>
      <c r="AS170">
        <f>_xlfn.RANK.AVG(Table2[[#This Row],[1Y Return vs Nifty Z-Score]],Table2[1Y Return vs Nifty Z-Score])</f>
        <v>378</v>
      </c>
      <c r="AT170">
        <f>_xlfn.RANK.AVG(Table2[[#This Row],[6M Return vs Nifty Z-Score]],Table2[6M Return vs Nifty Z-Score])</f>
        <v>77</v>
      </c>
      <c r="AU170">
        <f>_xlfn.RANK.AVG(Table2[[#This Row],[Sharpe Ratio Z-Score]],Table2[Sharpe Ratio Z-Score])</f>
        <v>207</v>
      </c>
      <c r="AV170">
        <f>(Table2[[#This Row],[Rank 1Y]]+Table2[[#This Row],[Rank 6M]]+Table2[[#This Row],[Rank Sharpe]])/3</f>
        <v>220.66666666666666</v>
      </c>
    </row>
    <row r="171" spans="1:48" x14ac:dyDescent="0.3">
      <c r="A171" t="s">
        <v>826</v>
      </c>
      <c r="B171" t="s">
        <v>827</v>
      </c>
      <c r="C171" t="s">
        <v>3155</v>
      </c>
      <c r="D171" t="s">
        <v>119</v>
      </c>
      <c r="E171">
        <v>19875.221905409999</v>
      </c>
      <c r="F171">
        <v>1089.3499999999999</v>
      </c>
      <c r="G171">
        <v>57.613341410989698</v>
      </c>
      <c r="H171">
        <f>(Table2[[#This Row],[1Y Return vs Nifty]]-AVERAGE(Table2[1Y Return vs Nifty]))/_xlfn.STDEV.P(Table2[1Y Return vs Nifty])</f>
        <v>0.53344320078276419</v>
      </c>
      <c r="I171">
        <v>8.5936278216873703</v>
      </c>
      <c r="J171">
        <f>(Table2[[#This Row],[1M Return vs Nifty]]-AVERAGE(Table2[1M Return vs Nifty]))/_xlfn.STDEV.P(Table2[1M Return vs Nifty])</f>
        <v>1.0324225549483357</v>
      </c>
      <c r="K171">
        <v>-6.0853264014662498</v>
      </c>
      <c r="L171">
        <f>(Table2[[#This Row],[6M Return vs Nifty]]-AVERAGE(Table2[6M Return vs Nifty]))/_xlfn.STDEV.P(Table2[6M Return vs Nifty])</f>
        <v>-0.51805955711382812</v>
      </c>
      <c r="M171">
        <v>12.0764370460961</v>
      </c>
      <c r="N171">
        <f>(Table2[[#This Row],[1W Return vs Nifty]]-AVERAGE(Table2[1W Return vs Nifty]))/_xlfn.STDEV.P(Table2[1W Return vs Nifty])</f>
        <v>1.5239085425002799</v>
      </c>
      <c r="O171">
        <v>1092.6300000000001</v>
      </c>
      <c r="P171">
        <v>1042.84461283983</v>
      </c>
      <c r="Q171">
        <v>902.54503609643098</v>
      </c>
      <c r="R171">
        <v>47.297437054800596</v>
      </c>
      <c r="S171" s="1">
        <f>(Table2[[#This Row],[Close Price]]-Table2[[#This Row],[20D EMA]])/Table2[[#This Row],[20D EMA]]</f>
        <v>-3.0019311203245379E-3</v>
      </c>
      <c r="T171" s="1">
        <f>(Table2[[#This Row],[Close Price]]-Table2[[#This Row],[50D EMA]])/Table2[[#This Row],[50D EMA]]</f>
        <v>4.4594742675544363E-2</v>
      </c>
      <c r="U171" s="1">
        <f>(Table2[[#This Row],[Close Price]]-Table2[[#This Row],[200D EMA]])/Table2[[#This Row],[200D EMA]]</f>
        <v>0.20697578118817558</v>
      </c>
      <c r="V171">
        <v>1.0903796559544301</v>
      </c>
      <c r="W171">
        <v>1085.45</v>
      </c>
      <c r="X171">
        <v>1130.4000000000001</v>
      </c>
      <c r="Y171">
        <v>1085.45</v>
      </c>
      <c r="Z171">
        <v>1158.95</v>
      </c>
      <c r="AA171">
        <v>972.25</v>
      </c>
      <c r="AB171">
        <v>1177</v>
      </c>
      <c r="AC171" s="1">
        <f>(Table2[[#This Row],[Close Price]]/Table2[[#This Row],[Day Low]])-1</f>
        <v>3.5929798700997662E-3</v>
      </c>
      <c r="AD171" s="1">
        <f>(Table2[[#This Row],[Day High]]/Table2[[#This Row],[Close Price]])-1</f>
        <v>3.7683021985587928E-2</v>
      </c>
      <c r="AE171" s="1">
        <f>(Table2[[#This Row],[Close Price]]/Table2[[#This Row],[Current Week Low]])-1</f>
        <v>3.5929798700997662E-3</v>
      </c>
      <c r="AF171" s="1">
        <f>(Table2[[#This Row],[Current Week High]]/Table2[[#This Row],[Close Price]])-1</f>
        <v>6.3891311332446188E-2</v>
      </c>
      <c r="AG171" s="1">
        <f>(Table2[[#This Row],[Close Price]]/Table2[[#This Row],[Current Month Low]])-1</f>
        <v>0.120442273077912</v>
      </c>
      <c r="AH171" s="1">
        <f>(Table2[[#This Row],[Current Month High]]/Table2[[#This Row],[Close Price]])-1</f>
        <v>8.0460825262771429E-2</v>
      </c>
      <c r="AI171">
        <v>20.622389498324601</v>
      </c>
      <c r="AJ171">
        <v>105.712397318477</v>
      </c>
      <c r="AK171" t="str">
        <f>IF(AND(Table2[[#This Row],[20D EMA]]&gt;Table2[[#This Row],[50D EMA]],Table2[[#This Row],[50D EMA]]&gt;Table2[[#This Row],[200D EMA]]),"Uptrend","Downtrend/NoTrend")</f>
        <v>Uptrend</v>
      </c>
      <c r="AL171">
        <v>0.14000000000000001</v>
      </c>
      <c r="AM171" t="s">
        <v>3194</v>
      </c>
      <c r="AN171">
        <v>-6.05</v>
      </c>
      <c r="AO171" t="s">
        <v>3193</v>
      </c>
      <c r="AP171">
        <v>0.24715134948338899</v>
      </c>
      <c r="AQ171">
        <f>(Table2[[#This Row],[Sharpe Ratio]]-AVERAGE(Table2[Sharpe Ratio]))/_xlfn.STDEV.P(Table2[Sharpe Ratio])</f>
        <v>2.1029663265573846</v>
      </c>
      <c r="AR1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4.6746810676749364</v>
      </c>
      <c r="AS171">
        <f>_xlfn.RANK.AVG(Table2[[#This Row],[1Y Return vs Nifty Z-Score]],Table2[1Y Return vs Nifty Z-Score])</f>
        <v>156</v>
      </c>
      <c r="AT171">
        <f>_xlfn.RANK.AVG(Table2[[#This Row],[6M Return vs Nifty Z-Score]],Table2[6M Return vs Nifty Z-Score])</f>
        <v>494</v>
      </c>
      <c r="AU171">
        <f>_xlfn.RANK.AVG(Table2[[#This Row],[Sharpe Ratio Z-Score]],Table2[Sharpe Ratio Z-Score])</f>
        <v>14</v>
      </c>
      <c r="AV171">
        <f>(Table2[[#This Row],[Rank 1Y]]+Table2[[#This Row],[Rank 6M]]+Table2[[#This Row],[Rank Sharpe]])/3</f>
        <v>221.33333333333334</v>
      </c>
    </row>
    <row r="172" spans="1:48" x14ac:dyDescent="0.3">
      <c r="A172" t="s">
        <v>484</v>
      </c>
      <c r="B172" t="s">
        <v>485</v>
      </c>
      <c r="C172" t="s">
        <v>3152</v>
      </c>
      <c r="D172" t="s">
        <v>51</v>
      </c>
      <c r="E172">
        <v>45790.450990199999</v>
      </c>
      <c r="F172">
        <v>2703</v>
      </c>
      <c r="G172">
        <v>48.938964591014901</v>
      </c>
      <c r="H172">
        <f>(Table2[[#This Row],[1Y Return vs Nifty]]-AVERAGE(Table2[1Y Return vs Nifty]))/_xlfn.STDEV.P(Table2[1Y Return vs Nifty])</f>
        <v>0.38957439392144189</v>
      </c>
      <c r="I172">
        <v>-5.5657654494372402</v>
      </c>
      <c r="J172">
        <f>(Table2[[#This Row],[1M Return vs Nifty]]-AVERAGE(Table2[1M Return vs Nifty]))/_xlfn.STDEV.P(Table2[1M Return vs Nifty])</f>
        <v>-0.52808845210940236</v>
      </c>
      <c r="K172">
        <v>29.595086897095999</v>
      </c>
      <c r="L172">
        <f>(Table2[[#This Row],[6M Return vs Nifty]]-AVERAGE(Table2[6M Return vs Nifty]))/_xlfn.STDEV.P(Table2[6M Return vs Nifty])</f>
        <v>0.56293632568496876</v>
      </c>
      <c r="M172">
        <v>2.5314059559166702</v>
      </c>
      <c r="N172">
        <f>(Table2[[#This Row],[1W Return vs Nifty]]-AVERAGE(Table2[1W Return vs Nifty]))/_xlfn.STDEV.P(Table2[1W Return vs Nifty])</f>
        <v>-0.31516585860481261</v>
      </c>
      <c r="O172">
        <v>2747.28</v>
      </c>
      <c r="P172">
        <v>2745.9811775642802</v>
      </c>
      <c r="Q172">
        <v>2409.0747516256001</v>
      </c>
      <c r="R172">
        <v>44.000972287464599</v>
      </c>
      <c r="S172" s="1">
        <f>(Table2[[#This Row],[Close Price]]-Table2[[#This Row],[20D EMA]])/Table2[[#This Row],[20D EMA]]</f>
        <v>-1.6117760111819764E-2</v>
      </c>
      <c r="T172" s="1">
        <f>(Table2[[#This Row],[Close Price]]-Table2[[#This Row],[50D EMA]])/Table2[[#This Row],[50D EMA]]</f>
        <v>-1.5652393365057596E-2</v>
      </c>
      <c r="U172" s="1">
        <f>(Table2[[#This Row],[Close Price]]-Table2[[#This Row],[200D EMA]])/Table2[[#This Row],[200D EMA]]</f>
        <v>0.12200752516129457</v>
      </c>
      <c r="V172">
        <v>0.63121804914934498</v>
      </c>
      <c r="W172">
        <v>2681.1</v>
      </c>
      <c r="X172">
        <v>2757.5</v>
      </c>
      <c r="Y172">
        <v>2681.1</v>
      </c>
      <c r="Z172">
        <v>2812.1</v>
      </c>
      <c r="AA172">
        <v>2586.0500000000002</v>
      </c>
      <c r="AB172">
        <v>2889.9</v>
      </c>
      <c r="AC172" s="1">
        <f>(Table2[[#This Row],[Close Price]]/Table2[[#This Row],[Day Low]])-1</f>
        <v>8.1682891350565168E-3</v>
      </c>
      <c r="AD172" s="1">
        <f>(Table2[[#This Row],[Day High]]/Table2[[#This Row],[Close Price]])-1</f>
        <v>2.01627820939696E-2</v>
      </c>
      <c r="AE172" s="1">
        <f>(Table2[[#This Row],[Close Price]]/Table2[[#This Row],[Current Week Low]])-1</f>
        <v>8.1682891350565168E-3</v>
      </c>
      <c r="AF172" s="1">
        <f>(Table2[[#This Row],[Current Week High]]/Table2[[#This Row],[Close Price]])-1</f>
        <v>4.0362560118387014E-2</v>
      </c>
      <c r="AG172" s="1">
        <f>(Table2[[#This Row],[Close Price]]/Table2[[#This Row],[Current Month Low]])-1</f>
        <v>4.5223410220220028E-2</v>
      </c>
      <c r="AH172" s="1">
        <f>(Table2[[#This Row],[Current Month High]]/Table2[[#This Row],[Close Price]])-1</f>
        <v>6.9145394006659311E-2</v>
      </c>
      <c r="AI172">
        <v>14.2434332223455</v>
      </c>
      <c r="AJ172">
        <v>95.1554095520017</v>
      </c>
      <c r="AK172" t="str">
        <f>IF(AND(Table2[[#This Row],[20D EMA]]&gt;Table2[[#This Row],[50D EMA]],Table2[[#This Row],[50D EMA]]&gt;Table2[[#This Row],[200D EMA]]),"Uptrend","Downtrend/NoTrend")</f>
        <v>Uptrend</v>
      </c>
      <c r="AL172">
        <v>-0.08</v>
      </c>
      <c r="AM172" t="s">
        <v>3193</v>
      </c>
      <c r="AN172">
        <v>-0.89</v>
      </c>
      <c r="AO172" t="s">
        <v>3193</v>
      </c>
      <c r="AP172">
        <v>7.1427738240551E-2</v>
      </c>
      <c r="AQ172">
        <f>(Table2[[#This Row],[Sharpe Ratio]]-AVERAGE(Table2[Sharpe Ratio]))/_xlfn.STDEV.P(Table2[Sharpe Ratio])</f>
        <v>5.4863959816741192E-2</v>
      </c>
      <c r="AR1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0.16412036870893687</v>
      </c>
      <c r="AS172">
        <f>_xlfn.RANK.AVG(Table2[[#This Row],[1Y Return vs Nifty Z-Score]],Table2[1Y Return vs Nifty Z-Score])</f>
        <v>192</v>
      </c>
      <c r="AT172">
        <f>_xlfn.RANK.AVG(Table2[[#This Row],[6M Return vs Nifty Z-Score]],Table2[6M Return vs Nifty Z-Score])</f>
        <v>148</v>
      </c>
      <c r="AU172">
        <f>_xlfn.RANK.AVG(Table2[[#This Row],[Sharpe Ratio Z-Score]],Table2[Sharpe Ratio Z-Score])</f>
        <v>326</v>
      </c>
      <c r="AV172">
        <f>(Table2[[#This Row],[Rank 1Y]]+Table2[[#This Row],[Rank 6M]]+Table2[[#This Row],[Rank Sharpe]])/3</f>
        <v>222</v>
      </c>
    </row>
    <row r="173" spans="1:48" x14ac:dyDescent="0.3">
      <c r="A173" t="s">
        <v>1005</v>
      </c>
      <c r="B173" t="s">
        <v>1006</v>
      </c>
      <c r="C173" t="s">
        <v>3152</v>
      </c>
      <c r="D173" t="s">
        <v>51</v>
      </c>
      <c r="E173">
        <v>14533.6400549399</v>
      </c>
      <c r="F173">
        <v>599.65</v>
      </c>
      <c r="G173">
        <v>43.247561719539398</v>
      </c>
      <c r="H173">
        <f>(Table2[[#This Row],[1Y Return vs Nifty]]-AVERAGE(Table2[1Y Return vs Nifty]))/_xlfn.STDEV.P(Table2[1Y Return vs Nifty])</f>
        <v>0.29517967745019413</v>
      </c>
      <c r="I173">
        <v>10.558145055603299</v>
      </c>
      <c r="J173">
        <f>(Table2[[#This Row],[1M Return vs Nifty]]-AVERAGE(Table2[1M Return vs Nifty]))/_xlfn.STDEV.P(Table2[1M Return vs Nifty])</f>
        <v>1.2489325923757331</v>
      </c>
      <c r="K173">
        <v>33.949022559563097</v>
      </c>
      <c r="L173">
        <f>(Table2[[#This Row],[6M Return vs Nifty]]-AVERAGE(Table2[6M Return vs Nifty]))/_xlfn.STDEV.P(Table2[6M Return vs Nifty])</f>
        <v>0.69484585503135199</v>
      </c>
      <c r="M173">
        <v>10.544398704024699</v>
      </c>
      <c r="N173">
        <f>(Table2[[#This Row],[1W Return vs Nifty]]-AVERAGE(Table2[1W Return vs Nifty]))/_xlfn.STDEV.P(Table2[1W Return vs Nifty])</f>
        <v>1.2287253765372201</v>
      </c>
      <c r="O173">
        <v>585.27</v>
      </c>
      <c r="P173">
        <v>591.08792524404203</v>
      </c>
      <c r="Q173">
        <v>508.91084003817502</v>
      </c>
      <c r="R173">
        <v>59.697708637957597</v>
      </c>
      <c r="S173" s="1">
        <f>(Table2[[#This Row],[Close Price]]-Table2[[#This Row],[20D EMA]])/Table2[[#This Row],[20D EMA]]</f>
        <v>2.456985664735933E-2</v>
      </c>
      <c r="T173" s="1">
        <f>(Table2[[#This Row],[Close Price]]-Table2[[#This Row],[50D EMA]])/Table2[[#This Row],[50D EMA]]</f>
        <v>1.4485281106737097E-2</v>
      </c>
      <c r="U173" s="1">
        <f>(Table2[[#This Row],[Close Price]]-Table2[[#This Row],[200D EMA]])/Table2[[#This Row],[200D EMA]]</f>
        <v>0.17830070185775238</v>
      </c>
      <c r="V173">
        <v>1.0893362215676801</v>
      </c>
      <c r="W173">
        <v>595.04999999999995</v>
      </c>
      <c r="X173">
        <v>611.54999999999995</v>
      </c>
      <c r="Y173">
        <v>592.5</v>
      </c>
      <c r="Z173">
        <v>613.9</v>
      </c>
      <c r="AA173">
        <v>537.95000000000005</v>
      </c>
      <c r="AB173">
        <v>613.9</v>
      </c>
      <c r="AC173" s="1">
        <f>(Table2[[#This Row],[Close Price]]/Table2[[#This Row],[Day Low]])-1</f>
        <v>7.7304428199311825E-3</v>
      </c>
      <c r="AD173" s="1">
        <f>(Table2[[#This Row],[Day High]]/Table2[[#This Row],[Close Price]])-1</f>
        <v>1.9844909530559507E-2</v>
      </c>
      <c r="AE173" s="1">
        <f>(Table2[[#This Row],[Close Price]]/Table2[[#This Row],[Current Week Low]])-1</f>
        <v>1.2067510548523064E-2</v>
      </c>
      <c r="AF173" s="1">
        <f>(Table2[[#This Row],[Current Week High]]/Table2[[#This Row],[Close Price]])-1</f>
        <v>2.3763862252980994E-2</v>
      </c>
      <c r="AG173" s="1">
        <f>(Table2[[#This Row],[Close Price]]/Table2[[#This Row],[Current Month Low]])-1</f>
        <v>0.11469467422622914</v>
      </c>
      <c r="AH173" s="1">
        <f>(Table2[[#This Row],[Current Month High]]/Table2[[#This Row],[Close Price]])-1</f>
        <v>2.3763862252980994E-2</v>
      </c>
      <c r="AI173">
        <v>20.236804802801601</v>
      </c>
      <c r="AJ173">
        <v>88.007524690390298</v>
      </c>
      <c r="AK173" t="str">
        <f>IF(AND(Table2[[#This Row],[20D EMA]]&gt;Table2[[#This Row],[50D EMA]],Table2[[#This Row],[50D EMA]]&gt;Table2[[#This Row],[200D EMA]]),"Uptrend","Downtrend/NoTrend")</f>
        <v>Downtrend/NoTrend</v>
      </c>
      <c r="AL173">
        <v>-0.02</v>
      </c>
      <c r="AM173" t="s">
        <v>3193</v>
      </c>
      <c r="AN173">
        <v>10.29</v>
      </c>
      <c r="AO173" t="s">
        <v>3194</v>
      </c>
      <c r="AP173">
        <v>6.9934499910658005E-2</v>
      </c>
      <c r="AQ173">
        <f>(Table2[[#This Row],[Sharpe Ratio]]-AVERAGE(Table2[Sharpe Ratio]))/_xlfn.STDEV.P(Table2[Sharpe Ratio])</f>
        <v>3.7459895923839956E-2</v>
      </c>
      <c r="AR1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3">
        <f>_xlfn.RANK.AVG(Table2[[#This Row],[1Y Return vs Nifty Z-Score]],Table2[1Y Return vs Nifty Z-Score])</f>
        <v>211</v>
      </c>
      <c r="AT173">
        <f>_xlfn.RANK.AVG(Table2[[#This Row],[6M Return vs Nifty Z-Score]],Table2[6M Return vs Nifty Z-Score])</f>
        <v>124</v>
      </c>
      <c r="AU173">
        <f>_xlfn.RANK.AVG(Table2[[#This Row],[Sharpe Ratio Z-Score]],Table2[Sharpe Ratio Z-Score])</f>
        <v>332</v>
      </c>
      <c r="AV173">
        <f>(Table2[[#This Row],[Rank 1Y]]+Table2[[#This Row],[Rank 6M]]+Table2[[#This Row],[Rank Sharpe]])/3</f>
        <v>222.33333333333334</v>
      </c>
    </row>
    <row r="174" spans="1:48" x14ac:dyDescent="0.3">
      <c r="A174" t="s">
        <v>841</v>
      </c>
      <c r="B174" t="s">
        <v>842</v>
      </c>
      <c r="C174" t="s">
        <v>3149</v>
      </c>
      <c r="D174" t="s">
        <v>734</v>
      </c>
      <c r="E174">
        <v>19449.686556879999</v>
      </c>
      <c r="F174">
        <v>134.9</v>
      </c>
      <c r="G174">
        <v>51.1024242731052</v>
      </c>
      <c r="H174">
        <f>(Table2[[#This Row],[1Y Return vs Nifty]]-AVERAGE(Table2[1Y Return vs Nifty]))/_xlfn.STDEV.P(Table2[1Y Return vs Nifty])</f>
        <v>0.42545643704852509</v>
      </c>
      <c r="I174">
        <v>-8.6130175930898005</v>
      </c>
      <c r="J174">
        <f>(Table2[[#This Row],[1M Return vs Nifty]]-AVERAGE(Table2[1M Return vs Nifty]))/_xlfn.STDEV.P(Table2[1M Return vs Nifty])</f>
        <v>-0.86392703081090494</v>
      </c>
      <c r="K174">
        <v>30.0215566954883</v>
      </c>
      <c r="L174">
        <f>(Table2[[#This Row],[6M Return vs Nifty]]-AVERAGE(Table2[6M Return vs Nifty]))/_xlfn.STDEV.P(Table2[6M Return vs Nifty])</f>
        <v>0.57585691862604549</v>
      </c>
      <c r="M174">
        <v>4.1824043304576799</v>
      </c>
      <c r="N174">
        <f>(Table2[[#This Row],[1W Return vs Nifty]]-AVERAGE(Table2[1W Return vs Nifty]))/_xlfn.STDEV.P(Table2[1W Return vs Nifty])</f>
        <v>2.9377513465942006E-3</v>
      </c>
      <c r="O174">
        <v>143.36000000000001</v>
      </c>
      <c r="P174">
        <v>141.857782686268</v>
      </c>
      <c r="Q174">
        <v>117.210038642261</v>
      </c>
      <c r="R174">
        <v>32.631906267909102</v>
      </c>
      <c r="S174" s="1">
        <f>(Table2[[#This Row],[Close Price]]-Table2[[#This Row],[20D EMA]])/Table2[[#This Row],[20D EMA]]</f>
        <v>-5.9012276785714336E-2</v>
      </c>
      <c r="T174" s="1">
        <f>(Table2[[#This Row],[Close Price]]-Table2[[#This Row],[50D EMA]])/Table2[[#This Row],[50D EMA]]</f>
        <v>-4.9047592275256333E-2</v>
      </c>
      <c r="U174" s="1">
        <f>(Table2[[#This Row],[Close Price]]-Table2[[#This Row],[200D EMA]])/Table2[[#This Row],[200D EMA]]</f>
        <v>0.15092530949273789</v>
      </c>
      <c r="V174">
        <v>0.50597069109262005</v>
      </c>
      <c r="W174">
        <v>134.61000000000001</v>
      </c>
      <c r="X174">
        <v>138.47</v>
      </c>
      <c r="Y174">
        <v>134.61000000000001</v>
      </c>
      <c r="Z174">
        <v>140.77000000000001</v>
      </c>
      <c r="AA174">
        <v>128.81</v>
      </c>
      <c r="AB174">
        <v>152.74</v>
      </c>
      <c r="AC174" s="1">
        <f>(Table2[[#This Row],[Close Price]]/Table2[[#This Row],[Day Low]])-1</f>
        <v>2.1543718891612329E-3</v>
      </c>
      <c r="AD174" s="1">
        <f>(Table2[[#This Row],[Day High]]/Table2[[#This Row],[Close Price]])-1</f>
        <v>2.6464047442549932E-2</v>
      </c>
      <c r="AE174" s="1">
        <f>(Table2[[#This Row],[Close Price]]/Table2[[#This Row],[Current Week Low]])-1</f>
        <v>2.1543718891612329E-3</v>
      </c>
      <c r="AF174" s="1">
        <f>(Table2[[#This Row],[Current Week High]]/Table2[[#This Row],[Close Price]])-1</f>
        <v>4.3513713862120218E-2</v>
      </c>
      <c r="AG174" s="1">
        <f>(Table2[[#This Row],[Close Price]]/Table2[[#This Row],[Current Month Low]])-1</f>
        <v>4.7278937970654411E-2</v>
      </c>
      <c r="AH174" s="1">
        <f>(Table2[[#This Row],[Current Month High]]/Table2[[#This Row],[Close Price]])-1</f>
        <v>0.13224610822831728</v>
      </c>
      <c r="AI174">
        <v>26.760563380281599</v>
      </c>
      <c r="AJ174">
        <v>119.349593495934</v>
      </c>
      <c r="AK174" t="str">
        <f>IF(AND(Table2[[#This Row],[20D EMA]]&gt;Table2[[#This Row],[50D EMA]],Table2[[#This Row],[50D EMA]]&gt;Table2[[#This Row],[200D EMA]]),"Uptrend","Downtrend/NoTrend")</f>
        <v>Uptrend</v>
      </c>
      <c r="AL174">
        <v>0.06</v>
      </c>
      <c r="AM174" t="s">
        <v>3194</v>
      </c>
      <c r="AN174">
        <v>-12.85</v>
      </c>
      <c r="AO174" t="s">
        <v>3193</v>
      </c>
      <c r="AP174">
        <v>6.6840370764875007E-2</v>
      </c>
      <c r="AQ174">
        <f>(Table2[[#This Row],[Sharpe Ratio]]-AVERAGE(Table2[Sharpe Ratio]))/_xlfn.STDEV.P(Table2[Sharpe Ratio])</f>
        <v>1.3970516557356885E-3</v>
      </c>
      <c r="AR17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0.14172112786599553</v>
      </c>
      <c r="AS174">
        <f>_xlfn.RANK.AVG(Table2[[#This Row],[1Y Return vs Nifty Z-Score]],Table2[1Y Return vs Nifty Z-Score])</f>
        <v>181</v>
      </c>
      <c r="AT174">
        <f>_xlfn.RANK.AVG(Table2[[#This Row],[6M Return vs Nifty Z-Score]],Table2[6M Return vs Nifty Z-Score])</f>
        <v>144</v>
      </c>
      <c r="AU174">
        <f>_xlfn.RANK.AVG(Table2[[#This Row],[Sharpe Ratio Z-Score]],Table2[Sharpe Ratio Z-Score])</f>
        <v>342</v>
      </c>
      <c r="AV174">
        <f>(Table2[[#This Row],[Rank 1Y]]+Table2[[#This Row],[Rank 6M]]+Table2[[#This Row],[Rank Sharpe]])/3</f>
        <v>222.33333333333334</v>
      </c>
    </row>
    <row r="175" spans="1:48" x14ac:dyDescent="0.3">
      <c r="A175" t="s">
        <v>1232</v>
      </c>
      <c r="B175" t="s">
        <v>1233</v>
      </c>
      <c r="C175" t="s">
        <v>3154</v>
      </c>
      <c r="D175" t="s">
        <v>184</v>
      </c>
      <c r="E175">
        <v>9814.0805380799993</v>
      </c>
      <c r="F175">
        <v>2227.9499999999998</v>
      </c>
      <c r="G175">
        <v>95.695397166079402</v>
      </c>
      <c r="H175">
        <f>(Table2[[#This Row],[1Y Return vs Nifty]]-AVERAGE(Table2[1Y Return vs Nifty]))/_xlfn.STDEV.P(Table2[1Y Return vs Nifty])</f>
        <v>1.1650528296952221</v>
      </c>
      <c r="I175">
        <v>-6.8669911491295101</v>
      </c>
      <c r="J175">
        <f>(Table2[[#This Row],[1M Return vs Nifty]]-AVERAGE(Table2[1M Return vs Nifty]))/_xlfn.STDEV.P(Table2[1M Return vs Nifty])</f>
        <v>-0.67149692930575022</v>
      </c>
      <c r="K175">
        <v>-3.9607120146150101</v>
      </c>
      <c r="L175">
        <f>(Table2[[#This Row],[6M Return vs Nifty]]-AVERAGE(Table2[6M Return vs Nifty]))/_xlfn.STDEV.P(Table2[6M Return vs Nifty])</f>
        <v>-0.45369092479157236</v>
      </c>
      <c r="M175">
        <v>7.8146100260052096</v>
      </c>
      <c r="N175">
        <f>(Table2[[#This Row],[1W Return vs Nifty]]-AVERAGE(Table2[1W Return vs Nifty]))/_xlfn.STDEV.P(Table2[1W Return vs Nifty])</f>
        <v>0.70276747962294384</v>
      </c>
      <c r="O175">
        <v>2167.7800000000002</v>
      </c>
      <c r="P175">
        <v>2128.7233230072002</v>
      </c>
      <c r="Q175">
        <v>1856.4937890677299</v>
      </c>
      <c r="R175">
        <v>58.582896966595797</v>
      </c>
      <c r="S175" s="1">
        <f>(Table2[[#This Row],[Close Price]]-Table2[[#This Row],[20D EMA]])/Table2[[#This Row],[20D EMA]]</f>
        <v>2.7756506656579364E-2</v>
      </c>
      <c r="T175" s="1">
        <f>(Table2[[#This Row],[Close Price]]-Table2[[#This Row],[50D EMA]])/Table2[[#This Row],[50D EMA]]</f>
        <v>4.6613233349942496E-2</v>
      </c>
      <c r="U175" s="1">
        <f>(Table2[[#This Row],[Close Price]]-Table2[[#This Row],[200D EMA]])/Table2[[#This Row],[200D EMA]]</f>
        <v>0.200084812090216</v>
      </c>
      <c r="V175">
        <v>0.52936804160926298</v>
      </c>
      <c r="W175">
        <v>2117.8000000000002</v>
      </c>
      <c r="X175">
        <v>2245.5</v>
      </c>
      <c r="Y175">
        <v>2117.8000000000002</v>
      </c>
      <c r="Z175">
        <v>2245.5</v>
      </c>
      <c r="AA175">
        <v>1933</v>
      </c>
      <c r="AB175">
        <v>2245.5</v>
      </c>
      <c r="AC175" s="1">
        <f>(Table2[[#This Row],[Close Price]]/Table2[[#This Row],[Day Low]])-1</f>
        <v>5.2011521390121551E-2</v>
      </c>
      <c r="AD175" s="1">
        <f>(Table2[[#This Row],[Day High]]/Table2[[#This Row],[Close Price]])-1</f>
        <v>7.8771965259545329E-3</v>
      </c>
      <c r="AE175" s="1">
        <f>(Table2[[#This Row],[Close Price]]/Table2[[#This Row],[Current Week Low]])-1</f>
        <v>5.2011521390121551E-2</v>
      </c>
      <c r="AF175" s="1">
        <f>(Table2[[#This Row],[Current Week High]]/Table2[[#This Row],[Close Price]])-1</f>
        <v>7.8771965259545329E-3</v>
      </c>
      <c r="AG175" s="1">
        <f>(Table2[[#This Row],[Close Price]]/Table2[[#This Row],[Current Month Low]])-1</f>
        <v>0.15258665287118456</v>
      </c>
      <c r="AH175" s="1">
        <f>(Table2[[#This Row],[Current Month High]]/Table2[[#This Row],[Close Price]])-1</f>
        <v>7.8771965259545329E-3</v>
      </c>
      <c r="AI175">
        <v>7.6774613433874199</v>
      </c>
      <c r="AJ175">
        <v>134.79291811571201</v>
      </c>
      <c r="AK175" t="str">
        <f>IF(AND(Table2[[#This Row],[20D EMA]]&gt;Table2[[#This Row],[50D EMA]],Table2[[#This Row],[50D EMA]]&gt;Table2[[#This Row],[200D EMA]]),"Uptrend","Downtrend/NoTrend")</f>
        <v>Uptrend</v>
      </c>
      <c r="AL175">
        <v>0.19</v>
      </c>
      <c r="AM175" t="s">
        <v>3194</v>
      </c>
      <c r="AN175">
        <v>-0.93</v>
      </c>
      <c r="AO175" t="s">
        <v>3193</v>
      </c>
      <c r="AP175">
        <v>0.16016631604991599</v>
      </c>
      <c r="AQ175">
        <f>(Table2[[#This Row],[Sharpe Ratio]]-AVERAGE(Table2[Sharpe Ratio]))/_xlfn.STDEV.P(Table2[Sharpe Ratio])</f>
        <v>1.0891341409672928</v>
      </c>
      <c r="AR1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1.8317665961881358</v>
      </c>
      <c r="AS175">
        <f>_xlfn.RANK.AVG(Table2[[#This Row],[1Y Return vs Nifty Z-Score]],Table2[1Y Return vs Nifty Z-Score])</f>
        <v>87</v>
      </c>
      <c r="AT175">
        <f>_xlfn.RANK.AVG(Table2[[#This Row],[6M Return vs Nifty Z-Score]],Table2[6M Return vs Nifty Z-Score])</f>
        <v>479</v>
      </c>
      <c r="AU175">
        <f>_xlfn.RANK.AVG(Table2[[#This Row],[Sharpe Ratio Z-Score]],Table2[Sharpe Ratio Z-Score])</f>
        <v>102</v>
      </c>
      <c r="AV175">
        <f>(Table2[[#This Row],[Rank 1Y]]+Table2[[#This Row],[Rank 6M]]+Table2[[#This Row],[Rank Sharpe]])/3</f>
        <v>222.66666666666666</v>
      </c>
    </row>
    <row r="176" spans="1:48" x14ac:dyDescent="0.3">
      <c r="A176" t="s">
        <v>49</v>
      </c>
      <c r="B176" t="s">
        <v>50</v>
      </c>
      <c r="C176" t="s">
        <v>3152</v>
      </c>
      <c r="D176" t="s">
        <v>51</v>
      </c>
      <c r="E176">
        <v>455501.74737965001</v>
      </c>
      <c r="F176">
        <v>1898.45</v>
      </c>
      <c r="G176">
        <v>40.354204572710998</v>
      </c>
      <c r="H176">
        <f>(Table2[[#This Row],[1Y Return vs Nifty]]-AVERAGE(Table2[1Y Return vs Nifty]))/_xlfn.STDEV.P(Table2[1Y Return vs Nifty])</f>
        <v>0.24719192580222146</v>
      </c>
      <c r="I176">
        <v>4.1867882549323499</v>
      </c>
      <c r="J176">
        <f>(Table2[[#This Row],[1M Return vs Nifty]]-AVERAGE(Table2[1M Return vs Nifty]))/_xlfn.STDEV.P(Table2[1M Return vs Nifty])</f>
        <v>0.54674343589434782</v>
      </c>
      <c r="K176">
        <v>10.768435938866</v>
      </c>
      <c r="L176">
        <f>(Table2[[#This Row],[6M Return vs Nifty]]-AVERAGE(Table2[6M Return vs Nifty]))/_xlfn.STDEV.P(Table2[6M Return vs Nifty])</f>
        <v>-7.4475429782545274E-3</v>
      </c>
      <c r="M176">
        <v>-0.15313820486909099</v>
      </c>
      <c r="N176">
        <f>(Table2[[#This Row],[1W Return vs Nifty]]-AVERAGE(Table2[1W Return vs Nifty]))/_xlfn.STDEV.P(Table2[1W Return vs Nifty])</f>
        <v>-0.83240633672298692</v>
      </c>
      <c r="O176">
        <v>1890.07</v>
      </c>
      <c r="P176">
        <v>1825.0957463699301</v>
      </c>
      <c r="Q176">
        <v>1596.02552933328</v>
      </c>
      <c r="R176">
        <v>49.326916237010799</v>
      </c>
      <c r="S176" s="1">
        <f>(Table2[[#This Row],[Close Price]]-Table2[[#This Row],[20D EMA]])/Table2[[#This Row],[20D EMA]]</f>
        <v>4.433698222817202E-3</v>
      </c>
      <c r="T176" s="1">
        <f>(Table2[[#This Row],[Close Price]]-Table2[[#This Row],[50D EMA]])/Table2[[#This Row],[50D EMA]]</f>
        <v>4.0192002954348952E-2</v>
      </c>
      <c r="U176" s="1">
        <f>(Table2[[#This Row],[Close Price]]-Table2[[#This Row],[200D EMA]])/Table2[[#This Row],[200D EMA]]</f>
        <v>0.18948598572420963</v>
      </c>
      <c r="V176">
        <v>0.85137078877642802</v>
      </c>
      <c r="W176">
        <v>1894.65</v>
      </c>
      <c r="X176">
        <v>1920.4</v>
      </c>
      <c r="Y176">
        <v>1894.65</v>
      </c>
      <c r="Z176">
        <v>1920.4</v>
      </c>
      <c r="AA176">
        <v>1883.9</v>
      </c>
      <c r="AB176">
        <v>1952.25</v>
      </c>
      <c r="AC176" s="1">
        <f>(Table2[[#This Row],[Close Price]]/Table2[[#This Row],[Day Low]])-1</f>
        <v>2.0056474810650204E-3</v>
      </c>
      <c r="AD176" s="1">
        <f>(Table2[[#This Row],[Day High]]/Table2[[#This Row],[Close Price]])-1</f>
        <v>1.1562063788880472E-2</v>
      </c>
      <c r="AE176" s="1">
        <f>(Table2[[#This Row],[Close Price]]/Table2[[#This Row],[Current Week Low]])-1</f>
        <v>2.0056474810650204E-3</v>
      </c>
      <c r="AF176" s="1">
        <f>(Table2[[#This Row],[Current Week High]]/Table2[[#This Row],[Close Price]])-1</f>
        <v>1.1562063788880472E-2</v>
      </c>
      <c r="AG176" s="1">
        <f>(Table2[[#This Row],[Close Price]]/Table2[[#This Row],[Current Month Low]])-1</f>
        <v>7.7233398800360398E-3</v>
      </c>
      <c r="AH176" s="1">
        <f>(Table2[[#This Row],[Current Month High]]/Table2[[#This Row],[Close Price]])-1</f>
        <v>2.8338908056572354E-2</v>
      </c>
      <c r="AI176">
        <v>3.2605546630145499</v>
      </c>
      <c r="AJ176">
        <v>77.699255861843</v>
      </c>
      <c r="AK176" t="str">
        <f>IF(AND(Table2[[#This Row],[20D EMA]]&gt;Table2[[#This Row],[50D EMA]],Table2[[#This Row],[50D EMA]]&gt;Table2[[#This Row],[200D EMA]]),"Uptrend","Downtrend/NoTrend")</f>
        <v>Uptrend</v>
      </c>
      <c r="AL176">
        <v>0.02</v>
      </c>
      <c r="AM176" t="s">
        <v>3194</v>
      </c>
      <c r="AN176">
        <v>0</v>
      </c>
      <c r="AO176" t="s">
        <v>3195</v>
      </c>
      <c r="AP176">
        <v>0.144787500316127</v>
      </c>
      <c r="AQ176">
        <f>(Table2[[#This Row],[Sharpe Ratio]]-AVERAGE(Table2[Sharpe Ratio]))/_xlfn.STDEV.P(Table2[Sharpe Ratio])</f>
        <v>0.90989022104514738</v>
      </c>
      <c r="AR1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0.86397170304047533</v>
      </c>
      <c r="AS176">
        <f>_xlfn.RANK.AVG(Table2[[#This Row],[1Y Return vs Nifty Z-Score]],Table2[1Y Return vs Nifty Z-Score])</f>
        <v>218</v>
      </c>
      <c r="AT176">
        <f>_xlfn.RANK.AVG(Table2[[#This Row],[6M Return vs Nifty Z-Score]],Table2[6M Return vs Nifty Z-Score])</f>
        <v>322</v>
      </c>
      <c r="AU176">
        <f>_xlfn.RANK.AVG(Table2[[#This Row],[Sharpe Ratio Z-Score]],Table2[Sharpe Ratio Z-Score])</f>
        <v>128</v>
      </c>
      <c r="AV176">
        <f>(Table2[[#This Row],[Rank 1Y]]+Table2[[#This Row],[Rank 6M]]+Table2[[#This Row],[Rank Sharpe]])/3</f>
        <v>222.66666666666666</v>
      </c>
    </row>
    <row r="177" spans="1:48" x14ac:dyDescent="0.3">
      <c r="A177" t="s">
        <v>1473</v>
      </c>
      <c r="B177" t="s">
        <v>1474</v>
      </c>
      <c r="C177" t="s">
        <v>3159</v>
      </c>
      <c r="D177" t="s">
        <v>274</v>
      </c>
      <c r="E177">
        <v>7171.0659154300001</v>
      </c>
      <c r="F177">
        <v>3162.85</v>
      </c>
      <c r="G177">
        <v>14.4968290111716</v>
      </c>
      <c r="H177">
        <f>(Table2[[#This Row],[1Y Return vs Nifty]]-AVERAGE(Table2[1Y Return vs Nifty]))/_xlfn.STDEV.P(Table2[1Y Return vs Nifty])</f>
        <v>-0.18166536825000945</v>
      </c>
      <c r="I177">
        <v>-6.6836084275518299</v>
      </c>
      <c r="J177">
        <f>(Table2[[#This Row],[1M Return vs Nifty]]-AVERAGE(Table2[1M Return vs Nifty]))/_xlfn.STDEV.P(Table2[1M Return vs Nifty])</f>
        <v>-0.65128626419838531</v>
      </c>
      <c r="K177">
        <v>26.590091937748099</v>
      </c>
      <c r="L177">
        <f>(Table2[[#This Row],[6M Return vs Nifty]]-AVERAGE(Table2[6M Return vs Nifty]))/_xlfn.STDEV.P(Table2[6M Return vs Nifty])</f>
        <v>0.4718951386980143</v>
      </c>
      <c r="M177">
        <v>4.89757131412376</v>
      </c>
      <c r="N177">
        <f>(Table2[[#This Row],[1W Return vs Nifty]]-AVERAGE(Table2[1W Return vs Nifty]))/_xlfn.STDEV.P(Table2[1W Return vs Nifty])</f>
        <v>0.14073146618624985</v>
      </c>
      <c r="O177">
        <v>2600.16</v>
      </c>
      <c r="P177">
        <v>3221.7977552933598</v>
      </c>
      <c r="Q177">
        <v>2753.1201814903602</v>
      </c>
      <c r="R177">
        <v>50.159320228436997</v>
      </c>
      <c r="S177" s="1">
        <f>(Table2[[#This Row],[Close Price]]-Table2[[#This Row],[20D EMA]])/Table2[[#This Row],[20D EMA]]</f>
        <v>0.21640591348224728</v>
      </c>
      <c r="T177" s="1">
        <f>(Table2[[#This Row],[Close Price]]-Table2[[#This Row],[50D EMA]])/Table2[[#This Row],[50D EMA]]</f>
        <v>-1.8296541176897201E-2</v>
      </c>
      <c r="U177" s="1">
        <f>(Table2[[#This Row],[Close Price]]-Table2[[#This Row],[200D EMA]])/Table2[[#This Row],[200D EMA]]</f>
        <v>0.14882380408393164</v>
      </c>
      <c r="V177">
        <v>0.35442137422897002</v>
      </c>
      <c r="W177">
        <v>3131.6</v>
      </c>
      <c r="X177">
        <v>3220</v>
      </c>
      <c r="Y177">
        <v>3083.5</v>
      </c>
      <c r="Z177">
        <v>3174.9</v>
      </c>
      <c r="AA177">
        <v>3080</v>
      </c>
      <c r="AB177">
        <v>3184</v>
      </c>
      <c r="AC177" s="1">
        <f>(Table2[[#This Row],[Close Price]]/Table2[[#This Row],[Day Low]])-1</f>
        <v>9.978924511431897E-3</v>
      </c>
      <c r="AD177" s="1">
        <f>(Table2[[#This Row],[Day High]]/Table2[[#This Row],[Close Price]])-1</f>
        <v>1.8069146497620814E-2</v>
      </c>
      <c r="AE177" s="1">
        <f>(Table2[[#This Row],[Close Price]]/Table2[[#This Row],[Current Week Low]])-1</f>
        <v>2.5733744121939406E-2</v>
      </c>
      <c r="AF177" s="1">
        <f>(Table2[[#This Row],[Current Week High]]/Table2[[#This Row],[Close Price]])-1</f>
        <v>3.809855035806331E-3</v>
      </c>
      <c r="AG177" s="1">
        <f>(Table2[[#This Row],[Close Price]]/Table2[[#This Row],[Current Month Low]])-1</f>
        <v>2.6899350649350673E-2</v>
      </c>
      <c r="AH177" s="1">
        <f>(Table2[[#This Row],[Current Month High]]/Table2[[#This Row],[Close Price]])-1</f>
        <v>6.6870069715605496E-3</v>
      </c>
      <c r="AI177">
        <v>24.349874322209399</v>
      </c>
      <c r="AJ177">
        <v>106.384991843393</v>
      </c>
      <c r="AK177" t="str">
        <f>IF(AND(Table2[[#This Row],[20D EMA]]&gt;Table2[[#This Row],[50D EMA]],Table2[[#This Row],[50D EMA]]&gt;Table2[[#This Row],[200D EMA]]),"Uptrend","Downtrend/NoTrend")</f>
        <v>Downtrend/NoTrend</v>
      </c>
      <c r="AL177">
        <v>0.01</v>
      </c>
      <c r="AM177" t="s">
        <v>3194</v>
      </c>
      <c r="AN177">
        <v>-1.62</v>
      </c>
      <c r="AO177" t="s">
        <v>3193</v>
      </c>
      <c r="AP177">
        <v>0.13259280171302301</v>
      </c>
      <c r="AQ177">
        <f>(Table2[[#This Row],[Sharpe Ratio]]-AVERAGE(Table2[Sharpe Ratio]))/_xlfn.STDEV.P(Table2[Sharpe Ratio])</f>
        <v>0.76775797772247301</v>
      </c>
      <c r="AR1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7">
        <f>_xlfn.RANK.AVG(Table2[[#This Row],[1Y Return vs Nifty Z-Score]],Table2[1Y Return vs Nifty Z-Score])</f>
        <v>348</v>
      </c>
      <c r="AT177">
        <f>_xlfn.RANK.AVG(Table2[[#This Row],[6M Return vs Nifty Z-Score]],Table2[6M Return vs Nifty Z-Score])</f>
        <v>173</v>
      </c>
      <c r="AU177">
        <f>_xlfn.RANK.AVG(Table2[[#This Row],[Sharpe Ratio Z-Score]],Table2[Sharpe Ratio Z-Score])</f>
        <v>149</v>
      </c>
      <c r="AV177">
        <f>(Table2[[#This Row],[Rank 1Y]]+Table2[[#This Row],[Rank 6M]]+Table2[[#This Row],[Rank Sharpe]])/3</f>
        <v>223.33333333333334</v>
      </c>
    </row>
    <row r="178" spans="1:48" x14ac:dyDescent="0.3">
      <c r="A178" t="s">
        <v>394</v>
      </c>
      <c r="B178" t="s">
        <v>395</v>
      </c>
      <c r="C178" t="s">
        <v>3157</v>
      </c>
      <c r="D178" t="s">
        <v>303</v>
      </c>
      <c r="E178">
        <v>59926.5352614</v>
      </c>
      <c r="F178">
        <v>1811.1</v>
      </c>
      <c r="G178">
        <v>85.604757588691498</v>
      </c>
      <c r="H178">
        <f>(Table2[[#This Row],[1Y Return vs Nifty]]-AVERAGE(Table2[1Y Return vs Nifty]))/_xlfn.STDEV.P(Table2[1Y Return vs Nifty])</f>
        <v>0.9976946082811502</v>
      </c>
      <c r="I178">
        <v>-5.6744448876776801</v>
      </c>
      <c r="J178">
        <f>(Table2[[#This Row],[1M Return vs Nifty]]-AVERAGE(Table2[1M Return vs Nifty]))/_xlfn.STDEV.P(Table2[1M Return vs Nifty])</f>
        <v>-0.54006604580763773</v>
      </c>
      <c r="K178">
        <v>28.558852286086601</v>
      </c>
      <c r="L178">
        <f>(Table2[[#This Row],[6M Return vs Nifty]]-AVERAGE(Table2[6M Return vs Nifty]))/_xlfn.STDEV.P(Table2[6M Return vs Nifty])</f>
        <v>0.53154192061623851</v>
      </c>
      <c r="M178">
        <v>1.83858529320943</v>
      </c>
      <c r="N178">
        <f>(Table2[[#This Row],[1W Return vs Nifty]]-AVERAGE(Table2[1W Return vs Nifty]))/_xlfn.STDEV.P(Table2[1W Return vs Nifty])</f>
        <v>-0.44865402991653108</v>
      </c>
      <c r="O178">
        <v>1816.42</v>
      </c>
      <c r="P178">
        <v>1752.8198499038499</v>
      </c>
      <c r="Q178">
        <v>1434.0075228873</v>
      </c>
      <c r="R178">
        <v>48.5665631853619</v>
      </c>
      <c r="S178" s="1">
        <f>(Table2[[#This Row],[Close Price]]-Table2[[#This Row],[20D EMA]])/Table2[[#This Row],[20D EMA]]</f>
        <v>-2.9288380440647887E-3</v>
      </c>
      <c r="T178" s="1">
        <f>(Table2[[#This Row],[Close Price]]-Table2[[#This Row],[50D EMA]])/Table2[[#This Row],[50D EMA]]</f>
        <v>3.3249366784240231E-2</v>
      </c>
      <c r="U178" s="1">
        <f>(Table2[[#This Row],[Close Price]]-Table2[[#This Row],[200D EMA]])/Table2[[#This Row],[200D EMA]]</f>
        <v>0.26296408567888385</v>
      </c>
      <c r="V178">
        <v>0.66423605191611501</v>
      </c>
      <c r="W178">
        <v>1784.45</v>
      </c>
      <c r="X178">
        <v>1816.8</v>
      </c>
      <c r="Y178">
        <v>1766.15</v>
      </c>
      <c r="Z178">
        <v>1840</v>
      </c>
      <c r="AA178">
        <v>1750</v>
      </c>
      <c r="AB178">
        <v>1864.65</v>
      </c>
      <c r="AC178" s="1">
        <f>(Table2[[#This Row],[Close Price]]/Table2[[#This Row],[Day Low]])-1</f>
        <v>1.4934573678164087E-2</v>
      </c>
      <c r="AD178" s="1">
        <f>(Table2[[#This Row],[Day High]]/Table2[[#This Row],[Close Price]])-1</f>
        <v>3.1472585721386004E-3</v>
      </c>
      <c r="AE178" s="1">
        <f>(Table2[[#This Row],[Close Price]]/Table2[[#This Row],[Current Week Low]])-1</f>
        <v>2.5450839396427227E-2</v>
      </c>
      <c r="AF178" s="1">
        <f>(Table2[[#This Row],[Current Week High]]/Table2[[#This Row],[Close Price]])-1</f>
        <v>1.5957153111368916E-2</v>
      </c>
      <c r="AG178" s="1">
        <f>(Table2[[#This Row],[Close Price]]/Table2[[#This Row],[Current Month Low]])-1</f>
        <v>3.4914285714285676E-2</v>
      </c>
      <c r="AH178" s="1">
        <f>(Table2[[#This Row],[Current Month High]]/Table2[[#This Row],[Close Price]])-1</f>
        <v>2.9567666059301168E-2</v>
      </c>
      <c r="AI178">
        <v>7.38777538512507</v>
      </c>
      <c r="AJ178">
        <v>124.507251766455</v>
      </c>
      <c r="AK178" t="str">
        <f>IF(AND(Table2[[#This Row],[20D EMA]]&gt;Table2[[#This Row],[50D EMA]],Table2[[#This Row],[50D EMA]]&gt;Table2[[#This Row],[200D EMA]]),"Uptrend","Downtrend/NoTrend")</f>
        <v>Uptrend</v>
      </c>
      <c r="AL178">
        <v>0.15</v>
      </c>
      <c r="AM178" t="s">
        <v>3194</v>
      </c>
      <c r="AN178">
        <v>-2.5</v>
      </c>
      <c r="AO178" t="s">
        <v>3193</v>
      </c>
      <c r="AP178">
        <v>4.3252929952563003E-2</v>
      </c>
      <c r="AQ178">
        <f>(Table2[[#This Row],[Sharpe Ratio]]-AVERAGE(Table2[Sharpe Ratio]))/_xlfn.STDEV.P(Table2[Sharpe Ratio])</f>
        <v>-0.27352043388518371</v>
      </c>
      <c r="AR1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0.26699601928803612</v>
      </c>
      <c r="AS178">
        <f>_xlfn.RANK.AVG(Table2[[#This Row],[1Y Return vs Nifty Z-Score]],Table2[1Y Return vs Nifty Z-Score])</f>
        <v>103</v>
      </c>
      <c r="AT178">
        <f>_xlfn.RANK.AVG(Table2[[#This Row],[6M Return vs Nifty Z-Score]],Table2[6M Return vs Nifty Z-Score])</f>
        <v>159</v>
      </c>
      <c r="AU178">
        <f>_xlfn.RANK.AVG(Table2[[#This Row],[Sharpe Ratio Z-Score]],Table2[Sharpe Ratio Z-Score])</f>
        <v>410</v>
      </c>
      <c r="AV178">
        <f>(Table2[[#This Row],[Rank 1Y]]+Table2[[#This Row],[Rank 6M]]+Table2[[#This Row],[Rank Sharpe]])/3</f>
        <v>224</v>
      </c>
    </row>
    <row r="179" spans="1:48" x14ac:dyDescent="0.3">
      <c r="A179" t="s">
        <v>1788</v>
      </c>
      <c r="B179" t="s">
        <v>1789</v>
      </c>
      <c r="C179" t="s">
        <v>3152</v>
      </c>
      <c r="D179" t="s">
        <v>51</v>
      </c>
      <c r="E179">
        <v>4536.4130219999997</v>
      </c>
      <c r="F179">
        <v>563.65</v>
      </c>
      <c r="G179">
        <v>105.232089424672</v>
      </c>
      <c r="H179">
        <f>(Table2[[#This Row],[1Y Return vs Nifty]]-AVERAGE(Table2[1Y Return vs Nifty]))/_xlfn.STDEV.P(Table2[1Y Return vs Nifty])</f>
        <v>1.3232235623163711</v>
      </c>
      <c r="I179">
        <v>-9.7660513099743493</v>
      </c>
      <c r="J179">
        <f>(Table2[[#This Row],[1M Return vs Nifty]]-AVERAGE(Table2[1M Return vs Nifty]))/_xlfn.STDEV.P(Table2[1M Return vs Nifty])</f>
        <v>-0.99100322484362591</v>
      </c>
      <c r="K179">
        <v>42.515716174827702</v>
      </c>
      <c r="L179">
        <f>(Table2[[#This Row],[6M Return vs Nifty]]-AVERAGE(Table2[6M Return vs Nifty]))/_xlfn.STDEV.P(Table2[6M Return vs Nifty])</f>
        <v>0.95438770646144555</v>
      </c>
      <c r="M179">
        <v>4.9011979601113902</v>
      </c>
      <c r="N179">
        <f>(Table2[[#This Row],[1W Return vs Nifty]]-AVERAGE(Table2[1W Return vs Nifty]))/_xlfn.STDEV.P(Table2[1W Return vs Nifty])</f>
        <v>0.14143022470622821</v>
      </c>
      <c r="O179">
        <v>393.34</v>
      </c>
      <c r="P179">
        <v>548.89269970324199</v>
      </c>
      <c r="Q179">
        <v>432.919484530283</v>
      </c>
      <c r="R179">
        <v>44.341398079259598</v>
      </c>
      <c r="S179" s="1">
        <f>(Table2[[#This Row],[Close Price]]-Table2[[#This Row],[20D EMA]])/Table2[[#This Row],[20D EMA]]</f>
        <v>0.43298418670869987</v>
      </c>
      <c r="T179" s="1">
        <f>(Table2[[#This Row],[Close Price]]-Table2[[#This Row],[50D EMA]])/Table2[[#This Row],[50D EMA]]</f>
        <v>2.6885583110754618E-2</v>
      </c>
      <c r="U179" s="1">
        <f>(Table2[[#This Row],[Close Price]]-Table2[[#This Row],[200D EMA]])/Table2[[#This Row],[200D EMA]]</f>
        <v>0.30197420107242201</v>
      </c>
      <c r="V179">
        <v>0.45104901715990098</v>
      </c>
      <c r="W179">
        <v>564.79999999999995</v>
      </c>
      <c r="X179">
        <v>573.5</v>
      </c>
      <c r="Y179">
        <v>558.75</v>
      </c>
      <c r="Z179">
        <v>574.9</v>
      </c>
      <c r="AA179">
        <v>552.04999999999995</v>
      </c>
      <c r="AB179">
        <v>574.9</v>
      </c>
      <c r="AC179" s="1">
        <f>(Table2[[#This Row],[Close Price]]/Table2[[#This Row],[Day Low]])-1</f>
        <v>-2.0361189801699764E-3</v>
      </c>
      <c r="AD179" s="1">
        <f>(Table2[[#This Row],[Day High]]/Table2[[#This Row],[Close Price]])-1</f>
        <v>1.747538366007273E-2</v>
      </c>
      <c r="AE179" s="1">
        <f>(Table2[[#This Row],[Close Price]]/Table2[[#This Row],[Current Week Low]])-1</f>
        <v>8.7695749440714899E-3</v>
      </c>
      <c r="AF179" s="1">
        <f>(Table2[[#This Row],[Current Week High]]/Table2[[#This Row],[Close Price]])-1</f>
        <v>1.995919453561612E-2</v>
      </c>
      <c r="AG179" s="1">
        <f>(Table2[[#This Row],[Close Price]]/Table2[[#This Row],[Current Month Low]])-1</f>
        <v>2.1012589439362461E-2</v>
      </c>
      <c r="AH179" s="1">
        <f>(Table2[[#This Row],[Current Month High]]/Table2[[#This Row],[Close Price]])-1</f>
        <v>1.995919453561612E-2</v>
      </c>
      <c r="AI179">
        <v>19.755167213696399</v>
      </c>
      <c r="AJ179">
        <v>139.95317156236601</v>
      </c>
      <c r="AK179" t="str">
        <f>IF(AND(Table2[[#This Row],[20D EMA]]&gt;Table2[[#This Row],[50D EMA]],Table2[[#This Row],[50D EMA]]&gt;Table2[[#This Row],[200D EMA]]),"Uptrend","Downtrend/NoTrend")</f>
        <v>Downtrend/NoTrend</v>
      </c>
      <c r="AL179">
        <v>0.33</v>
      </c>
      <c r="AM179" t="s">
        <v>3194</v>
      </c>
      <c r="AN179">
        <v>-4.12</v>
      </c>
      <c r="AO179" t="s">
        <v>3193</v>
      </c>
      <c r="AP179">
        <v>2.7636468231370002E-3</v>
      </c>
      <c r="AQ179">
        <f>(Table2[[#This Row],[Sharpe Ratio]]-AVERAGE(Table2[Sharpe Ratio]))/_xlfn.STDEV.P(Table2[Sharpe Ratio])</f>
        <v>-0.7454330927390419</v>
      </c>
      <c r="AR1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79">
        <f>_xlfn.RANK.AVG(Table2[[#This Row],[1Y Return vs Nifty Z-Score]],Table2[1Y Return vs Nifty Z-Score])</f>
        <v>67</v>
      </c>
      <c r="AT179">
        <f>_xlfn.RANK.AVG(Table2[[#This Row],[6M Return vs Nifty Z-Score]],Table2[6M Return vs Nifty Z-Score])</f>
        <v>93</v>
      </c>
      <c r="AU179">
        <f>_xlfn.RANK.AVG(Table2[[#This Row],[Sharpe Ratio Z-Score]],Table2[Sharpe Ratio Z-Score])</f>
        <v>515</v>
      </c>
      <c r="AV179">
        <f>(Table2[[#This Row],[Rank 1Y]]+Table2[[#This Row],[Rank 6M]]+Table2[[#This Row],[Rank Sharpe]])/3</f>
        <v>225</v>
      </c>
    </row>
    <row r="180" spans="1:48" x14ac:dyDescent="0.3">
      <c r="A180" t="s">
        <v>467</v>
      </c>
      <c r="B180" t="s">
        <v>468</v>
      </c>
      <c r="C180" t="s">
        <v>3147</v>
      </c>
      <c r="D180" t="s">
        <v>21</v>
      </c>
      <c r="E180">
        <v>48579.122817224998</v>
      </c>
      <c r="F180">
        <v>1790.25</v>
      </c>
      <c r="G180">
        <v>18.7835190769128</v>
      </c>
      <c r="H180">
        <f>(Table2[[#This Row],[1Y Return vs Nifty]]-AVERAGE(Table2[1Y Return vs Nifty]))/_xlfn.STDEV.P(Table2[1Y Return vs Nifty])</f>
        <v>-0.11056850470099643</v>
      </c>
      <c r="I180">
        <v>-0.95055627094120498</v>
      </c>
      <c r="J180">
        <f>(Table2[[#This Row],[1M Return vs Nifty]]-AVERAGE(Table2[1M Return vs Nifty]))/_xlfn.STDEV.P(Table2[1M Return vs Nifty])</f>
        <v>-1.9444855239736679E-2</v>
      </c>
      <c r="K180">
        <v>12.837779099456601</v>
      </c>
      <c r="L180">
        <f>(Table2[[#This Row],[6M Return vs Nifty]]-AVERAGE(Table2[6M Return vs Nifty]))/_xlfn.STDEV.P(Table2[6M Return vs Nifty])</f>
        <v>5.5246558067554463E-2</v>
      </c>
      <c r="M180">
        <v>5.2174105949682303</v>
      </c>
      <c r="N180">
        <f>(Table2[[#This Row],[1W Return vs Nifty]]-AVERAGE(Table2[1W Return vs Nifty]))/_xlfn.STDEV.P(Table2[1W Return vs Nifty])</f>
        <v>0.20235601495006855</v>
      </c>
      <c r="O180">
        <v>1732.46</v>
      </c>
      <c r="P180">
        <v>1732.30231734007</v>
      </c>
      <c r="Q180">
        <v>1589.16505332457</v>
      </c>
      <c r="R180">
        <v>71.725660810555993</v>
      </c>
      <c r="S180" s="1">
        <f>(Table2[[#This Row],[Close Price]]-Table2[[#This Row],[20D EMA]])/Table2[[#This Row],[20D EMA]]</f>
        <v>3.3357191508029023E-2</v>
      </c>
      <c r="T180" s="1">
        <f>(Table2[[#This Row],[Close Price]]-Table2[[#This Row],[50D EMA]])/Table2[[#This Row],[50D EMA]]</f>
        <v>3.3451252751833763E-2</v>
      </c>
      <c r="U180" s="1">
        <f>(Table2[[#This Row],[Close Price]]-Table2[[#This Row],[200D EMA]])/Table2[[#This Row],[200D EMA]]</f>
        <v>0.1265349664308032</v>
      </c>
      <c r="V180">
        <v>0.90163128068425502</v>
      </c>
      <c r="W180">
        <v>1760.1</v>
      </c>
      <c r="X180">
        <v>1801.2</v>
      </c>
      <c r="Y180">
        <v>1758.05</v>
      </c>
      <c r="Z180">
        <v>1801.75</v>
      </c>
      <c r="AA180">
        <v>1628.3</v>
      </c>
      <c r="AB180">
        <v>1801.75</v>
      </c>
      <c r="AC180" s="1">
        <f>(Table2[[#This Row],[Close Price]]/Table2[[#This Row],[Day Low]])-1</f>
        <v>1.7129708539287636E-2</v>
      </c>
      <c r="AD180" s="1">
        <f>(Table2[[#This Row],[Day High]]/Table2[[#This Row],[Close Price]])-1</f>
        <v>6.11646418098033E-3</v>
      </c>
      <c r="AE180" s="1">
        <f>(Table2[[#This Row],[Close Price]]/Table2[[#This Row],[Current Week Low]])-1</f>
        <v>1.8315747561218343E-2</v>
      </c>
      <c r="AF180" s="1">
        <f>(Table2[[#This Row],[Current Week High]]/Table2[[#This Row],[Close Price]])-1</f>
        <v>6.4236838430387078E-3</v>
      </c>
      <c r="AG180" s="1">
        <f>(Table2[[#This Row],[Close Price]]/Table2[[#This Row],[Current Month Low]])-1</f>
        <v>9.9459559049315249E-2</v>
      </c>
      <c r="AH180" s="1">
        <f>(Table2[[#This Row],[Current Month High]]/Table2[[#This Row],[Close Price]])-1</f>
        <v>6.4236838430387078E-3</v>
      </c>
      <c r="AI180">
        <v>7.7335567658148401</v>
      </c>
      <c r="AJ180">
        <v>64.0625</v>
      </c>
      <c r="AK180" t="str">
        <f>IF(AND(Table2[[#This Row],[20D EMA]]&gt;Table2[[#This Row],[50D EMA]],Table2[[#This Row],[50D EMA]]&gt;Table2[[#This Row],[200D EMA]]),"Uptrend","Downtrend/NoTrend")</f>
        <v>Uptrend</v>
      </c>
      <c r="AL180">
        <v>-0.04</v>
      </c>
      <c r="AM180" t="s">
        <v>3193</v>
      </c>
      <c r="AN180">
        <v>6.41</v>
      </c>
      <c r="AO180" t="s">
        <v>3194</v>
      </c>
      <c r="AP180">
        <v>0.19394031213419499</v>
      </c>
      <c r="AQ180">
        <f>(Table2[[#This Row],[Sharpe Ratio]]-AVERAGE(Table2[Sharpe Ratio]))/_xlfn.STDEV.P(Table2[Sharpe Ratio])</f>
        <v>1.4827784601641552</v>
      </c>
      <c r="AR1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1.6103676732410452</v>
      </c>
      <c r="AS180">
        <f>_xlfn.RANK.AVG(Table2[[#This Row],[1Y Return vs Nifty Z-Score]],Table2[1Y Return vs Nifty Z-Score])</f>
        <v>322</v>
      </c>
      <c r="AT180">
        <f>_xlfn.RANK.AVG(Table2[[#This Row],[6M Return vs Nifty Z-Score]],Table2[6M Return vs Nifty Z-Score])</f>
        <v>300</v>
      </c>
      <c r="AU180">
        <f>_xlfn.RANK.AVG(Table2[[#This Row],[Sharpe Ratio Z-Score]],Table2[Sharpe Ratio Z-Score])</f>
        <v>53</v>
      </c>
      <c r="AV180">
        <f>(Table2[[#This Row],[Rank 1Y]]+Table2[[#This Row],[Rank 6M]]+Table2[[#This Row],[Rank Sharpe]])/3</f>
        <v>225</v>
      </c>
    </row>
    <row r="181" spans="1:48" x14ac:dyDescent="0.3">
      <c r="A181" t="s">
        <v>1260</v>
      </c>
      <c r="B181" t="s">
        <v>1261</v>
      </c>
      <c r="C181" t="s">
        <v>600</v>
      </c>
      <c r="D181" t="s">
        <v>452</v>
      </c>
      <c r="E181">
        <v>9600.27378632</v>
      </c>
      <c r="F181">
        <v>366.8</v>
      </c>
      <c r="G181">
        <v>65.226257267555198</v>
      </c>
      <c r="H181">
        <f>(Table2[[#This Row],[1Y Return vs Nifty]]-AVERAGE(Table2[1Y Return vs Nifty]))/_xlfn.STDEV.P(Table2[1Y Return vs Nifty])</f>
        <v>0.65970715538727509</v>
      </c>
      <c r="I181">
        <v>-10.454436083572901</v>
      </c>
      <c r="J181">
        <f>(Table2[[#This Row],[1M Return vs Nifty]]-AVERAGE(Table2[1M Return vs Nifty]))/_xlfn.STDEV.P(Table2[1M Return vs Nifty])</f>
        <v>-1.0668703185617006</v>
      </c>
      <c r="K181">
        <v>4.47940158020449</v>
      </c>
      <c r="L181">
        <f>(Table2[[#This Row],[6M Return vs Nifty]]-AVERAGE(Table2[6M Return vs Nifty]))/_xlfn.STDEV.P(Table2[6M Return vs Nifty])</f>
        <v>-0.19798401999734805</v>
      </c>
      <c r="M181">
        <v>5.27997775449861</v>
      </c>
      <c r="N181">
        <f>(Table2[[#This Row],[1W Return vs Nifty]]-AVERAGE(Table2[1W Return vs Nifty]))/_xlfn.STDEV.P(Table2[1W Return vs Nifty])</f>
        <v>0.21441104760057159</v>
      </c>
      <c r="O181">
        <v>369.3</v>
      </c>
      <c r="P181">
        <v>378.54319807235299</v>
      </c>
      <c r="Q181">
        <v>334.84350359699602</v>
      </c>
      <c r="R181">
        <v>53.099800907185099</v>
      </c>
      <c r="S181" s="1">
        <f>(Table2[[#This Row],[Close Price]]-Table2[[#This Row],[20D EMA]])/Table2[[#This Row],[20D EMA]]</f>
        <v>-6.769564040075819E-3</v>
      </c>
      <c r="T181" s="1">
        <f>(Table2[[#This Row],[Close Price]]-Table2[[#This Row],[50D EMA]])/Table2[[#This Row],[50D EMA]]</f>
        <v>-3.1022081844694623E-2</v>
      </c>
      <c r="U181" s="1">
        <f>(Table2[[#This Row],[Close Price]]-Table2[[#This Row],[200D EMA]])/Table2[[#This Row],[200D EMA]]</f>
        <v>9.5437110350707385E-2</v>
      </c>
      <c r="V181">
        <v>0.561892574579409</v>
      </c>
      <c r="W181">
        <v>357.2</v>
      </c>
      <c r="X181">
        <v>369</v>
      </c>
      <c r="Y181">
        <v>352.35</v>
      </c>
      <c r="Z181">
        <v>369</v>
      </c>
      <c r="AA181">
        <v>327.7</v>
      </c>
      <c r="AB181">
        <v>372.3</v>
      </c>
      <c r="AC181" s="1">
        <f>(Table2[[#This Row],[Close Price]]/Table2[[#This Row],[Day Low]])-1</f>
        <v>2.6875699888017968E-2</v>
      </c>
      <c r="AD181" s="1">
        <f>(Table2[[#This Row],[Day High]]/Table2[[#This Row],[Close Price]])-1</f>
        <v>5.9978189749181343E-3</v>
      </c>
      <c r="AE181" s="1">
        <f>(Table2[[#This Row],[Close Price]]/Table2[[#This Row],[Current Week Low]])-1</f>
        <v>4.1010359018021747E-2</v>
      </c>
      <c r="AF181" s="1">
        <f>(Table2[[#This Row],[Current Week High]]/Table2[[#This Row],[Close Price]])-1</f>
        <v>5.9978189749181343E-3</v>
      </c>
      <c r="AG181" s="1">
        <f>(Table2[[#This Row],[Close Price]]/Table2[[#This Row],[Current Month Low]])-1</f>
        <v>0.11931644797070495</v>
      </c>
      <c r="AH181" s="1">
        <f>(Table2[[#This Row],[Current Month High]]/Table2[[#This Row],[Close Price]])-1</f>
        <v>1.4994547437295447E-2</v>
      </c>
      <c r="AI181">
        <v>14.858233369683701</v>
      </c>
      <c r="AJ181">
        <v>124.273922347905</v>
      </c>
      <c r="AK181" t="str">
        <f>IF(AND(Table2[[#This Row],[20D EMA]]&gt;Table2[[#This Row],[50D EMA]],Table2[[#This Row],[50D EMA]]&gt;Table2[[#This Row],[200D EMA]]),"Uptrend","Downtrend/NoTrend")</f>
        <v>Downtrend/NoTrend</v>
      </c>
      <c r="AL181">
        <v>-0.1</v>
      </c>
      <c r="AM181" t="s">
        <v>3193</v>
      </c>
      <c r="AN181">
        <v>-5.62</v>
      </c>
      <c r="AO181" t="s">
        <v>3193</v>
      </c>
      <c r="AP181">
        <v>0.12619704424619901</v>
      </c>
      <c r="AQ181">
        <f>(Table2[[#This Row],[Sharpe Ratio]]-AVERAGE(Table2[Sharpe Ratio]))/_xlfn.STDEV.P(Table2[Sharpe Ratio])</f>
        <v>0.69321383472282094</v>
      </c>
      <c r="AR1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1">
        <f>_xlfn.RANK.AVG(Table2[[#This Row],[1Y Return vs Nifty Z-Score]],Table2[1Y Return vs Nifty Z-Score])</f>
        <v>138</v>
      </c>
      <c r="AT181">
        <f>_xlfn.RANK.AVG(Table2[[#This Row],[6M Return vs Nifty Z-Score]],Table2[6M Return vs Nifty Z-Score])</f>
        <v>378</v>
      </c>
      <c r="AU181">
        <f>_xlfn.RANK.AVG(Table2[[#This Row],[Sharpe Ratio Z-Score]],Table2[Sharpe Ratio Z-Score])</f>
        <v>166</v>
      </c>
      <c r="AV181">
        <f>(Table2[[#This Row],[Rank 1Y]]+Table2[[#This Row],[Rank 6M]]+Table2[[#This Row],[Rank Sharpe]])/3</f>
        <v>227.33333333333334</v>
      </c>
    </row>
    <row r="182" spans="1:48" x14ac:dyDescent="0.3">
      <c r="A182" t="s">
        <v>747</v>
      </c>
      <c r="B182" t="s">
        <v>748</v>
      </c>
      <c r="C182" t="s">
        <v>3148</v>
      </c>
      <c r="D182" t="s">
        <v>405</v>
      </c>
      <c r="E182">
        <v>22799.772546389999</v>
      </c>
      <c r="F182">
        <v>4626.3</v>
      </c>
      <c r="G182">
        <v>58.4974970719243</v>
      </c>
      <c r="H182">
        <f>(Table2[[#This Row],[1Y Return vs Nifty]]-AVERAGE(Table2[1Y Return vs Nifty]))/_xlfn.STDEV.P(Table2[1Y Return vs Nifty])</f>
        <v>0.54810735737386729</v>
      </c>
      <c r="I182">
        <v>5.6747453849949201</v>
      </c>
      <c r="J182">
        <f>(Table2[[#This Row],[1M Return vs Nifty]]-AVERAGE(Table2[1M Return vs Nifty]))/_xlfn.STDEV.P(Table2[1M Return vs Nifty])</f>
        <v>0.71073164040505288</v>
      </c>
      <c r="K182">
        <v>40.245168314085298</v>
      </c>
      <c r="L182">
        <f>(Table2[[#This Row],[6M Return vs Nifty]]-AVERAGE(Table2[6M Return vs Nifty]))/_xlfn.STDEV.P(Table2[6M Return vs Nifty])</f>
        <v>0.88559778330046424</v>
      </c>
      <c r="M182">
        <v>11.3543418091077</v>
      </c>
      <c r="N182">
        <f>(Table2[[#This Row],[1W Return vs Nifty]]-AVERAGE(Table2[1W Return vs Nifty]))/_xlfn.STDEV.P(Table2[1W Return vs Nifty])</f>
        <v>1.3847799369505711</v>
      </c>
      <c r="O182">
        <v>4453.68</v>
      </c>
      <c r="P182">
        <v>4344.2646449024696</v>
      </c>
      <c r="Q182">
        <v>3681.9109235115802</v>
      </c>
      <c r="R182">
        <v>63.797053247003802</v>
      </c>
      <c r="S182" s="1">
        <f>(Table2[[#This Row],[Close Price]]-Table2[[#This Row],[20D EMA]])/Table2[[#This Row],[20D EMA]]</f>
        <v>3.8758958883440185E-2</v>
      </c>
      <c r="T182" s="1">
        <f>(Table2[[#This Row],[Close Price]]-Table2[[#This Row],[50D EMA]])/Table2[[#This Row],[50D EMA]]</f>
        <v>6.4921310774303062E-2</v>
      </c>
      <c r="U182" s="1">
        <f>(Table2[[#This Row],[Close Price]]-Table2[[#This Row],[200D EMA]])/Table2[[#This Row],[200D EMA]]</f>
        <v>0.25649427596355856</v>
      </c>
      <c r="V182">
        <v>0.75876801831121699</v>
      </c>
      <c r="W182">
        <v>4594.8</v>
      </c>
      <c r="X182">
        <v>4738.2</v>
      </c>
      <c r="Y182">
        <v>4401.8999999999996</v>
      </c>
      <c r="Z182">
        <v>4738.2</v>
      </c>
      <c r="AA182">
        <v>4050</v>
      </c>
      <c r="AB182">
        <v>4738.2</v>
      </c>
      <c r="AC182" s="1">
        <f>(Table2[[#This Row],[Close Price]]/Table2[[#This Row],[Day Low]])-1</f>
        <v>6.8555758683730428E-3</v>
      </c>
      <c r="AD182" s="1">
        <f>(Table2[[#This Row],[Day High]]/Table2[[#This Row],[Close Price]])-1</f>
        <v>2.4187795862784522E-2</v>
      </c>
      <c r="AE182" s="1">
        <f>(Table2[[#This Row],[Close Price]]/Table2[[#This Row],[Current Week Low]])-1</f>
        <v>5.097798677843679E-2</v>
      </c>
      <c r="AF182" s="1">
        <f>(Table2[[#This Row],[Current Week High]]/Table2[[#This Row],[Close Price]])-1</f>
        <v>2.4187795862784522E-2</v>
      </c>
      <c r="AG182" s="1">
        <f>(Table2[[#This Row],[Close Price]]/Table2[[#This Row],[Current Month Low]])-1</f>
        <v>0.14229629629629637</v>
      </c>
      <c r="AH182" s="1">
        <f>(Table2[[#This Row],[Current Month High]]/Table2[[#This Row],[Close Price]])-1</f>
        <v>2.4187795862784522E-2</v>
      </c>
      <c r="AI182">
        <v>6.1323303720035298</v>
      </c>
      <c r="AJ182">
        <v>107.457399103139</v>
      </c>
      <c r="AK182" t="str">
        <f>IF(AND(Table2[[#This Row],[20D EMA]]&gt;Table2[[#This Row],[50D EMA]],Table2[[#This Row],[50D EMA]]&gt;Table2[[#This Row],[200D EMA]]),"Uptrend","Downtrend/NoTrend")</f>
        <v>Uptrend</v>
      </c>
      <c r="AL182">
        <v>0.12</v>
      </c>
      <c r="AM182" t="s">
        <v>3194</v>
      </c>
      <c r="AN182">
        <v>3.36</v>
      </c>
      <c r="AO182" t="s">
        <v>3194</v>
      </c>
      <c r="AP182">
        <v>3.4531352742998997E-2</v>
      </c>
      <c r="AQ182">
        <f>(Table2[[#This Row],[Sharpe Ratio]]-AVERAGE(Table2[Sharpe Ratio]))/_xlfn.STDEV.P(Table2[Sharpe Ratio])</f>
        <v>-0.37517258409016835</v>
      </c>
      <c r="AR1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3.1540441339397871</v>
      </c>
      <c r="AS182">
        <f>_xlfn.RANK.AVG(Table2[[#This Row],[1Y Return vs Nifty Z-Score]],Table2[1Y Return vs Nifty Z-Score])</f>
        <v>151</v>
      </c>
      <c r="AT182">
        <f>_xlfn.RANK.AVG(Table2[[#This Row],[6M Return vs Nifty Z-Score]],Table2[6M Return vs Nifty Z-Score])</f>
        <v>99</v>
      </c>
      <c r="AU182">
        <f>_xlfn.RANK.AVG(Table2[[#This Row],[Sharpe Ratio Z-Score]],Table2[Sharpe Ratio Z-Score])</f>
        <v>434</v>
      </c>
      <c r="AV182">
        <f>(Table2[[#This Row],[Rank 1Y]]+Table2[[#This Row],[Rank 6M]]+Table2[[#This Row],[Rank Sharpe]])/3</f>
        <v>228</v>
      </c>
    </row>
    <row r="183" spans="1:48" x14ac:dyDescent="0.3">
      <c r="A183" t="s">
        <v>1283</v>
      </c>
      <c r="B183" t="s">
        <v>1284</v>
      </c>
      <c r="C183" t="s">
        <v>3161</v>
      </c>
      <c r="D183" t="s">
        <v>133</v>
      </c>
      <c r="E183">
        <v>9330.6543956699898</v>
      </c>
      <c r="F183">
        <v>393.45</v>
      </c>
      <c r="G183">
        <v>158.76022084350399</v>
      </c>
      <c r="H183">
        <f>(Table2[[#This Row],[1Y Return vs Nifty]]-AVERAGE(Table2[1Y Return vs Nifty]))/_xlfn.STDEV.P(Table2[1Y Return vs Nifty])</f>
        <v>2.2110139547062873</v>
      </c>
      <c r="I183">
        <v>-15.139441852345101</v>
      </c>
      <c r="J183">
        <f>(Table2[[#This Row],[1M Return vs Nifty]]-AVERAGE(Table2[1M Return vs Nifty]))/_xlfn.STDEV.P(Table2[1M Return vs Nifty])</f>
        <v>-1.5832062187169296</v>
      </c>
      <c r="K183">
        <v>-1.6413210419962301</v>
      </c>
      <c r="L183">
        <f>(Table2[[#This Row],[6M Return vs Nifty]]-AVERAGE(Table2[6M Return vs Nifty]))/_xlfn.STDEV.P(Table2[6M Return vs Nifty])</f>
        <v>-0.38342122048569122</v>
      </c>
      <c r="M183">
        <v>6.5684453024800504</v>
      </c>
      <c r="N183">
        <f>(Table2[[#This Row],[1W Return vs Nifty]]-AVERAGE(Table2[1W Return vs Nifty]))/_xlfn.STDEV.P(Table2[1W Return vs Nifty])</f>
        <v>0.46266457991072885</v>
      </c>
      <c r="O183">
        <v>404.41</v>
      </c>
      <c r="P183">
        <v>424.584645753833</v>
      </c>
      <c r="Q183">
        <v>362.37104045553502</v>
      </c>
      <c r="R183">
        <v>46.905710597251201</v>
      </c>
      <c r="S183" s="1">
        <f>(Table2[[#This Row],[Close Price]]-Table2[[#This Row],[20D EMA]])/Table2[[#This Row],[20D EMA]]</f>
        <v>-2.7101209168912826E-2</v>
      </c>
      <c r="T183" s="1">
        <f>(Table2[[#This Row],[Close Price]]-Table2[[#This Row],[50D EMA]])/Table2[[#This Row],[50D EMA]]</f>
        <v>-7.3329655382508477E-2</v>
      </c>
      <c r="U183" s="1">
        <f>(Table2[[#This Row],[Close Price]]-Table2[[#This Row],[200D EMA]])/Table2[[#This Row],[200D EMA]]</f>
        <v>8.5765571954634523E-2</v>
      </c>
      <c r="V183">
        <v>0.76028526740328695</v>
      </c>
      <c r="W183">
        <v>382</v>
      </c>
      <c r="X183">
        <v>399</v>
      </c>
      <c r="Y183">
        <v>380</v>
      </c>
      <c r="Z183">
        <v>400</v>
      </c>
      <c r="AA183">
        <v>348.55</v>
      </c>
      <c r="AB183">
        <v>405.9</v>
      </c>
      <c r="AC183" s="1">
        <f>(Table2[[#This Row],[Close Price]]/Table2[[#This Row],[Day Low]])-1</f>
        <v>2.9973821989528693E-2</v>
      </c>
      <c r="AD183" s="1">
        <f>(Table2[[#This Row],[Day High]]/Table2[[#This Row],[Close Price]])-1</f>
        <v>1.4105985512771646E-2</v>
      </c>
      <c r="AE183" s="1">
        <f>(Table2[[#This Row],[Close Price]]/Table2[[#This Row],[Current Week Low]])-1</f>
        <v>3.5394736842105257E-2</v>
      </c>
      <c r="AF183" s="1">
        <f>(Table2[[#This Row],[Current Week High]]/Table2[[#This Row],[Close Price]])-1</f>
        <v>1.6647604524081761E-2</v>
      </c>
      <c r="AG183" s="1">
        <f>(Table2[[#This Row],[Close Price]]/Table2[[#This Row],[Current Month Low]])-1</f>
        <v>0.1288193946349161</v>
      </c>
      <c r="AH183" s="1">
        <f>(Table2[[#This Row],[Current Month High]]/Table2[[#This Row],[Close Price]])-1</f>
        <v>3.1643156690811969E-2</v>
      </c>
      <c r="AI183">
        <v>44.770618884229201</v>
      </c>
      <c r="AJ183">
        <v>210.291798107255</v>
      </c>
      <c r="AK183" t="str">
        <f>IF(AND(Table2[[#This Row],[20D EMA]]&gt;Table2[[#This Row],[50D EMA]],Table2[[#This Row],[50D EMA]]&gt;Table2[[#This Row],[200D EMA]]),"Uptrend","Downtrend/NoTrend")</f>
        <v>Downtrend/NoTrend</v>
      </c>
      <c r="AL183">
        <v>-0.12</v>
      </c>
      <c r="AM183" t="s">
        <v>3193</v>
      </c>
      <c r="AN183">
        <v>-6.13</v>
      </c>
      <c r="AO183" t="s">
        <v>3193</v>
      </c>
      <c r="AP183">
        <v>0.110493714475422</v>
      </c>
      <c r="AQ183">
        <f>(Table2[[#This Row],[Sharpe Ratio]]-AVERAGE(Table2[Sharpe Ratio]))/_xlfn.STDEV.P(Table2[Sharpe Ratio])</f>
        <v>0.51018762303865806</v>
      </c>
      <c r="AR1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3">
        <f>_xlfn.RANK.AVG(Table2[[#This Row],[1Y Return vs Nifty Z-Score]],Table2[1Y Return vs Nifty Z-Score])</f>
        <v>30</v>
      </c>
      <c r="AT183">
        <f>_xlfn.RANK.AVG(Table2[[#This Row],[6M Return vs Nifty Z-Score]],Table2[6M Return vs Nifty Z-Score])</f>
        <v>449</v>
      </c>
      <c r="AU183">
        <f>_xlfn.RANK.AVG(Table2[[#This Row],[Sharpe Ratio Z-Score]],Table2[Sharpe Ratio Z-Score])</f>
        <v>205</v>
      </c>
      <c r="AV183">
        <f>(Table2[[#This Row],[Rank 1Y]]+Table2[[#This Row],[Rank 6M]]+Table2[[#This Row],[Rank Sharpe]])/3</f>
        <v>228</v>
      </c>
    </row>
    <row r="184" spans="1:48" x14ac:dyDescent="0.3">
      <c r="A184" t="s">
        <v>1590</v>
      </c>
      <c r="B184" t="s">
        <v>1591</v>
      </c>
      <c r="C184" t="s">
        <v>3156</v>
      </c>
      <c r="D184" t="s">
        <v>77</v>
      </c>
      <c r="E184">
        <v>6163.4766446000003</v>
      </c>
      <c r="F184">
        <v>300.85000000000002</v>
      </c>
      <c r="G184">
        <v>32.356102948691202</v>
      </c>
      <c r="H184">
        <f>(Table2[[#This Row],[1Y Return vs Nifty]]-AVERAGE(Table2[1Y Return vs Nifty]))/_xlfn.STDEV.P(Table2[1Y Return vs Nifty])</f>
        <v>0.11453947575490202</v>
      </c>
      <c r="I184">
        <v>2.3369439189217101</v>
      </c>
      <c r="J184">
        <f>(Table2[[#This Row],[1M Return vs Nifty]]-AVERAGE(Table2[1M Return vs Nifty]))/_xlfn.STDEV.P(Table2[1M Return vs Nifty])</f>
        <v>0.34287153316424307</v>
      </c>
      <c r="K184">
        <v>36.950016162203497</v>
      </c>
      <c r="L184">
        <f>(Table2[[#This Row],[6M Return vs Nifty]]-AVERAGE(Table2[6M Return vs Nifty]))/_xlfn.STDEV.P(Table2[6M Return vs Nifty])</f>
        <v>0.78576581443917981</v>
      </c>
      <c r="M184">
        <v>1.4896703129502</v>
      </c>
      <c r="N184">
        <f>(Table2[[#This Row],[1W Return vs Nifty]]-AVERAGE(Table2[1W Return vs Nifty]))/_xlfn.STDEV.P(Table2[1W Return vs Nifty])</f>
        <v>-0.51588069500482425</v>
      </c>
      <c r="O184">
        <v>260.33</v>
      </c>
      <c r="P184">
        <v>298.48802466452901</v>
      </c>
      <c r="Q184">
        <v>264.91407988461401</v>
      </c>
      <c r="R184">
        <v>56.149853573700398</v>
      </c>
      <c r="S184" s="1">
        <f>(Table2[[#This Row],[Close Price]]-Table2[[#This Row],[20D EMA]])/Table2[[#This Row],[20D EMA]]</f>
        <v>0.15564859985403157</v>
      </c>
      <c r="T184" s="1">
        <f>(Table2[[#This Row],[Close Price]]-Table2[[#This Row],[50D EMA]])/Table2[[#This Row],[50D EMA]]</f>
        <v>7.9131326562452281E-3</v>
      </c>
      <c r="U184" s="1">
        <f>(Table2[[#This Row],[Close Price]]-Table2[[#This Row],[200D EMA]])/Table2[[#This Row],[200D EMA]]</f>
        <v>0.13565122748869468</v>
      </c>
      <c r="V184">
        <v>0.54278495649532399</v>
      </c>
      <c r="W184">
        <v>298.25</v>
      </c>
      <c r="X184">
        <v>307.8</v>
      </c>
      <c r="Y184">
        <v>286</v>
      </c>
      <c r="Z184">
        <v>305.8</v>
      </c>
      <c r="AA184">
        <v>286</v>
      </c>
      <c r="AB184">
        <v>305.8</v>
      </c>
      <c r="AC184" s="1">
        <f>(Table2[[#This Row],[Close Price]]/Table2[[#This Row],[Day Low]])-1</f>
        <v>8.7175188600168152E-3</v>
      </c>
      <c r="AD184" s="1">
        <f>(Table2[[#This Row],[Day High]]/Table2[[#This Row],[Close Price]])-1</f>
        <v>2.3101213229183903E-2</v>
      </c>
      <c r="AE184" s="1">
        <f>(Table2[[#This Row],[Close Price]]/Table2[[#This Row],[Current Week Low]])-1</f>
        <v>5.1923076923076961E-2</v>
      </c>
      <c r="AF184" s="1">
        <f>(Table2[[#This Row],[Current Week High]]/Table2[[#This Row],[Close Price]])-1</f>
        <v>1.6453382084095081E-2</v>
      </c>
      <c r="AG184" s="1">
        <f>(Table2[[#This Row],[Close Price]]/Table2[[#This Row],[Current Month Low]])-1</f>
        <v>5.1923076923076961E-2</v>
      </c>
      <c r="AH184" s="1">
        <f>(Table2[[#This Row],[Current Month High]]/Table2[[#This Row],[Close Price]])-1</f>
        <v>1.6453382084095081E-2</v>
      </c>
      <c r="AI184">
        <v>22.851919561243101</v>
      </c>
      <c r="AJ184">
        <v>65.302197802197796</v>
      </c>
      <c r="AK184" t="str">
        <f>IF(AND(Table2[[#This Row],[20D EMA]]&gt;Table2[[#This Row],[50D EMA]],Table2[[#This Row],[50D EMA]]&gt;Table2[[#This Row],[200D EMA]]),"Uptrend","Downtrend/NoTrend")</f>
        <v>Downtrend/NoTrend</v>
      </c>
      <c r="AL184">
        <v>-0.09</v>
      </c>
      <c r="AM184" t="s">
        <v>3193</v>
      </c>
      <c r="AN184">
        <v>4.9000000000000004</v>
      </c>
      <c r="AO184" t="s">
        <v>3194</v>
      </c>
      <c r="AP184">
        <v>7.2625139890143006E-2</v>
      </c>
      <c r="AQ184">
        <f>(Table2[[#This Row],[Sharpe Ratio]]-AVERAGE(Table2[Sharpe Ratio]))/_xlfn.STDEV.P(Table2[Sharpe Ratio])</f>
        <v>6.8819973667830825E-2</v>
      </c>
      <c r="AR1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4">
        <f>_xlfn.RANK.AVG(Table2[[#This Row],[1Y Return vs Nifty Z-Score]],Table2[1Y Return vs Nifty Z-Score])</f>
        <v>254</v>
      </c>
      <c r="AT184">
        <f>_xlfn.RANK.AVG(Table2[[#This Row],[6M Return vs Nifty Z-Score]],Table2[6M Return vs Nifty Z-Score])</f>
        <v>110</v>
      </c>
      <c r="AU184">
        <f>_xlfn.RANK.AVG(Table2[[#This Row],[Sharpe Ratio Z-Score]],Table2[Sharpe Ratio Z-Score])</f>
        <v>324</v>
      </c>
      <c r="AV184">
        <f>(Table2[[#This Row],[Rank 1Y]]+Table2[[#This Row],[Rank 6M]]+Table2[[#This Row],[Rank Sharpe]])/3</f>
        <v>229.33333333333334</v>
      </c>
    </row>
    <row r="185" spans="1:48" x14ac:dyDescent="0.3">
      <c r="A185" t="s">
        <v>778</v>
      </c>
      <c r="B185" t="s">
        <v>779</v>
      </c>
      <c r="C185" t="s">
        <v>3151</v>
      </c>
      <c r="D185" t="s">
        <v>220</v>
      </c>
      <c r="E185">
        <v>21133.432144440001</v>
      </c>
      <c r="F185">
        <v>1300.95</v>
      </c>
      <c r="G185">
        <v>59.050485256060803</v>
      </c>
      <c r="H185">
        <f>(Table2[[#This Row],[1Y Return vs Nifty]]-AVERAGE(Table2[1Y Return vs Nifty]))/_xlfn.STDEV.P(Table2[1Y Return vs Nifty])</f>
        <v>0.55727893844663401</v>
      </c>
      <c r="I185">
        <v>-5.3622796860691704</v>
      </c>
      <c r="J185">
        <f>(Table2[[#This Row],[1M Return vs Nifty]]-AVERAGE(Table2[1M Return vs Nifty]))/_xlfn.STDEV.P(Table2[1M Return vs Nifty])</f>
        <v>-0.50566222469731514</v>
      </c>
      <c r="K185">
        <v>-0.10073637244877801</v>
      </c>
      <c r="L185">
        <f>(Table2[[#This Row],[6M Return vs Nifty]]-AVERAGE(Table2[6M Return vs Nifty]))/_xlfn.STDEV.P(Table2[6M Return vs Nifty])</f>
        <v>-0.33674671391682126</v>
      </c>
      <c r="M185">
        <v>0.21326939487647201</v>
      </c>
      <c r="N185">
        <f>(Table2[[#This Row],[1W Return vs Nifty]]-AVERAGE(Table2[1W Return vs Nifty]))/_xlfn.STDEV.P(Table2[1W Return vs Nifty])</f>
        <v>-0.76180930768284805</v>
      </c>
      <c r="O185">
        <v>1330.77</v>
      </c>
      <c r="P185">
        <v>1322.5520513173799</v>
      </c>
      <c r="Q185">
        <v>1143.9482437741001</v>
      </c>
      <c r="R185">
        <v>38.5656580609458</v>
      </c>
      <c r="S185" s="1">
        <f>(Table2[[#This Row],[Close Price]]-Table2[[#This Row],[20D EMA]])/Table2[[#This Row],[20D EMA]]</f>
        <v>-2.2408079532901956E-2</v>
      </c>
      <c r="T185" s="1">
        <f>(Table2[[#This Row],[Close Price]]-Table2[[#This Row],[50D EMA]])/Table2[[#This Row],[50D EMA]]</f>
        <v>-1.6333611441502263E-2</v>
      </c>
      <c r="U185" s="1">
        <f>(Table2[[#This Row],[Close Price]]-Table2[[#This Row],[200D EMA]])/Table2[[#This Row],[200D EMA]]</f>
        <v>0.13724550658683796</v>
      </c>
      <c r="V185">
        <v>0.94141765959753299</v>
      </c>
      <c r="W185">
        <v>1296.5999999999999</v>
      </c>
      <c r="X185">
        <v>1327</v>
      </c>
      <c r="Y185">
        <v>1295.05</v>
      </c>
      <c r="Z185">
        <v>1328</v>
      </c>
      <c r="AA185">
        <v>1269.55</v>
      </c>
      <c r="AB185">
        <v>1426.95</v>
      </c>
      <c r="AC185" s="1">
        <f>(Table2[[#This Row],[Close Price]]/Table2[[#This Row],[Day Low]])-1</f>
        <v>3.3549282739473441E-3</v>
      </c>
      <c r="AD185" s="1">
        <f>(Table2[[#This Row],[Day High]]/Table2[[#This Row],[Close Price]])-1</f>
        <v>2.0023828740535654E-2</v>
      </c>
      <c r="AE185" s="1">
        <f>(Table2[[#This Row],[Close Price]]/Table2[[#This Row],[Current Week Low]])-1</f>
        <v>4.5558086560364419E-3</v>
      </c>
      <c r="AF185" s="1">
        <f>(Table2[[#This Row],[Current Week High]]/Table2[[#This Row],[Close Price]])-1</f>
        <v>2.0792497790076414E-2</v>
      </c>
      <c r="AG185" s="1">
        <f>(Table2[[#This Row],[Close Price]]/Table2[[#This Row],[Current Month Low]])-1</f>
        <v>2.473317317159629E-2</v>
      </c>
      <c r="AH185" s="1">
        <f>(Table2[[#This Row],[Current Month High]]/Table2[[#This Row],[Close Price]])-1</f>
        <v>9.6852300242130651E-2</v>
      </c>
      <c r="AI185">
        <v>11.3801452784503</v>
      </c>
      <c r="AJ185">
        <v>116.37422037422</v>
      </c>
      <c r="AK185" t="str">
        <f>IF(AND(Table2[[#This Row],[20D EMA]]&gt;Table2[[#This Row],[50D EMA]],Table2[[#This Row],[50D EMA]]&gt;Table2[[#This Row],[200D EMA]]),"Uptrend","Downtrend/NoTrend")</f>
        <v>Uptrend</v>
      </c>
      <c r="AL185">
        <v>-0.03</v>
      </c>
      <c r="AM185" t="s">
        <v>3193</v>
      </c>
      <c r="AN185">
        <v>-1.52</v>
      </c>
      <c r="AO185" t="s">
        <v>3193</v>
      </c>
      <c r="AP185">
        <v>0.15487369081467001</v>
      </c>
      <c r="AQ185">
        <f>(Table2[[#This Row],[Sharpe Ratio]]-AVERAGE(Table2[Sharpe Ratio]))/_xlfn.STDEV.P(Table2[Sharpe Ratio])</f>
        <v>1.0274472783202542</v>
      </c>
      <c r="AR1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-1.9492029530095989E-2</v>
      </c>
      <c r="AS185">
        <f>_xlfn.RANK.AVG(Table2[[#This Row],[1Y Return vs Nifty Z-Score]],Table2[1Y Return vs Nifty Z-Score])</f>
        <v>149</v>
      </c>
      <c r="AT185">
        <f>_xlfn.RANK.AVG(Table2[[#This Row],[6M Return vs Nifty Z-Score]],Table2[6M Return vs Nifty Z-Score])</f>
        <v>430</v>
      </c>
      <c r="AU185">
        <f>_xlfn.RANK.AVG(Table2[[#This Row],[Sharpe Ratio Z-Score]],Table2[Sharpe Ratio Z-Score])</f>
        <v>111</v>
      </c>
      <c r="AV185">
        <f>(Table2[[#This Row],[Rank 1Y]]+Table2[[#This Row],[Rank 6M]]+Table2[[#This Row],[Rank Sharpe]])/3</f>
        <v>230</v>
      </c>
    </row>
    <row r="186" spans="1:48" x14ac:dyDescent="0.3">
      <c r="A186" t="s">
        <v>684</v>
      </c>
      <c r="B186" t="s">
        <v>685</v>
      </c>
      <c r="C186" t="s">
        <v>3151</v>
      </c>
      <c r="D186" t="s">
        <v>48</v>
      </c>
      <c r="E186">
        <v>27329.422999999999</v>
      </c>
      <c r="F186">
        <v>1026.6500000000001</v>
      </c>
      <c r="G186">
        <v>30.583668629497701</v>
      </c>
      <c r="H186">
        <f>(Table2[[#This Row],[1Y Return vs Nifty]]-AVERAGE(Table2[1Y Return vs Nifty]))/_xlfn.STDEV.P(Table2[1Y Return vs Nifty])</f>
        <v>8.5142780633791298E-2</v>
      </c>
      <c r="I186">
        <v>2.8112784784297902</v>
      </c>
      <c r="J186">
        <f>(Table2[[#This Row],[1M Return vs Nifty]]-AVERAGE(Table2[1M Return vs Nifty]))/_xlfn.STDEV.P(Table2[1M Return vs Nifty])</f>
        <v>0.39514808816676211</v>
      </c>
      <c r="K186">
        <v>33.306718474887298</v>
      </c>
      <c r="L186">
        <f>(Table2[[#This Row],[6M Return vs Nifty]]-AVERAGE(Table2[6M Return vs Nifty]))/_xlfn.STDEV.P(Table2[6M Return vs Nifty])</f>
        <v>0.67538621297985801</v>
      </c>
      <c r="M186">
        <v>2.5880587320234598</v>
      </c>
      <c r="N186">
        <f>(Table2[[#This Row],[1W Return vs Nifty]]-AVERAGE(Table2[1W Return vs Nifty]))/_xlfn.STDEV.P(Table2[1W Return vs Nifty])</f>
        <v>-0.30425037081800682</v>
      </c>
      <c r="O186">
        <v>1001.36</v>
      </c>
      <c r="P186">
        <v>957.51452237077103</v>
      </c>
      <c r="Q186">
        <v>819.58001180723295</v>
      </c>
      <c r="R186">
        <v>57.718062426583401</v>
      </c>
      <c r="S186" s="1">
        <f>(Table2[[#This Row],[Close Price]]-Table2[[#This Row],[20D EMA]])/Table2[[#This Row],[20D EMA]]</f>
        <v>2.5255652312854596E-2</v>
      </c>
      <c r="T186" s="1">
        <f>(Table2[[#This Row],[Close Price]]-Table2[[#This Row],[50D EMA]])/Table2[[#This Row],[50D EMA]]</f>
        <v>7.2203059080558005E-2</v>
      </c>
      <c r="U186" s="1">
        <f>(Table2[[#This Row],[Close Price]]-Table2[[#This Row],[200D EMA]])/Table2[[#This Row],[200D EMA]]</f>
        <v>0.25265378024064167</v>
      </c>
      <c r="V186">
        <v>0.42742629147864702</v>
      </c>
      <c r="W186">
        <v>1008.4</v>
      </c>
      <c r="X186">
        <v>1034.8499999999999</v>
      </c>
      <c r="Y186">
        <v>993.65</v>
      </c>
      <c r="Z186">
        <v>1034.8499999999999</v>
      </c>
      <c r="AA186">
        <v>968.15</v>
      </c>
      <c r="AB186">
        <v>1061</v>
      </c>
      <c r="AC186" s="1">
        <f>(Table2[[#This Row],[Close Price]]/Table2[[#This Row],[Day Low]])-1</f>
        <v>1.809797699325677E-2</v>
      </c>
      <c r="AD186" s="1">
        <f>(Table2[[#This Row],[Day High]]/Table2[[#This Row],[Close Price]])-1</f>
        <v>7.9871426484194874E-3</v>
      </c>
      <c r="AE186" s="1">
        <f>(Table2[[#This Row],[Close Price]]/Table2[[#This Row],[Current Week Low]])-1</f>
        <v>3.3210889146077616E-2</v>
      </c>
      <c r="AF186" s="1">
        <f>(Table2[[#This Row],[Current Week High]]/Table2[[#This Row],[Close Price]])-1</f>
        <v>7.9871426484194874E-3</v>
      </c>
      <c r="AG186" s="1">
        <f>(Table2[[#This Row],[Close Price]]/Table2[[#This Row],[Current Month Low]])-1</f>
        <v>6.0424520993647812E-2</v>
      </c>
      <c r="AH186" s="1">
        <f>(Table2[[#This Row],[Current Month High]]/Table2[[#This Row],[Close Price]])-1</f>
        <v>3.3458335362587022E-2</v>
      </c>
      <c r="AI186">
        <v>4.0276627867335399</v>
      </c>
      <c r="AJ186">
        <v>86.646668484683204</v>
      </c>
      <c r="AK186" t="str">
        <f>IF(AND(Table2[[#This Row],[20D EMA]]&gt;Table2[[#This Row],[50D EMA]],Table2[[#This Row],[50D EMA]]&gt;Table2[[#This Row],[200D EMA]]),"Uptrend","Downtrend/NoTrend")</f>
        <v>Uptrend</v>
      </c>
      <c r="AL186">
        <v>0.19</v>
      </c>
      <c r="AM186" t="s">
        <v>3194</v>
      </c>
      <c r="AN186">
        <v>0.41</v>
      </c>
      <c r="AO186" t="s">
        <v>3194</v>
      </c>
      <c r="AP186">
        <v>7.9277665719762996E-2</v>
      </c>
      <c r="AQ186">
        <f>(Table2[[#This Row],[Sharpe Ratio]]-AVERAGE(Table2[Sharpe Ratio]))/_xlfn.STDEV.P(Table2[Sharpe Ratio])</f>
        <v>0.14635681575798723</v>
      </c>
      <c r="AR1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0.99778352672039183</v>
      </c>
      <c r="AS186">
        <f>_xlfn.RANK.AVG(Table2[[#This Row],[1Y Return vs Nifty Z-Score]],Table2[1Y Return vs Nifty Z-Score])</f>
        <v>263</v>
      </c>
      <c r="AT186">
        <f>_xlfn.RANK.AVG(Table2[[#This Row],[6M Return vs Nifty Z-Score]],Table2[6M Return vs Nifty Z-Score])</f>
        <v>126</v>
      </c>
      <c r="AU186">
        <f>_xlfn.RANK.AVG(Table2[[#This Row],[Sharpe Ratio Z-Score]],Table2[Sharpe Ratio Z-Score])</f>
        <v>303</v>
      </c>
      <c r="AV186">
        <f>(Table2[[#This Row],[Rank 1Y]]+Table2[[#This Row],[Rank 6M]]+Table2[[#This Row],[Rank Sharpe]])/3</f>
        <v>230.66666666666666</v>
      </c>
    </row>
    <row r="187" spans="1:48" x14ac:dyDescent="0.3">
      <c r="A187" t="s">
        <v>794</v>
      </c>
      <c r="B187" t="s">
        <v>795</v>
      </c>
      <c r="C187" t="s">
        <v>3161</v>
      </c>
      <c r="D187" t="s">
        <v>133</v>
      </c>
      <c r="E187">
        <v>20550.836123820001</v>
      </c>
      <c r="F187">
        <v>1813.4</v>
      </c>
      <c r="G187">
        <v>111.71511466696801</v>
      </c>
      <c r="H187">
        <f>(Table2[[#This Row],[1Y Return vs Nifty]]-AVERAGE(Table2[1Y Return vs Nifty]))/_xlfn.STDEV.P(Table2[1Y Return vs Nifty])</f>
        <v>1.4307477252410423</v>
      </c>
      <c r="I187">
        <v>-1.5627682868764099</v>
      </c>
      <c r="J187">
        <f>(Table2[[#This Row],[1M Return vs Nifty]]-AVERAGE(Table2[1M Return vs Nifty]))/_xlfn.STDEV.P(Table2[1M Return vs Nifty])</f>
        <v>-8.6916926339575179E-2</v>
      </c>
      <c r="K187">
        <v>5.2265905451198398</v>
      </c>
      <c r="L187">
        <f>(Table2[[#This Row],[6M Return vs Nifty]]-AVERAGE(Table2[6M Return vs Nifty]))/_xlfn.STDEV.P(Table2[6M Return vs Nifty])</f>
        <v>-0.17534672070410429</v>
      </c>
      <c r="M187">
        <v>1.7884229715500699</v>
      </c>
      <c r="N187">
        <f>(Table2[[#This Row],[1W Return vs Nifty]]-AVERAGE(Table2[1W Return vs Nifty]))/_xlfn.STDEV.P(Table2[1W Return vs Nifty])</f>
        <v>-0.45831897922807857</v>
      </c>
      <c r="O187">
        <v>1801.03</v>
      </c>
      <c r="P187">
        <v>1805.9214780775701</v>
      </c>
      <c r="Q187">
        <v>1602.43288788058</v>
      </c>
      <c r="R187">
        <v>54.778794085685497</v>
      </c>
      <c r="S187" s="1">
        <f>(Table2[[#This Row],[Close Price]]-Table2[[#This Row],[20D EMA]])/Table2[[#This Row],[20D EMA]]</f>
        <v>6.8682920328923553E-3</v>
      </c>
      <c r="T187" s="1">
        <f>(Table2[[#This Row],[Close Price]]-Table2[[#This Row],[50D EMA]])/Table2[[#This Row],[50D EMA]]</f>
        <v>4.1411113457662553E-3</v>
      </c>
      <c r="U187" s="1">
        <f>(Table2[[#This Row],[Close Price]]-Table2[[#This Row],[200D EMA]])/Table2[[#This Row],[200D EMA]]</f>
        <v>0.13165425754488275</v>
      </c>
      <c r="V187">
        <v>0.91664517252732103</v>
      </c>
      <c r="W187">
        <v>1725</v>
      </c>
      <c r="X187">
        <v>1822</v>
      </c>
      <c r="Y187">
        <v>1701</v>
      </c>
      <c r="Z187">
        <v>1822</v>
      </c>
      <c r="AA187">
        <v>1675.55</v>
      </c>
      <c r="AB187">
        <v>1941.9</v>
      </c>
      <c r="AC187" s="1">
        <f>(Table2[[#This Row],[Close Price]]/Table2[[#This Row],[Day Low]])-1</f>
        <v>5.1246376811594274E-2</v>
      </c>
      <c r="AD187" s="1">
        <f>(Table2[[#This Row],[Day High]]/Table2[[#This Row],[Close Price]])-1</f>
        <v>4.7424727032094882E-3</v>
      </c>
      <c r="AE187" s="1">
        <f>(Table2[[#This Row],[Close Price]]/Table2[[#This Row],[Current Week Low]])-1</f>
        <v>6.6078777189888305E-2</v>
      </c>
      <c r="AF187" s="1">
        <f>(Table2[[#This Row],[Current Week High]]/Table2[[#This Row],[Close Price]])-1</f>
        <v>4.7424727032094882E-3</v>
      </c>
      <c r="AG187" s="1">
        <f>(Table2[[#This Row],[Close Price]]/Table2[[#This Row],[Current Month Low]])-1</f>
        <v>8.2271492942616042E-2</v>
      </c>
      <c r="AH187" s="1">
        <f>(Table2[[#This Row],[Current Month High]]/Table2[[#This Row],[Close Price]])-1</f>
        <v>7.0861365390978204E-2</v>
      </c>
      <c r="AI187">
        <v>19.157572155729301</v>
      </c>
      <c r="AJ187">
        <v>175.48118418247</v>
      </c>
      <c r="AK187" t="str">
        <f>IF(AND(Table2[[#This Row],[20D EMA]]&gt;Table2[[#This Row],[50D EMA]],Table2[[#This Row],[50D EMA]]&gt;Table2[[#This Row],[200D EMA]]),"Uptrend","Downtrend/NoTrend")</f>
        <v>Downtrend/NoTrend</v>
      </c>
      <c r="AL187">
        <v>0.01</v>
      </c>
      <c r="AM187" t="s">
        <v>3194</v>
      </c>
      <c r="AN187">
        <v>-9.16</v>
      </c>
      <c r="AO187" t="s">
        <v>3193</v>
      </c>
      <c r="AP187">
        <v>9.3027325367332006E-2</v>
      </c>
      <c r="AQ187">
        <f>(Table2[[#This Row],[Sharpe Ratio]]-AVERAGE(Table2[Sharpe Ratio]))/_xlfn.STDEV.P(Table2[Sharpe Ratio])</f>
        <v>0.30661251655364319</v>
      </c>
      <c r="AR1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7">
        <f>_xlfn.RANK.AVG(Table2[[#This Row],[1Y Return vs Nifty Z-Score]],Table2[1Y Return vs Nifty Z-Score])</f>
        <v>61</v>
      </c>
      <c r="AT187">
        <f>_xlfn.RANK.AVG(Table2[[#This Row],[6M Return vs Nifty Z-Score]],Table2[6M Return vs Nifty Z-Score])</f>
        <v>370</v>
      </c>
      <c r="AU187">
        <f>_xlfn.RANK.AVG(Table2[[#This Row],[Sharpe Ratio Z-Score]],Table2[Sharpe Ratio Z-Score])</f>
        <v>261</v>
      </c>
      <c r="AV187">
        <f>(Table2[[#This Row],[Rank 1Y]]+Table2[[#This Row],[Rank 6M]]+Table2[[#This Row],[Rank Sharpe]])/3</f>
        <v>230.66666666666666</v>
      </c>
    </row>
    <row r="188" spans="1:48" x14ac:dyDescent="0.3">
      <c r="A188" t="s">
        <v>358</v>
      </c>
      <c r="B188" t="s">
        <v>359</v>
      </c>
      <c r="C188" t="s">
        <v>3148</v>
      </c>
      <c r="D188" t="s">
        <v>43</v>
      </c>
      <c r="E188">
        <v>69439.152000000002</v>
      </c>
      <c r="F188">
        <v>395.8</v>
      </c>
      <c r="G188">
        <v>49.909432678902597</v>
      </c>
      <c r="H188">
        <f>(Table2[[#This Row],[1Y Return vs Nifty]]-AVERAGE(Table2[1Y Return vs Nifty]))/_xlfn.STDEV.P(Table2[1Y Return vs Nifty])</f>
        <v>0.40567008457438691</v>
      </c>
      <c r="I188">
        <v>2.6651134459524699</v>
      </c>
      <c r="J188">
        <f>(Table2[[#This Row],[1M Return vs Nifty]]-AVERAGE(Table2[1M Return vs Nifty]))/_xlfn.STDEV.P(Table2[1M Return vs Nifty])</f>
        <v>0.37903919581097451</v>
      </c>
      <c r="K188">
        <v>9.1687667396444201</v>
      </c>
      <c r="L188">
        <f>(Table2[[#This Row],[6M Return vs Nifty]]-AVERAGE(Table2[6M Return vs Nifty]))/_xlfn.STDEV.P(Table2[6M Return vs Nifty])</f>
        <v>-5.5912111023722108E-2</v>
      </c>
      <c r="M188">
        <v>9.8728524192750502</v>
      </c>
      <c r="N188">
        <f>(Table2[[#This Row],[1W Return vs Nifty]]-AVERAGE(Table2[1W Return vs Nifty]))/_xlfn.STDEV.P(Table2[1W Return vs Nifty])</f>
        <v>1.0993362137600569</v>
      </c>
      <c r="O188">
        <v>391.05</v>
      </c>
      <c r="P188">
        <v>392.73132174478201</v>
      </c>
      <c r="Q188">
        <v>359.10075803554298</v>
      </c>
      <c r="R188">
        <v>56.589497713312902</v>
      </c>
      <c r="S188" s="1">
        <f>(Table2[[#This Row],[Close Price]]-Table2[[#This Row],[20D EMA]])/Table2[[#This Row],[20D EMA]]</f>
        <v>1.2146784298683032E-2</v>
      </c>
      <c r="T188" s="1">
        <f>(Table2[[#This Row],[Close Price]]-Table2[[#This Row],[50D EMA]])/Table2[[#This Row],[50D EMA]]</f>
        <v>7.8136835167229059E-3</v>
      </c>
      <c r="U188" s="1">
        <f>(Table2[[#This Row],[Close Price]]-Table2[[#This Row],[200D EMA]])/Table2[[#This Row],[200D EMA]]</f>
        <v>0.10219761764141033</v>
      </c>
      <c r="V188">
        <v>0.31833153580344298</v>
      </c>
      <c r="W188">
        <v>394.55</v>
      </c>
      <c r="X188">
        <v>405</v>
      </c>
      <c r="Y188">
        <v>390.6</v>
      </c>
      <c r="Z188">
        <v>405.6</v>
      </c>
      <c r="AA188">
        <v>358.25</v>
      </c>
      <c r="AB188">
        <v>405.6</v>
      </c>
      <c r="AC188" s="1">
        <f>(Table2[[#This Row],[Close Price]]/Table2[[#This Row],[Day Low]])-1</f>
        <v>3.1681662653655351E-3</v>
      </c>
      <c r="AD188" s="1">
        <f>(Table2[[#This Row],[Day High]]/Table2[[#This Row],[Close Price]])-1</f>
        <v>2.3244062657908016E-2</v>
      </c>
      <c r="AE188" s="1">
        <f>(Table2[[#This Row],[Close Price]]/Table2[[#This Row],[Current Week Low]])-1</f>
        <v>1.3312852022529409E-2</v>
      </c>
      <c r="AF188" s="1">
        <f>(Table2[[#This Row],[Current Week High]]/Table2[[#This Row],[Close Price]])-1</f>
        <v>2.4759979787771558E-2</v>
      </c>
      <c r="AG188" s="1">
        <f>(Table2[[#This Row],[Close Price]]/Table2[[#This Row],[Current Month Low]])-1</f>
        <v>0.10481507327285411</v>
      </c>
      <c r="AH188" s="1">
        <f>(Table2[[#This Row],[Current Month High]]/Table2[[#This Row],[Close Price]])-1</f>
        <v>2.4759979787771558E-2</v>
      </c>
      <c r="AI188">
        <v>18.1910055583628</v>
      </c>
      <c r="AJ188">
        <v>86.2588235294117</v>
      </c>
      <c r="AK188" t="str">
        <f>IF(AND(Table2[[#This Row],[20D EMA]]&gt;Table2[[#This Row],[50D EMA]],Table2[[#This Row],[50D EMA]]&gt;Table2[[#This Row],[200D EMA]]),"Uptrend","Downtrend/NoTrend")</f>
        <v>Downtrend/NoTrend</v>
      </c>
      <c r="AL188">
        <v>-0.06</v>
      </c>
      <c r="AM188" t="s">
        <v>3193</v>
      </c>
      <c r="AN188">
        <v>-1.04</v>
      </c>
      <c r="AO188" t="s">
        <v>3193</v>
      </c>
      <c r="AP188">
        <v>0.12267274114728199</v>
      </c>
      <c r="AQ188">
        <f>(Table2[[#This Row],[Sharpe Ratio]]-AVERAGE(Table2[Sharpe Ratio]))/_xlfn.STDEV.P(Table2[Sharpe Ratio])</f>
        <v>0.65213720610728243</v>
      </c>
      <c r="AR1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8">
        <f>_xlfn.RANK.AVG(Table2[[#This Row],[1Y Return vs Nifty Z-Score]],Table2[1Y Return vs Nifty Z-Score])</f>
        <v>184</v>
      </c>
      <c r="AT188">
        <f>_xlfn.RANK.AVG(Table2[[#This Row],[6M Return vs Nifty Z-Score]],Table2[6M Return vs Nifty Z-Score])</f>
        <v>335</v>
      </c>
      <c r="AU188">
        <f>_xlfn.RANK.AVG(Table2[[#This Row],[Sharpe Ratio Z-Score]],Table2[Sharpe Ratio Z-Score])</f>
        <v>180</v>
      </c>
      <c r="AV188">
        <f>(Table2[[#This Row],[Rank 1Y]]+Table2[[#This Row],[Rank 6M]]+Table2[[#This Row],[Rank Sharpe]])/3</f>
        <v>233</v>
      </c>
    </row>
    <row r="189" spans="1:48" x14ac:dyDescent="0.3">
      <c r="A189" t="s">
        <v>139</v>
      </c>
      <c r="B189" t="s">
        <v>140</v>
      </c>
      <c r="C189" t="s">
        <v>3150</v>
      </c>
      <c r="D189" t="s">
        <v>141</v>
      </c>
      <c r="E189">
        <v>198510.432832525</v>
      </c>
      <c r="F189">
        <v>611.04999999999995</v>
      </c>
      <c r="G189">
        <v>38.703370669476598</v>
      </c>
      <c r="H189">
        <f>(Table2[[#This Row],[1Y Return vs Nifty]]-AVERAGE(Table2[1Y Return vs Nifty]))/_xlfn.STDEV.P(Table2[1Y Return vs Nifty])</f>
        <v>0.21981203340030908</v>
      </c>
      <c r="I189">
        <v>-7.2122651070061599</v>
      </c>
      <c r="J189">
        <f>(Table2[[#This Row],[1M Return vs Nifty]]-AVERAGE(Table2[1M Return vs Nifty]))/_xlfn.STDEV.P(Table2[1M Return vs Nifty])</f>
        <v>-0.70954967643974565</v>
      </c>
      <c r="K189">
        <v>-1.8942388131408301</v>
      </c>
      <c r="L189">
        <f>(Table2[[#This Row],[6M Return vs Nifty]]-AVERAGE(Table2[6M Return vs Nifty]))/_xlfn.STDEV.P(Table2[6M Return vs Nifty])</f>
        <v>-0.39108377380328352</v>
      </c>
      <c r="M189">
        <v>9.3779638117183204</v>
      </c>
      <c r="N189">
        <f>(Table2[[#This Row],[1W Return vs Nifty]]-AVERAGE(Table2[1W Return vs Nifty]))/_xlfn.STDEV.P(Table2[1W Return vs Nifty])</f>
        <v>1.0039843012353784</v>
      </c>
      <c r="O189">
        <v>603.96</v>
      </c>
      <c r="P189">
        <v>611.85646501558404</v>
      </c>
      <c r="Q189">
        <v>568.11943854374294</v>
      </c>
      <c r="R189">
        <v>56.7309853944002</v>
      </c>
      <c r="S189" s="1">
        <f>(Table2[[#This Row],[Close Price]]-Table2[[#This Row],[20D EMA]])/Table2[[#This Row],[20D EMA]]</f>
        <v>1.173918802569693E-2</v>
      </c>
      <c r="T189" s="1">
        <f>(Table2[[#This Row],[Close Price]]-Table2[[#This Row],[50D EMA]])/Table2[[#This Row],[50D EMA]]</f>
        <v>-1.3180624242706011E-3</v>
      </c>
      <c r="U189" s="1">
        <f>(Table2[[#This Row],[Close Price]]-Table2[[#This Row],[200D EMA]])/Table2[[#This Row],[200D EMA]]</f>
        <v>7.5566084424607355E-2</v>
      </c>
      <c r="V189">
        <v>1.3216701587867701</v>
      </c>
      <c r="W189">
        <v>587.1</v>
      </c>
      <c r="X189">
        <v>613.9</v>
      </c>
      <c r="Y189">
        <v>583.54999999999995</v>
      </c>
      <c r="Z189">
        <v>613.9</v>
      </c>
      <c r="AA189">
        <v>536.85</v>
      </c>
      <c r="AB189">
        <v>618</v>
      </c>
      <c r="AC189" s="1">
        <f>(Table2[[#This Row],[Close Price]]/Table2[[#This Row],[Day Low]])-1</f>
        <v>4.0793731902571739E-2</v>
      </c>
      <c r="AD189" s="1">
        <f>(Table2[[#This Row],[Day High]]/Table2[[#This Row],[Close Price]])-1</f>
        <v>4.6641027739138252E-3</v>
      </c>
      <c r="AE189" s="1">
        <f>(Table2[[#This Row],[Close Price]]/Table2[[#This Row],[Current Week Low]])-1</f>
        <v>4.7125353440150786E-2</v>
      </c>
      <c r="AF189" s="1">
        <f>(Table2[[#This Row],[Current Week High]]/Table2[[#This Row],[Close Price]])-1</f>
        <v>4.6641027739138252E-3</v>
      </c>
      <c r="AG189" s="1">
        <f>(Table2[[#This Row],[Close Price]]/Table2[[#This Row],[Current Month Low]])-1</f>
        <v>0.13821365372077854</v>
      </c>
      <c r="AH189" s="1">
        <f>(Table2[[#This Row],[Current Month High]]/Table2[[#This Row],[Close Price]])-1</f>
        <v>1.1373864659193211E-2</v>
      </c>
      <c r="AI189">
        <v>11.467146714671401</v>
      </c>
      <c r="AJ189">
        <v>84.462355853408198</v>
      </c>
      <c r="AK189" t="str">
        <f>IF(AND(Table2[[#This Row],[20D EMA]]&gt;Table2[[#This Row],[50D EMA]],Table2[[#This Row],[50D EMA]]&gt;Table2[[#This Row],[200D EMA]]),"Uptrend","Downtrend/NoTrend")</f>
        <v>Downtrend/NoTrend</v>
      </c>
      <c r="AL189">
        <v>-0.09</v>
      </c>
      <c r="AM189" t="s">
        <v>3193</v>
      </c>
      <c r="AN189">
        <v>-2.52</v>
      </c>
      <c r="AO189" t="s">
        <v>3193</v>
      </c>
      <c r="AP189">
        <v>0.22229300122623599</v>
      </c>
      <c r="AQ189">
        <f>(Table2[[#This Row],[Sharpe Ratio]]-AVERAGE(Table2[Sharpe Ratio]))/_xlfn.STDEV.P(Table2[Sharpe Ratio])</f>
        <v>1.8132360988512131</v>
      </c>
      <c r="AR1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89">
        <f>_xlfn.RANK.AVG(Table2[[#This Row],[1Y Return vs Nifty Z-Score]],Table2[1Y Return vs Nifty Z-Score])</f>
        <v>226</v>
      </c>
      <c r="AT189">
        <f>_xlfn.RANK.AVG(Table2[[#This Row],[6M Return vs Nifty Z-Score]],Table2[6M Return vs Nifty Z-Score])</f>
        <v>453</v>
      </c>
      <c r="AU189">
        <f>_xlfn.RANK.AVG(Table2[[#This Row],[Sharpe Ratio Z-Score]],Table2[Sharpe Ratio Z-Score])</f>
        <v>23</v>
      </c>
      <c r="AV189">
        <f>(Table2[[#This Row],[Rank 1Y]]+Table2[[#This Row],[Rank 6M]]+Table2[[#This Row],[Rank Sharpe]])/3</f>
        <v>234</v>
      </c>
    </row>
    <row r="190" spans="1:48" x14ac:dyDescent="0.3">
      <c r="A190" t="s">
        <v>1038</v>
      </c>
      <c r="B190" t="s">
        <v>1039</v>
      </c>
      <c r="C190" t="s">
        <v>3159</v>
      </c>
      <c r="D190" t="s">
        <v>119</v>
      </c>
      <c r="E190">
        <v>13434.55151085</v>
      </c>
      <c r="F190">
        <v>440.85</v>
      </c>
      <c r="G190">
        <v>8.0124711223170699</v>
      </c>
      <c r="H190">
        <f>(Table2[[#This Row],[1Y Return vs Nifty]]-AVERAGE(Table2[1Y Return vs Nifty]))/_xlfn.STDEV.P(Table2[1Y Return vs Nifty])</f>
        <v>-0.28921163377344039</v>
      </c>
      <c r="I190">
        <v>20.832071242661002</v>
      </c>
      <c r="J190">
        <f>(Table2[[#This Row],[1M Return vs Nifty]]-AVERAGE(Table2[1M Return vs Nifty]))/_xlfn.STDEV.P(Table2[1M Return vs Nifty])</f>
        <v>2.3812250990961776</v>
      </c>
      <c r="K190">
        <v>18.6237694251259</v>
      </c>
      <c r="L190">
        <f>(Table2[[#This Row],[6M Return vs Nifty]]-AVERAGE(Table2[6M Return vs Nifty]))/_xlfn.STDEV.P(Table2[6M Return vs Nifty])</f>
        <v>0.23054250174470392</v>
      </c>
      <c r="M190">
        <v>26.3193964620984</v>
      </c>
      <c r="N190">
        <f>(Table2[[#This Row],[1W Return vs Nifty]]-AVERAGE(Table2[1W Return vs Nifty]))/_xlfn.STDEV.P(Table2[1W Return vs Nifty])</f>
        <v>4.2681491647124563</v>
      </c>
      <c r="O190">
        <v>372.47</v>
      </c>
      <c r="P190">
        <v>361.68581207325798</v>
      </c>
      <c r="Q190">
        <v>344.77380031865403</v>
      </c>
      <c r="R190">
        <v>85.059091347058896</v>
      </c>
      <c r="S190" s="1">
        <f>(Table2[[#This Row],[Close Price]]-Table2[[#This Row],[20D EMA]])/Table2[[#This Row],[20D EMA]]</f>
        <v>0.18358525518833729</v>
      </c>
      <c r="T190" s="1">
        <f>(Table2[[#This Row],[Close Price]]-Table2[[#This Row],[50D EMA]])/Table2[[#This Row],[50D EMA]]</f>
        <v>0.21887556902759478</v>
      </c>
      <c r="U190" s="1">
        <f>(Table2[[#This Row],[Close Price]]-Table2[[#This Row],[200D EMA]])/Table2[[#This Row],[200D EMA]]</f>
        <v>0.27866444489850578</v>
      </c>
      <c r="V190">
        <v>3.7736933407720299</v>
      </c>
      <c r="W190">
        <v>418.05</v>
      </c>
      <c r="X190">
        <v>451</v>
      </c>
      <c r="Y190">
        <v>404.05</v>
      </c>
      <c r="Z190">
        <v>451</v>
      </c>
      <c r="AA190">
        <v>334.4</v>
      </c>
      <c r="AB190">
        <v>451</v>
      </c>
      <c r="AC190" s="1">
        <f>(Table2[[#This Row],[Close Price]]/Table2[[#This Row],[Day Low]])-1</f>
        <v>5.453893074991023E-2</v>
      </c>
      <c r="AD190" s="1">
        <f>(Table2[[#This Row],[Day High]]/Table2[[#This Row],[Close Price]])-1</f>
        <v>2.3023704207780327E-2</v>
      </c>
      <c r="AE190" s="1">
        <f>(Table2[[#This Row],[Close Price]]/Table2[[#This Row],[Current Week Low]])-1</f>
        <v>9.107783690137361E-2</v>
      </c>
      <c r="AF190" s="1">
        <f>(Table2[[#This Row],[Current Week High]]/Table2[[#This Row],[Close Price]])-1</f>
        <v>2.3023704207780327E-2</v>
      </c>
      <c r="AG190" s="1">
        <f>(Table2[[#This Row],[Close Price]]/Table2[[#This Row],[Current Month Low]])-1</f>
        <v>0.31833133971291883</v>
      </c>
      <c r="AH190" s="1">
        <f>(Table2[[#This Row],[Current Month High]]/Table2[[#This Row],[Close Price]])-1</f>
        <v>2.3023704207780327E-2</v>
      </c>
      <c r="AI190">
        <v>2.30237042077803</v>
      </c>
      <c r="AJ190">
        <v>74.386867088607602</v>
      </c>
      <c r="AK190" t="str">
        <f>IF(AND(Table2[[#This Row],[20D EMA]]&gt;Table2[[#This Row],[50D EMA]],Table2[[#This Row],[50D EMA]]&gt;Table2[[#This Row],[200D EMA]]),"Uptrend","Downtrend/NoTrend")</f>
        <v>Uptrend</v>
      </c>
      <c r="AL190">
        <v>0.14000000000000001</v>
      </c>
      <c r="AM190" t="s">
        <v>3194</v>
      </c>
      <c r="AN190">
        <v>25.35</v>
      </c>
      <c r="AO190" t="s">
        <v>3194</v>
      </c>
      <c r="AP190">
        <v>0.179968416538307</v>
      </c>
      <c r="AQ190">
        <f>(Table2[[#This Row],[Sharpe Ratio]]-AVERAGE(Table2[Sharpe Ratio]))/_xlfn.STDEV.P(Table2[Sharpe Ratio])</f>
        <v>1.3199325441520706</v>
      </c>
      <c r="AR1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7.9106376759319676</v>
      </c>
      <c r="AS190">
        <f>_xlfn.RANK.AVG(Table2[[#This Row],[1Y Return vs Nifty Z-Score]],Table2[1Y Return vs Nifty Z-Score])</f>
        <v>396</v>
      </c>
      <c r="AT190">
        <f>_xlfn.RANK.AVG(Table2[[#This Row],[6M Return vs Nifty Z-Score]],Table2[6M Return vs Nifty Z-Score])</f>
        <v>237</v>
      </c>
      <c r="AU190">
        <f>_xlfn.RANK.AVG(Table2[[#This Row],[Sharpe Ratio Z-Score]],Table2[Sharpe Ratio Z-Score])</f>
        <v>72</v>
      </c>
      <c r="AV190">
        <f>(Table2[[#This Row],[Rank 1Y]]+Table2[[#This Row],[Rank 6M]]+Table2[[#This Row],[Rank Sharpe]])/3</f>
        <v>235</v>
      </c>
    </row>
    <row r="191" spans="1:48" x14ac:dyDescent="0.3">
      <c r="A191" t="s">
        <v>326</v>
      </c>
      <c r="B191" t="s">
        <v>327</v>
      </c>
      <c r="C191" t="s">
        <v>3152</v>
      </c>
      <c r="D191" t="s">
        <v>51</v>
      </c>
      <c r="E191">
        <v>85961.544212114997</v>
      </c>
      <c r="F191">
        <v>1480.05</v>
      </c>
      <c r="G191">
        <v>35.866357020519203</v>
      </c>
      <c r="H191">
        <f>(Table2[[#This Row],[1Y Return vs Nifty]]-AVERAGE(Table2[1Y Return vs Nifty]))/_xlfn.STDEV.P(Table2[1Y Return vs Nifty])</f>
        <v>0.17275876638233642</v>
      </c>
      <c r="I191">
        <v>-3.9544721063819499</v>
      </c>
      <c r="J191">
        <f>(Table2[[#This Row],[1M Return vs Nifty]]-AVERAGE(Table2[1M Return vs Nifty]))/_xlfn.STDEV.P(Table2[1M Return vs Nifty])</f>
        <v>-0.3505073263302092</v>
      </c>
      <c r="K191">
        <v>23.868895835371799</v>
      </c>
      <c r="L191">
        <f>(Table2[[#This Row],[6M Return vs Nifty]]-AVERAGE(Table2[6M Return vs Nifty]))/_xlfn.STDEV.P(Table2[6M Return vs Nifty])</f>
        <v>0.38945209751621707</v>
      </c>
      <c r="M191">
        <v>2.34988411516699</v>
      </c>
      <c r="N191">
        <f>(Table2[[#This Row],[1W Return vs Nifty]]-AVERAGE(Table2[1W Return vs Nifty]))/_xlfn.STDEV.P(Table2[1W Return vs Nifty])</f>
        <v>-0.35014030419961861</v>
      </c>
      <c r="O191">
        <v>1492.67</v>
      </c>
      <c r="P191">
        <v>1476.0134111952</v>
      </c>
      <c r="Q191">
        <v>1267.8591503651801</v>
      </c>
      <c r="R191">
        <v>46.500764556300098</v>
      </c>
      <c r="S191" s="1">
        <f>(Table2[[#This Row],[Close Price]]-Table2[[#This Row],[20D EMA]])/Table2[[#This Row],[20D EMA]]</f>
        <v>-8.4546483817589408E-3</v>
      </c>
      <c r="T191" s="1">
        <f>(Table2[[#This Row],[Close Price]]-Table2[[#This Row],[50D EMA]])/Table2[[#This Row],[50D EMA]]</f>
        <v>2.7347914146195686E-3</v>
      </c>
      <c r="U191" s="1">
        <f>(Table2[[#This Row],[Close Price]]-Table2[[#This Row],[200D EMA]])/Table2[[#This Row],[200D EMA]]</f>
        <v>0.16736153189705874</v>
      </c>
      <c r="V191">
        <v>0.77115797679083498</v>
      </c>
      <c r="W191">
        <v>1466.55</v>
      </c>
      <c r="X191">
        <v>1499.15</v>
      </c>
      <c r="Y191">
        <v>1466.55</v>
      </c>
      <c r="Z191">
        <v>1502.7</v>
      </c>
      <c r="AA191">
        <v>1407</v>
      </c>
      <c r="AB191">
        <v>1520.05</v>
      </c>
      <c r="AC191" s="1">
        <f>(Table2[[#This Row],[Close Price]]/Table2[[#This Row],[Day Low]])-1</f>
        <v>9.2052776925437563E-3</v>
      </c>
      <c r="AD191" s="1">
        <f>(Table2[[#This Row],[Day High]]/Table2[[#This Row],[Close Price]])-1</f>
        <v>1.2904969426708712E-2</v>
      </c>
      <c r="AE191" s="1">
        <f>(Table2[[#This Row],[Close Price]]/Table2[[#This Row],[Current Week Low]])-1</f>
        <v>9.2052776925437563E-3</v>
      </c>
      <c r="AF191" s="1">
        <f>(Table2[[#This Row],[Current Week High]]/Table2[[#This Row],[Close Price]])-1</f>
        <v>1.5303537042667514E-2</v>
      </c>
      <c r="AG191" s="1">
        <f>(Table2[[#This Row],[Close Price]]/Table2[[#This Row],[Current Month Low]])-1</f>
        <v>5.1918976545842099E-2</v>
      </c>
      <c r="AH191" s="1">
        <f>(Table2[[#This Row],[Current Month High]]/Table2[[#This Row],[Close Price]])-1</f>
        <v>2.7026113982635769E-2</v>
      </c>
      <c r="AI191">
        <v>7.5639336508901804</v>
      </c>
      <c r="AJ191">
        <v>77.325825196189996</v>
      </c>
      <c r="AK191" t="str">
        <f>IF(AND(Table2[[#This Row],[20D EMA]]&gt;Table2[[#This Row],[50D EMA]],Table2[[#This Row],[50D EMA]]&gt;Table2[[#This Row],[200D EMA]]),"Uptrend","Downtrend/NoTrend")</f>
        <v>Uptrend</v>
      </c>
      <c r="AL191">
        <v>-0.02</v>
      </c>
      <c r="AM191" t="s">
        <v>3193</v>
      </c>
      <c r="AN191">
        <v>-2.33</v>
      </c>
      <c r="AO191" t="s">
        <v>3193</v>
      </c>
      <c r="AP191">
        <v>8.9975725340820004E-2</v>
      </c>
      <c r="AQ191">
        <f>(Table2[[#This Row],[Sharpe Ratio]]-AVERAGE(Table2[Sharpe Ratio]))/_xlfn.STDEV.P(Table2[Sharpe Ratio])</f>
        <v>0.27104535974164262</v>
      </c>
      <c r="AR1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0.13260859311036827</v>
      </c>
      <c r="AS191">
        <f>_xlfn.RANK.AVG(Table2[[#This Row],[1Y Return vs Nifty Z-Score]],Table2[1Y Return vs Nifty Z-Score])</f>
        <v>236</v>
      </c>
      <c r="AT191">
        <f>_xlfn.RANK.AVG(Table2[[#This Row],[6M Return vs Nifty Z-Score]],Table2[6M Return vs Nifty Z-Score])</f>
        <v>196</v>
      </c>
      <c r="AU191">
        <f>_xlfn.RANK.AVG(Table2[[#This Row],[Sharpe Ratio Z-Score]],Table2[Sharpe Ratio Z-Score])</f>
        <v>273</v>
      </c>
      <c r="AV191">
        <f>(Table2[[#This Row],[Rank 1Y]]+Table2[[#This Row],[Rank 6M]]+Table2[[#This Row],[Rank Sharpe]])/3</f>
        <v>235</v>
      </c>
    </row>
    <row r="192" spans="1:48" x14ac:dyDescent="0.3">
      <c r="A192" t="s">
        <v>997</v>
      </c>
      <c r="B192" t="s">
        <v>998</v>
      </c>
      <c r="C192" t="s">
        <v>3154</v>
      </c>
      <c r="D192" t="s">
        <v>274</v>
      </c>
      <c r="E192">
        <v>14726.0513859</v>
      </c>
      <c r="F192">
        <v>6173</v>
      </c>
      <c r="G192">
        <v>10.816700571452699</v>
      </c>
      <c r="H192">
        <f>(Table2[[#This Row],[1Y Return vs Nifty]]-AVERAGE(Table2[1Y Return vs Nifty]))/_xlfn.STDEV.P(Table2[1Y Return vs Nifty])</f>
        <v>-0.242702108837481</v>
      </c>
      <c r="I192">
        <v>0.89961765853845899</v>
      </c>
      <c r="J192">
        <f>(Table2[[#This Row],[1M Return vs Nifty]]-AVERAGE(Table2[1M Return vs Nifty]))/_xlfn.STDEV.P(Table2[1M Return vs Nifty])</f>
        <v>0.18446337208609176</v>
      </c>
      <c r="K192">
        <v>30.275957478422399</v>
      </c>
      <c r="L192">
        <f>(Table2[[#This Row],[6M Return vs Nifty]]-AVERAGE(Table2[6M Return vs Nifty]))/_xlfn.STDEV.P(Table2[6M Return vs Nifty])</f>
        <v>0.58356440218660266</v>
      </c>
      <c r="M192">
        <v>4.5465801624451698</v>
      </c>
      <c r="N192">
        <f>(Table2[[#This Row],[1W Return vs Nifty]]-AVERAGE(Table2[1W Return vs Nifty]))/_xlfn.STDEV.P(Table2[1W Return vs Nifty])</f>
        <v>7.3104777915886585E-2</v>
      </c>
      <c r="O192">
        <v>6261.25</v>
      </c>
      <c r="P192">
        <v>6027.8996283214501</v>
      </c>
      <c r="Q192">
        <v>5204.3767478937998</v>
      </c>
      <c r="R192">
        <v>41.756713400666897</v>
      </c>
      <c r="S192" s="1">
        <f>(Table2[[#This Row],[Close Price]]-Table2[[#This Row],[20D EMA]])/Table2[[#This Row],[20D EMA]]</f>
        <v>-1.409462966660012E-2</v>
      </c>
      <c r="T192" s="1">
        <f>(Table2[[#This Row],[Close Price]]-Table2[[#This Row],[50D EMA]])/Table2[[#This Row],[50D EMA]]</f>
        <v>2.4071464461155111E-2</v>
      </c>
      <c r="U192" s="1">
        <f>(Table2[[#This Row],[Close Price]]-Table2[[#This Row],[200D EMA]])/Table2[[#This Row],[200D EMA]]</f>
        <v>0.18611705090301159</v>
      </c>
      <c r="V192">
        <v>0.40015337584347199</v>
      </c>
      <c r="W192">
        <v>6161</v>
      </c>
      <c r="X192">
        <v>6318.9</v>
      </c>
      <c r="Y192">
        <v>6161</v>
      </c>
      <c r="Z192">
        <v>6355</v>
      </c>
      <c r="AA192">
        <v>5932.2</v>
      </c>
      <c r="AB192">
        <v>6618.95</v>
      </c>
      <c r="AC192" s="1">
        <f>(Table2[[#This Row],[Close Price]]/Table2[[#This Row],[Day Low]])-1</f>
        <v>1.9477357571822118E-3</v>
      </c>
      <c r="AD192" s="1">
        <f>(Table2[[#This Row],[Day High]]/Table2[[#This Row],[Close Price]])-1</f>
        <v>2.363518548517729E-2</v>
      </c>
      <c r="AE192" s="1">
        <f>(Table2[[#This Row],[Close Price]]/Table2[[#This Row],[Current Week Low]])-1</f>
        <v>1.9477357571822118E-3</v>
      </c>
      <c r="AF192" s="1">
        <f>(Table2[[#This Row],[Current Week High]]/Table2[[#This Row],[Close Price]])-1</f>
        <v>2.9483233435930734E-2</v>
      </c>
      <c r="AG192" s="1">
        <f>(Table2[[#This Row],[Close Price]]/Table2[[#This Row],[Current Month Low]])-1</f>
        <v>4.0592023195441751E-2</v>
      </c>
      <c r="AH192" s="1">
        <f>(Table2[[#This Row],[Current Month High]]/Table2[[#This Row],[Close Price]])-1</f>
        <v>7.2242021707435544E-2</v>
      </c>
      <c r="AI192">
        <v>15.3612506074842</v>
      </c>
      <c r="AJ192">
        <v>63.218360413003502</v>
      </c>
      <c r="AK192" t="str">
        <f>IF(AND(Table2[[#This Row],[20D EMA]]&gt;Table2[[#This Row],[50D EMA]],Table2[[#This Row],[50D EMA]]&gt;Table2[[#This Row],[200D EMA]]),"Uptrend","Downtrend/NoTrend")</f>
        <v>Uptrend</v>
      </c>
      <c r="AL192">
        <v>0.16</v>
      </c>
      <c r="AM192" t="s">
        <v>3194</v>
      </c>
      <c r="AN192">
        <v>-6.3</v>
      </c>
      <c r="AO192" t="s">
        <v>3193</v>
      </c>
      <c r="AP192">
        <v>0.121302445002703</v>
      </c>
      <c r="AQ192">
        <f>(Table2[[#This Row],[Sharpe Ratio]]-AVERAGE(Table2[Sharpe Ratio]))/_xlfn.STDEV.P(Table2[Sharpe Ratio])</f>
        <v>0.63616606394261666</v>
      </c>
      <c r="AR19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1.2345965072937166</v>
      </c>
      <c r="AS192">
        <f>_xlfn.RANK.AVG(Table2[[#This Row],[1Y Return vs Nifty Z-Score]],Table2[1Y Return vs Nifty Z-Score])</f>
        <v>380</v>
      </c>
      <c r="AT192">
        <f>_xlfn.RANK.AVG(Table2[[#This Row],[6M Return vs Nifty Z-Score]],Table2[6M Return vs Nifty Z-Score])</f>
        <v>142</v>
      </c>
      <c r="AU192">
        <f>_xlfn.RANK.AVG(Table2[[#This Row],[Sharpe Ratio Z-Score]],Table2[Sharpe Ratio Z-Score])</f>
        <v>184</v>
      </c>
      <c r="AV192">
        <f>(Table2[[#This Row],[Rank 1Y]]+Table2[[#This Row],[Rank 6M]]+Table2[[#This Row],[Rank Sharpe]])/3</f>
        <v>235.33333333333334</v>
      </c>
    </row>
    <row r="193" spans="1:48" x14ac:dyDescent="0.3">
      <c r="A193" t="s">
        <v>1336</v>
      </c>
      <c r="B193" t="s">
        <v>1337</v>
      </c>
      <c r="C193" t="s">
        <v>3160</v>
      </c>
      <c r="D193" t="s">
        <v>114</v>
      </c>
      <c r="E193">
        <v>8605.9711907399997</v>
      </c>
      <c r="F193">
        <v>4349.3999999999996</v>
      </c>
      <c r="G193">
        <v>98.037132201265393</v>
      </c>
      <c r="H193">
        <f>(Table2[[#This Row],[1Y Return vs Nifty]]-AVERAGE(Table2[1Y Return vs Nifty]))/_xlfn.STDEV.P(Table2[1Y Return vs Nifty])</f>
        <v>1.2038916572547727</v>
      </c>
      <c r="I193">
        <v>21.7420430865856</v>
      </c>
      <c r="J193">
        <f>(Table2[[#This Row],[1M Return vs Nifty]]-AVERAGE(Table2[1M Return vs Nifty]))/_xlfn.STDEV.P(Table2[1M Return vs Nifty])</f>
        <v>2.4815133707308688</v>
      </c>
      <c r="K193">
        <v>95.791086154716297</v>
      </c>
      <c r="L193">
        <f>(Table2[[#This Row],[6M Return vs Nifty]]-AVERAGE(Table2[6M Return vs Nifty]))/_xlfn.STDEV.P(Table2[6M Return vs Nifty])</f>
        <v>2.5684512858528543</v>
      </c>
      <c r="M193">
        <v>4.0208620244680198</v>
      </c>
      <c r="N193">
        <f>(Table2[[#This Row],[1W Return vs Nifty]]-AVERAGE(Table2[1W Return vs Nifty]))/_xlfn.STDEV.P(Table2[1W Return vs Nifty])</f>
        <v>-2.8187167664589983E-2</v>
      </c>
      <c r="O193">
        <v>4166.6899999999996</v>
      </c>
      <c r="P193">
        <v>3841.1031483811898</v>
      </c>
      <c r="Q193">
        <v>2989.5105646644201</v>
      </c>
      <c r="R193">
        <v>57.899646423641101</v>
      </c>
      <c r="S193" s="1">
        <f>(Table2[[#This Row],[Close Price]]-Table2[[#This Row],[20D EMA]])/Table2[[#This Row],[20D EMA]]</f>
        <v>4.3850154439135154E-2</v>
      </c>
      <c r="T193" s="1">
        <f>(Table2[[#This Row],[Close Price]]-Table2[[#This Row],[50D EMA]])/Table2[[#This Row],[50D EMA]]</f>
        <v>0.13233095597368388</v>
      </c>
      <c r="U193" s="1">
        <f>(Table2[[#This Row],[Close Price]]-Table2[[#This Row],[200D EMA]])/Table2[[#This Row],[200D EMA]]</f>
        <v>0.45488698096915087</v>
      </c>
      <c r="V193">
        <v>1.96293616792074</v>
      </c>
      <c r="W193">
        <v>4301.05</v>
      </c>
      <c r="X193">
        <v>4399</v>
      </c>
      <c r="Y193">
        <v>4301.05</v>
      </c>
      <c r="Z193">
        <v>4500</v>
      </c>
      <c r="AA193">
        <v>4060.5</v>
      </c>
      <c r="AB193">
        <v>4500</v>
      </c>
      <c r="AC193" s="1">
        <f>(Table2[[#This Row],[Close Price]]/Table2[[#This Row],[Day Low]])-1</f>
        <v>1.1241441043466027E-2</v>
      </c>
      <c r="AD193" s="1">
        <f>(Table2[[#This Row],[Day High]]/Table2[[#This Row],[Close Price]])-1</f>
        <v>1.1403871798409071E-2</v>
      </c>
      <c r="AE193" s="1">
        <f>(Table2[[#This Row],[Close Price]]/Table2[[#This Row],[Current Week Low]])-1</f>
        <v>1.1241441043466027E-2</v>
      </c>
      <c r="AF193" s="1">
        <f>(Table2[[#This Row],[Current Week High]]/Table2[[#This Row],[Close Price]])-1</f>
        <v>3.4625465581459514E-2</v>
      </c>
      <c r="AG193" s="1">
        <f>(Table2[[#This Row],[Close Price]]/Table2[[#This Row],[Current Month Low]])-1</f>
        <v>7.1148873291466463E-2</v>
      </c>
      <c r="AH193" s="1">
        <f>(Table2[[#This Row],[Current Month High]]/Table2[[#This Row],[Close Price]])-1</f>
        <v>3.4625465581459514E-2</v>
      </c>
      <c r="AI193">
        <v>3.46254655814595</v>
      </c>
      <c r="AJ193">
        <v>172.68965517241301</v>
      </c>
      <c r="AK193" t="str">
        <f>IF(AND(Table2[[#This Row],[20D EMA]]&gt;Table2[[#This Row],[50D EMA]],Table2[[#This Row],[50D EMA]]&gt;Table2[[#This Row],[200D EMA]]),"Uptrend","Downtrend/NoTrend")</f>
        <v>Uptrend</v>
      </c>
      <c r="AL193">
        <v>0.21</v>
      </c>
      <c r="AM193" t="s">
        <v>3194</v>
      </c>
      <c r="AN193">
        <v>10.039999999999999</v>
      </c>
      <c r="AO193" t="s">
        <v>3194</v>
      </c>
      <c r="AP193">
        <v>-1.0664033330377E-2</v>
      </c>
      <c r="AQ193">
        <f>(Table2[[#This Row],[Sharpe Ratio]]-AVERAGE(Table2[Sharpe Ratio]))/_xlfn.STDEV.P(Table2[Sharpe Ratio])</f>
        <v>-0.90193604250054837</v>
      </c>
      <c r="AR1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5.3237331036733577</v>
      </c>
      <c r="AS193">
        <f>_xlfn.RANK.AVG(Table2[[#This Row],[1Y Return vs Nifty Z-Score]],Table2[1Y Return vs Nifty Z-Score])</f>
        <v>85</v>
      </c>
      <c r="AT193">
        <f>_xlfn.RANK.AVG(Table2[[#This Row],[6M Return vs Nifty Z-Score]],Table2[6M Return vs Nifty Z-Score])</f>
        <v>20</v>
      </c>
      <c r="AU193">
        <f>_xlfn.RANK.AVG(Table2[[#This Row],[Sharpe Ratio Z-Score]],Table2[Sharpe Ratio Z-Score])</f>
        <v>601</v>
      </c>
      <c r="AV193">
        <f>(Table2[[#This Row],[Rank 1Y]]+Table2[[#This Row],[Rank 6M]]+Table2[[#This Row],[Rank Sharpe]])/3</f>
        <v>235.33333333333334</v>
      </c>
    </row>
    <row r="194" spans="1:48" x14ac:dyDescent="0.3">
      <c r="A194" t="s">
        <v>1382</v>
      </c>
      <c r="B194" t="s">
        <v>1383</v>
      </c>
      <c r="C194" t="s">
        <v>3159</v>
      </c>
      <c r="D194" t="s">
        <v>769</v>
      </c>
      <c r="E194">
        <v>8187.4818217920001</v>
      </c>
      <c r="F194">
        <v>204.96</v>
      </c>
      <c r="G194">
        <v>21.333652702755</v>
      </c>
      <c r="H194">
        <f>(Table2[[#This Row],[1Y Return vs Nifty]]-AVERAGE(Table2[1Y Return vs Nifty]))/_xlfn.STDEV.P(Table2[1Y Return vs Nifty])</f>
        <v>-6.8273283995110484E-2</v>
      </c>
      <c r="I194">
        <v>-7.8533361940842701</v>
      </c>
      <c r="J194">
        <f>(Table2[[#This Row],[1M Return vs Nifty]]-AVERAGE(Table2[1M Return vs Nifty]))/_xlfn.STDEV.P(Table2[1M Return vs Nifty])</f>
        <v>-0.7802023144826471</v>
      </c>
      <c r="K194">
        <v>12.7011068886089</v>
      </c>
      <c r="L194">
        <f>(Table2[[#This Row],[6M Return vs Nifty]]-AVERAGE(Table2[6M Return vs Nifty]))/_xlfn.STDEV.P(Table2[6M Return vs Nifty])</f>
        <v>5.110585218550328E-2</v>
      </c>
      <c r="M194">
        <v>8.3053652903513502</v>
      </c>
      <c r="N194">
        <f>(Table2[[#This Row],[1W Return vs Nifty]]-AVERAGE(Table2[1W Return vs Nifty]))/_xlfn.STDEV.P(Table2[1W Return vs Nifty])</f>
        <v>0.797323006508041</v>
      </c>
      <c r="O194">
        <v>207.65</v>
      </c>
      <c r="P194">
        <v>220.959274230978</v>
      </c>
      <c r="Q194">
        <v>202.97829843464899</v>
      </c>
      <c r="R194">
        <v>52.037150669784701</v>
      </c>
      <c r="S194" s="1">
        <f>(Table2[[#This Row],[Close Price]]-Table2[[#This Row],[20D EMA]])/Table2[[#This Row],[20D EMA]]</f>
        <v>-1.2954490729593053E-2</v>
      </c>
      <c r="T194" s="1">
        <f>(Table2[[#This Row],[Close Price]]-Table2[[#This Row],[50D EMA]])/Table2[[#This Row],[50D EMA]]</f>
        <v>-7.2408249378359546E-2</v>
      </c>
      <c r="U194" s="1">
        <f>(Table2[[#This Row],[Close Price]]-Table2[[#This Row],[200D EMA]])/Table2[[#This Row],[200D EMA]]</f>
        <v>9.7631203957946593E-3</v>
      </c>
      <c r="V194">
        <v>0.832646904337914</v>
      </c>
      <c r="W194">
        <v>203.6</v>
      </c>
      <c r="X194">
        <v>209.5</v>
      </c>
      <c r="Y194">
        <v>193.8</v>
      </c>
      <c r="Z194">
        <v>209.5</v>
      </c>
      <c r="AA194">
        <v>184.55</v>
      </c>
      <c r="AB194">
        <v>211.7</v>
      </c>
      <c r="AC194" s="1">
        <f>(Table2[[#This Row],[Close Price]]/Table2[[#This Row],[Day Low]])-1</f>
        <v>6.6797642436149385E-3</v>
      </c>
      <c r="AD194" s="1">
        <f>(Table2[[#This Row],[Day High]]/Table2[[#This Row],[Close Price]])-1</f>
        <v>2.2150663544106219E-2</v>
      </c>
      <c r="AE194" s="1">
        <f>(Table2[[#This Row],[Close Price]]/Table2[[#This Row],[Current Week Low]])-1</f>
        <v>5.7585139318885536E-2</v>
      </c>
      <c r="AF194" s="1">
        <f>(Table2[[#This Row],[Current Week High]]/Table2[[#This Row],[Close Price]])-1</f>
        <v>2.2150663544106219E-2</v>
      </c>
      <c r="AG194" s="1">
        <f>(Table2[[#This Row],[Close Price]]/Table2[[#This Row],[Current Month Low]])-1</f>
        <v>0.11059333513952851</v>
      </c>
      <c r="AH194" s="1">
        <f>(Table2[[#This Row],[Current Month High]]/Table2[[#This Row],[Close Price]])-1</f>
        <v>3.288446526151434E-2</v>
      </c>
      <c r="AI194">
        <v>44.657494145199003</v>
      </c>
      <c r="AJ194">
        <v>85.149051490514907</v>
      </c>
      <c r="AK194" t="str">
        <f>IF(AND(Table2[[#This Row],[20D EMA]]&gt;Table2[[#This Row],[50D EMA]],Table2[[#This Row],[50D EMA]]&gt;Table2[[#This Row],[200D EMA]]),"Uptrend","Downtrend/NoTrend")</f>
        <v>Downtrend/NoTrend</v>
      </c>
      <c r="AL194">
        <v>-0.25</v>
      </c>
      <c r="AM194" t="s">
        <v>3193</v>
      </c>
      <c r="AN194">
        <v>-3.24</v>
      </c>
      <c r="AO194" t="s">
        <v>3193</v>
      </c>
      <c r="AP194">
        <v>0.16046274196774801</v>
      </c>
      <c r="AQ194">
        <f>(Table2[[#This Row],[Sharpe Ratio]]-AVERAGE(Table2[Sharpe Ratio]))/_xlfn.STDEV.P(Table2[Sharpe Ratio])</f>
        <v>1.092589058718989</v>
      </c>
      <c r="AR1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4">
        <f>_xlfn.RANK.AVG(Table2[[#This Row],[1Y Return vs Nifty Z-Score]],Table2[1Y Return vs Nifty Z-Score])</f>
        <v>306</v>
      </c>
      <c r="AT194">
        <f>_xlfn.RANK.AVG(Table2[[#This Row],[6M Return vs Nifty Z-Score]],Table2[6M Return vs Nifty Z-Score])</f>
        <v>301</v>
      </c>
      <c r="AU194">
        <f>_xlfn.RANK.AVG(Table2[[#This Row],[Sharpe Ratio Z-Score]],Table2[Sharpe Ratio Z-Score])</f>
        <v>100</v>
      </c>
      <c r="AV194">
        <f>(Table2[[#This Row],[Rank 1Y]]+Table2[[#This Row],[Rank 6M]]+Table2[[#This Row],[Rank Sharpe]])/3</f>
        <v>235.66666666666666</v>
      </c>
    </row>
    <row r="195" spans="1:48" x14ac:dyDescent="0.3">
      <c r="A195" t="s">
        <v>798</v>
      </c>
      <c r="B195" t="s">
        <v>799</v>
      </c>
      <c r="C195" t="s">
        <v>3149</v>
      </c>
      <c r="D195" t="s">
        <v>734</v>
      </c>
      <c r="E195">
        <v>20379.152598105</v>
      </c>
      <c r="F195">
        <v>1189.95</v>
      </c>
      <c r="G195">
        <v>9.98073135851876</v>
      </c>
      <c r="H195">
        <f>(Table2[[#This Row],[1Y Return vs Nifty]]-AVERAGE(Table2[1Y Return vs Nifty]))/_xlfn.STDEV.P(Table2[1Y Return vs Nifty])</f>
        <v>-0.25656706948349012</v>
      </c>
      <c r="I195">
        <v>-4.6754095212832398</v>
      </c>
      <c r="J195">
        <f>(Table2[[#This Row],[1M Return vs Nifty]]-AVERAGE(Table2[1M Return vs Nifty]))/_xlfn.STDEV.P(Table2[1M Return vs Nifty])</f>
        <v>-0.42996205647373176</v>
      </c>
      <c r="K195">
        <v>42.690464901738203</v>
      </c>
      <c r="L195">
        <f>(Table2[[#This Row],[6M Return vs Nifty]]-AVERAGE(Table2[6M Return vs Nifty]))/_xlfn.STDEV.P(Table2[6M Return vs Nifty])</f>
        <v>0.95968200203851484</v>
      </c>
      <c r="M195">
        <v>7.4908100688977299</v>
      </c>
      <c r="N195">
        <f>(Table2[[#This Row],[1W Return vs Nifty]]-AVERAGE(Table2[1W Return vs Nifty]))/_xlfn.STDEV.P(Table2[1W Return vs Nifty])</f>
        <v>0.64037981356201545</v>
      </c>
      <c r="O195">
        <v>1206.19</v>
      </c>
      <c r="P195">
        <v>1235.7747949424099</v>
      </c>
      <c r="Q195">
        <v>1112.02092277825</v>
      </c>
      <c r="R195">
        <v>47.790530555022102</v>
      </c>
      <c r="S195" s="1">
        <f>(Table2[[#This Row],[Close Price]]-Table2[[#This Row],[20D EMA]])/Table2[[#This Row],[20D EMA]]</f>
        <v>-1.3463882141287863E-2</v>
      </c>
      <c r="T195" s="1">
        <f>(Table2[[#This Row],[Close Price]]-Table2[[#This Row],[50D EMA]])/Table2[[#This Row],[50D EMA]]</f>
        <v>-3.7081833300011129E-2</v>
      </c>
      <c r="U195" s="1">
        <f>(Table2[[#This Row],[Close Price]]-Table2[[#This Row],[200D EMA]])/Table2[[#This Row],[200D EMA]]</f>
        <v>7.0078786851468275E-2</v>
      </c>
      <c r="V195">
        <v>0.85885498042125297</v>
      </c>
      <c r="W195">
        <v>1182.55</v>
      </c>
      <c r="X195">
        <v>1207.1500000000001</v>
      </c>
      <c r="Y195">
        <v>1182.55</v>
      </c>
      <c r="Z195">
        <v>1220</v>
      </c>
      <c r="AA195">
        <v>1105.3</v>
      </c>
      <c r="AB195">
        <v>1233.95</v>
      </c>
      <c r="AC195" s="1">
        <f>(Table2[[#This Row],[Close Price]]/Table2[[#This Row],[Day Low]])-1</f>
        <v>6.2576635237412415E-3</v>
      </c>
      <c r="AD195" s="1">
        <f>(Table2[[#This Row],[Day High]]/Table2[[#This Row],[Close Price]])-1</f>
        <v>1.445438883986716E-2</v>
      </c>
      <c r="AE195" s="1">
        <f>(Table2[[#This Row],[Close Price]]/Table2[[#This Row],[Current Week Low]])-1</f>
        <v>6.2576635237412415E-3</v>
      </c>
      <c r="AF195" s="1">
        <f>(Table2[[#This Row],[Current Week High]]/Table2[[#This Row],[Close Price]])-1</f>
        <v>2.5253161897558662E-2</v>
      </c>
      <c r="AG195" s="1">
        <f>(Table2[[#This Row],[Close Price]]/Table2[[#This Row],[Current Month Low]])-1</f>
        <v>7.6585542386682359E-2</v>
      </c>
      <c r="AH195" s="1">
        <f>(Table2[[#This Row],[Current Month High]]/Table2[[#This Row],[Close Price]])-1</f>
        <v>3.6976343543846379E-2</v>
      </c>
      <c r="AI195">
        <v>25.635530904659799</v>
      </c>
      <c r="AJ195">
        <v>82.717850287907794</v>
      </c>
      <c r="AK195" t="str">
        <f>IF(AND(Table2[[#This Row],[20D EMA]]&gt;Table2[[#This Row],[50D EMA]],Table2[[#This Row],[50D EMA]]&gt;Table2[[#This Row],[200D EMA]]),"Uptrend","Downtrend/NoTrend")</f>
        <v>Downtrend/NoTrend</v>
      </c>
      <c r="AL195">
        <v>-0.11</v>
      </c>
      <c r="AM195" t="s">
        <v>3193</v>
      </c>
      <c r="AN195">
        <v>-1.85</v>
      </c>
      <c r="AO195" t="s">
        <v>3193</v>
      </c>
      <c r="AP195">
        <v>0.100944324889979</v>
      </c>
      <c r="AQ195">
        <f>(Table2[[#This Row],[Sharpe Ratio]]-AVERAGE(Table2[Sharpe Ratio]))/_xlfn.STDEV.P(Table2[Sharpe Ratio])</f>
        <v>0.39888711383249187</v>
      </c>
      <c r="AR1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5">
        <f>_xlfn.RANK.AVG(Table2[[#This Row],[1Y Return vs Nifty Z-Score]],Table2[1Y Return vs Nifty Z-Score])</f>
        <v>384</v>
      </c>
      <c r="AT195">
        <f>_xlfn.RANK.AVG(Table2[[#This Row],[6M Return vs Nifty Z-Score]],Table2[6M Return vs Nifty Z-Score])</f>
        <v>92</v>
      </c>
      <c r="AU195">
        <f>_xlfn.RANK.AVG(Table2[[#This Row],[Sharpe Ratio Z-Score]],Table2[Sharpe Ratio Z-Score])</f>
        <v>234</v>
      </c>
      <c r="AV195">
        <f>(Table2[[#This Row],[Rank 1Y]]+Table2[[#This Row],[Rank 6M]]+Table2[[#This Row],[Rank Sharpe]])/3</f>
        <v>236.66666666666666</v>
      </c>
    </row>
    <row r="196" spans="1:48" x14ac:dyDescent="0.3">
      <c r="A196" t="s">
        <v>223</v>
      </c>
      <c r="B196" t="s">
        <v>224</v>
      </c>
      <c r="C196" t="s">
        <v>3148</v>
      </c>
      <c r="D196" t="s">
        <v>225</v>
      </c>
      <c r="E196">
        <v>119165.85642985</v>
      </c>
      <c r="F196">
        <v>10707.35</v>
      </c>
      <c r="G196">
        <v>29.440060776751402</v>
      </c>
      <c r="H196">
        <f>(Table2[[#This Row],[1Y Return vs Nifty]]-AVERAGE(Table2[1Y Return vs Nifty]))/_xlfn.STDEV.P(Table2[1Y Return vs Nifty])</f>
        <v>6.6175481805709382E-2</v>
      </c>
      <c r="I196">
        <v>3.2874318910895202</v>
      </c>
      <c r="J196">
        <f>(Table2[[#This Row],[1M Return vs Nifty]]-AVERAGE(Table2[1M Return vs Nifty]))/_xlfn.STDEV.P(Table2[1M Return vs Nifty])</f>
        <v>0.44762509952422663</v>
      </c>
      <c r="K196">
        <v>22.122536118269998</v>
      </c>
      <c r="L196">
        <f>(Table2[[#This Row],[6M Return vs Nifty]]-AVERAGE(Table2[6M Return vs Nifty]))/_xlfn.STDEV.P(Table2[6M Return vs Nifty])</f>
        <v>0.33654330275882038</v>
      </c>
      <c r="M196">
        <v>3.06762407674892</v>
      </c>
      <c r="N196">
        <f>(Table2[[#This Row],[1W Return vs Nifty]]-AVERAGE(Table2[1W Return vs Nifty]))/_xlfn.STDEV.P(Table2[1W Return vs Nifty])</f>
        <v>-0.21185084473902435</v>
      </c>
      <c r="O196">
        <v>10580.84</v>
      </c>
      <c r="P196">
        <v>10274.3373648454</v>
      </c>
      <c r="Q196">
        <v>9084.6298307616598</v>
      </c>
      <c r="R196">
        <v>55.779457626264197</v>
      </c>
      <c r="S196" s="1">
        <f>(Table2[[#This Row],[Close Price]]-Table2[[#This Row],[20D EMA]])/Table2[[#This Row],[20D EMA]]</f>
        <v>1.1956517629980248E-2</v>
      </c>
      <c r="T196" s="1">
        <f>(Table2[[#This Row],[Close Price]]-Table2[[#This Row],[50D EMA]])/Table2[[#This Row],[50D EMA]]</f>
        <v>4.2145066857176935E-2</v>
      </c>
      <c r="U196" s="1">
        <f>(Table2[[#This Row],[Close Price]]-Table2[[#This Row],[200D EMA]])/Table2[[#This Row],[200D EMA]]</f>
        <v>0.17862259656894472</v>
      </c>
      <c r="V196">
        <v>0.50524687196783602</v>
      </c>
      <c r="W196">
        <v>10487.45</v>
      </c>
      <c r="X196">
        <v>10818.45</v>
      </c>
      <c r="Y196">
        <v>10487.45</v>
      </c>
      <c r="Z196">
        <v>10880</v>
      </c>
      <c r="AA196">
        <v>10160</v>
      </c>
      <c r="AB196">
        <v>10897</v>
      </c>
      <c r="AC196" s="1">
        <f>(Table2[[#This Row],[Close Price]]/Table2[[#This Row],[Day Low]])-1</f>
        <v>2.0967918798182605E-2</v>
      </c>
      <c r="AD196" s="1">
        <f>(Table2[[#This Row],[Day High]]/Table2[[#This Row],[Close Price]])-1</f>
        <v>1.0376050096429168E-2</v>
      </c>
      <c r="AE196" s="1">
        <f>(Table2[[#This Row],[Close Price]]/Table2[[#This Row],[Current Week Low]])-1</f>
        <v>2.0967918798182605E-2</v>
      </c>
      <c r="AF196" s="1">
        <f>(Table2[[#This Row],[Current Week High]]/Table2[[#This Row],[Close Price]])-1</f>
        <v>1.6124437886124943E-2</v>
      </c>
      <c r="AG196" s="1">
        <f>(Table2[[#This Row],[Close Price]]/Table2[[#This Row],[Current Month Low]])-1</f>
        <v>5.3873031496062929E-2</v>
      </c>
      <c r="AH196" s="1">
        <f>(Table2[[#This Row],[Current Month High]]/Table2[[#This Row],[Close Price]])-1</f>
        <v>1.7712132320321983E-2</v>
      </c>
      <c r="AI196">
        <v>6.0019519302161504</v>
      </c>
      <c r="AJ196">
        <v>61.549661280345198</v>
      </c>
      <c r="AK196" t="str">
        <f>IF(AND(Table2[[#This Row],[20D EMA]]&gt;Table2[[#This Row],[50D EMA]],Table2[[#This Row],[50D EMA]]&gt;Table2[[#This Row],[200D EMA]]),"Uptrend","Downtrend/NoTrend")</f>
        <v>Uptrend</v>
      </c>
      <c r="AL196">
        <v>0.1</v>
      </c>
      <c r="AM196" t="s">
        <v>3194</v>
      </c>
      <c r="AN196">
        <v>-1</v>
      </c>
      <c r="AO196" t="s">
        <v>3193</v>
      </c>
      <c r="AP196">
        <v>0.101918812875022</v>
      </c>
      <c r="AQ196">
        <f>(Table2[[#This Row],[Sharpe Ratio]]-AVERAGE(Table2[Sharpe Ratio]))/_xlfn.STDEV.P(Table2[Sharpe Ratio])</f>
        <v>0.41024501351603959</v>
      </c>
      <c r="AR1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1.0487380528657717</v>
      </c>
      <c r="AS196">
        <f>_xlfn.RANK.AVG(Table2[[#This Row],[1Y Return vs Nifty Z-Score]],Table2[1Y Return vs Nifty Z-Score])</f>
        <v>270</v>
      </c>
      <c r="AT196">
        <f>_xlfn.RANK.AVG(Table2[[#This Row],[6M Return vs Nifty Z-Score]],Table2[6M Return vs Nifty Z-Score])</f>
        <v>211</v>
      </c>
      <c r="AU196">
        <f>_xlfn.RANK.AVG(Table2[[#This Row],[Sharpe Ratio Z-Score]],Table2[Sharpe Ratio Z-Score])</f>
        <v>232</v>
      </c>
      <c r="AV196">
        <f>(Table2[[#This Row],[Rank 1Y]]+Table2[[#This Row],[Rank 6M]]+Table2[[#This Row],[Rank Sharpe]])/3</f>
        <v>237.66666666666666</v>
      </c>
    </row>
    <row r="197" spans="1:48" x14ac:dyDescent="0.3">
      <c r="A197" t="s">
        <v>790</v>
      </c>
      <c r="B197" t="s">
        <v>791</v>
      </c>
      <c r="C197" t="s">
        <v>3159</v>
      </c>
      <c r="D197" t="s">
        <v>518</v>
      </c>
      <c r="E197">
        <v>20580.282959925</v>
      </c>
      <c r="F197">
        <v>1345.65</v>
      </c>
      <c r="G197">
        <v>12.608589029796599</v>
      </c>
      <c r="H197">
        <f>(Table2[[#This Row],[1Y Return vs Nifty]]-AVERAGE(Table2[1Y Return vs Nifty]))/_xlfn.STDEV.P(Table2[1Y Return vs Nifty])</f>
        <v>-0.21298275724822641</v>
      </c>
      <c r="I197">
        <v>-7.2769424324026</v>
      </c>
      <c r="J197">
        <f>(Table2[[#This Row],[1M Return vs Nifty]]-AVERAGE(Table2[1M Return vs Nifty]))/_xlfn.STDEV.P(Table2[1M Return vs Nifty])</f>
        <v>-0.71667778399743509</v>
      </c>
      <c r="K197">
        <v>24.034437969892899</v>
      </c>
      <c r="L197">
        <f>(Table2[[#This Row],[6M Return vs Nifty]]-AVERAGE(Table2[6M Return vs Nifty]))/_xlfn.STDEV.P(Table2[6M Return vs Nifty])</f>
        <v>0.39446746447258146</v>
      </c>
      <c r="M197">
        <v>1.4554384420220201</v>
      </c>
      <c r="N197">
        <f>(Table2[[#This Row],[1W Return vs Nifty]]-AVERAGE(Table2[1W Return vs Nifty]))/_xlfn.STDEV.P(Table2[1W Return vs Nifty])</f>
        <v>-0.52247626886217113</v>
      </c>
      <c r="O197">
        <v>1368.46</v>
      </c>
      <c r="P197">
        <v>1410.3510917475401</v>
      </c>
      <c r="Q197">
        <v>1285.5601748009101</v>
      </c>
      <c r="R197">
        <v>47.961732601467503</v>
      </c>
      <c r="S197" s="1">
        <f>(Table2[[#This Row],[Close Price]]-Table2[[#This Row],[20D EMA]])/Table2[[#This Row],[20D EMA]]</f>
        <v>-1.6668371746342565E-2</v>
      </c>
      <c r="T197" s="1">
        <f>(Table2[[#This Row],[Close Price]]-Table2[[#This Row],[50D EMA]])/Table2[[#This Row],[50D EMA]]</f>
        <v>-4.5875875961757892E-2</v>
      </c>
      <c r="U197" s="1">
        <f>(Table2[[#This Row],[Close Price]]-Table2[[#This Row],[200D EMA]])/Table2[[#This Row],[200D EMA]]</f>
        <v>4.6742133411526915E-2</v>
      </c>
      <c r="V197">
        <v>0.99646789618014897</v>
      </c>
      <c r="W197">
        <v>1295.3499999999999</v>
      </c>
      <c r="X197">
        <v>1350</v>
      </c>
      <c r="Y197">
        <v>1295.3499999999999</v>
      </c>
      <c r="Z197">
        <v>1350</v>
      </c>
      <c r="AA197">
        <v>1267.2</v>
      </c>
      <c r="AB197">
        <v>1445</v>
      </c>
      <c r="AC197" s="1">
        <f>(Table2[[#This Row],[Close Price]]/Table2[[#This Row],[Day Low]])-1</f>
        <v>3.8831203921720236E-2</v>
      </c>
      <c r="AD197" s="1">
        <f>(Table2[[#This Row],[Day High]]/Table2[[#This Row],[Close Price]])-1</f>
        <v>3.2326385018393022E-3</v>
      </c>
      <c r="AE197" s="1">
        <f>(Table2[[#This Row],[Close Price]]/Table2[[#This Row],[Current Week Low]])-1</f>
        <v>3.8831203921720236E-2</v>
      </c>
      <c r="AF197" s="1">
        <f>(Table2[[#This Row],[Current Week High]]/Table2[[#This Row],[Close Price]])-1</f>
        <v>3.2326385018393022E-3</v>
      </c>
      <c r="AG197" s="1">
        <f>(Table2[[#This Row],[Close Price]]/Table2[[#This Row],[Current Month Low]])-1</f>
        <v>6.1908143939394034E-2</v>
      </c>
      <c r="AH197" s="1">
        <f>(Table2[[#This Row],[Current Month High]]/Table2[[#This Row],[Close Price]])-1</f>
        <v>7.3830490840857577E-2</v>
      </c>
      <c r="AI197">
        <v>26.3329989224538</v>
      </c>
      <c r="AJ197">
        <v>61.882706766917202</v>
      </c>
      <c r="AK197" t="str">
        <f>IF(AND(Table2[[#This Row],[20D EMA]]&gt;Table2[[#This Row],[50D EMA]],Table2[[#This Row],[50D EMA]]&gt;Table2[[#This Row],[200D EMA]]),"Uptrend","Downtrend/NoTrend")</f>
        <v>Downtrend/NoTrend</v>
      </c>
      <c r="AL197">
        <v>-0.19</v>
      </c>
      <c r="AM197" t="s">
        <v>3193</v>
      </c>
      <c r="AN197">
        <v>-7.77</v>
      </c>
      <c r="AO197" t="s">
        <v>3193</v>
      </c>
      <c r="AP197">
        <v>0.12869844285718701</v>
      </c>
      <c r="AQ197">
        <f>(Table2[[#This Row],[Sharpe Ratio]]-AVERAGE(Table2[Sharpe Ratio]))/_xlfn.STDEV.P(Table2[Sharpe Ratio])</f>
        <v>0.72236825727931209</v>
      </c>
      <c r="AR1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7">
        <f>_xlfn.RANK.AVG(Table2[[#This Row],[1Y Return vs Nifty Z-Score]],Table2[1Y Return vs Nifty Z-Score])</f>
        <v>367</v>
      </c>
      <c r="AT197">
        <f>_xlfn.RANK.AVG(Table2[[#This Row],[6M Return vs Nifty Z-Score]],Table2[6M Return vs Nifty Z-Score])</f>
        <v>191</v>
      </c>
      <c r="AU197">
        <f>_xlfn.RANK.AVG(Table2[[#This Row],[Sharpe Ratio Z-Score]],Table2[Sharpe Ratio Z-Score])</f>
        <v>156</v>
      </c>
      <c r="AV197">
        <f>(Table2[[#This Row],[Rank 1Y]]+Table2[[#This Row],[Rank 6M]]+Table2[[#This Row],[Rank Sharpe]])/3</f>
        <v>238</v>
      </c>
    </row>
    <row r="198" spans="1:48" x14ac:dyDescent="0.3">
      <c r="A198" t="s">
        <v>458</v>
      </c>
      <c r="B198" t="s">
        <v>459</v>
      </c>
      <c r="C198" t="s">
        <v>3162</v>
      </c>
      <c r="D198" t="s">
        <v>460</v>
      </c>
      <c r="E198">
        <v>50766.078999999998</v>
      </c>
      <c r="F198">
        <v>4621.3999999999996</v>
      </c>
      <c r="G198">
        <v>39.830210768973501</v>
      </c>
      <c r="H198">
        <f>(Table2[[#This Row],[1Y Return vs Nifty]]-AVERAGE(Table2[1Y Return vs Nifty]))/_xlfn.STDEV.P(Table2[1Y Return vs Nifty])</f>
        <v>0.23850123079196495</v>
      </c>
      <c r="I198">
        <v>5.5295760913719798</v>
      </c>
      <c r="J198">
        <f>(Table2[[#This Row],[1M Return vs Nifty]]-AVERAGE(Table2[1M Return vs Nifty]))/_xlfn.STDEV.P(Table2[1M Return vs Nifty])</f>
        <v>0.69473248872901483</v>
      </c>
      <c r="K198">
        <v>16.593061824918699</v>
      </c>
      <c r="L198">
        <f>(Table2[[#This Row],[6M Return vs Nifty]]-AVERAGE(Table2[6M Return vs Nifty]))/_xlfn.STDEV.P(Table2[6M Return vs Nifty])</f>
        <v>0.1690189275466252</v>
      </c>
      <c r="M198">
        <v>15.4774574134843</v>
      </c>
      <c r="N198">
        <f>(Table2[[#This Row],[1W Return vs Nifty]]-AVERAGE(Table2[1W Return vs Nifty]))/_xlfn.STDEV.P(Table2[1W Return vs Nifty])</f>
        <v>2.1791949880034238</v>
      </c>
      <c r="O198">
        <v>4299.0600000000004</v>
      </c>
      <c r="P198">
        <v>3963.1147532926798</v>
      </c>
      <c r="Q198">
        <v>3505.2776363702901</v>
      </c>
      <c r="R198">
        <v>67.223782370522102</v>
      </c>
      <c r="S198" s="1">
        <f>(Table2[[#This Row],[Close Price]]-Table2[[#This Row],[20D EMA]])/Table2[[#This Row],[20D EMA]]</f>
        <v>7.497918149548953E-2</v>
      </c>
      <c r="T198" s="1">
        <f>(Table2[[#This Row],[Close Price]]-Table2[[#This Row],[50D EMA]])/Table2[[#This Row],[50D EMA]]</f>
        <v>0.1661029992029365</v>
      </c>
      <c r="U198" s="1">
        <f>(Table2[[#This Row],[Close Price]]-Table2[[#This Row],[200D EMA]])/Table2[[#This Row],[200D EMA]]</f>
        <v>0.31841197172200392</v>
      </c>
      <c r="V198">
        <v>1.0148921398689901</v>
      </c>
      <c r="W198">
        <v>4527</v>
      </c>
      <c r="X198">
        <v>4653</v>
      </c>
      <c r="Y198">
        <v>4527</v>
      </c>
      <c r="Z198">
        <v>4749</v>
      </c>
      <c r="AA198">
        <v>3883.05</v>
      </c>
      <c r="AB198">
        <v>4749</v>
      </c>
      <c r="AC198" s="1">
        <f>(Table2[[#This Row],[Close Price]]/Table2[[#This Row],[Day Low]])-1</f>
        <v>2.0852661806936013E-2</v>
      </c>
      <c r="AD198" s="1">
        <f>(Table2[[#This Row],[Day High]]/Table2[[#This Row],[Close Price]])-1</f>
        <v>6.8377547929199256E-3</v>
      </c>
      <c r="AE198" s="1">
        <f>(Table2[[#This Row],[Close Price]]/Table2[[#This Row],[Current Week Low]])-1</f>
        <v>2.0852661806936013E-2</v>
      </c>
      <c r="AF198" s="1">
        <f>(Table2[[#This Row],[Current Week High]]/Table2[[#This Row],[Close Price]])-1</f>
        <v>2.7610680746094296E-2</v>
      </c>
      <c r="AG198" s="1">
        <f>(Table2[[#This Row],[Close Price]]/Table2[[#This Row],[Current Month Low]])-1</f>
        <v>0.19014692059077265</v>
      </c>
      <c r="AH198" s="1">
        <f>(Table2[[#This Row],[Current Month High]]/Table2[[#This Row],[Close Price]])-1</f>
        <v>2.7610680746094296E-2</v>
      </c>
      <c r="AI198">
        <v>2.7610680746094198</v>
      </c>
      <c r="AJ198">
        <v>86.647819063004803</v>
      </c>
      <c r="AK198" t="str">
        <f>IF(AND(Table2[[#This Row],[20D EMA]]&gt;Table2[[#This Row],[50D EMA]],Table2[[#This Row],[50D EMA]]&gt;Table2[[#This Row],[200D EMA]]),"Uptrend","Downtrend/NoTrend")</f>
        <v>Uptrend</v>
      </c>
      <c r="AL198">
        <v>0.44</v>
      </c>
      <c r="AM198" t="s">
        <v>3194</v>
      </c>
      <c r="AN198">
        <v>8.44</v>
      </c>
      <c r="AO198" t="s">
        <v>3194</v>
      </c>
      <c r="AP198">
        <v>9.8839143069553007E-2</v>
      </c>
      <c r="AQ198">
        <f>(Table2[[#This Row],[Sharpe Ratio]]-AVERAGE(Table2[Sharpe Ratio]))/_xlfn.STDEV.P(Table2[Sharpe Ratio])</f>
        <v>0.37435069645329588</v>
      </c>
      <c r="AR1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3.6557983315243248</v>
      </c>
      <c r="AS198">
        <f>_xlfn.RANK.AVG(Table2[[#This Row],[1Y Return vs Nifty Z-Score]],Table2[1Y Return vs Nifty Z-Score])</f>
        <v>223</v>
      </c>
      <c r="AT198">
        <f>_xlfn.RANK.AVG(Table2[[#This Row],[6M Return vs Nifty Z-Score]],Table2[6M Return vs Nifty Z-Score])</f>
        <v>252</v>
      </c>
      <c r="AU198">
        <f>_xlfn.RANK.AVG(Table2[[#This Row],[Sharpe Ratio Z-Score]],Table2[Sharpe Ratio Z-Score])</f>
        <v>242</v>
      </c>
      <c r="AV198">
        <f>(Table2[[#This Row],[Rank 1Y]]+Table2[[#This Row],[Rank 6M]]+Table2[[#This Row],[Rank Sharpe]])/3</f>
        <v>239</v>
      </c>
    </row>
    <row r="199" spans="1:48" x14ac:dyDescent="0.3">
      <c r="A199" t="s">
        <v>142</v>
      </c>
      <c r="B199" t="s">
        <v>143</v>
      </c>
      <c r="C199" t="s">
        <v>3148</v>
      </c>
      <c r="D199" t="s">
        <v>144</v>
      </c>
      <c r="E199">
        <v>197465.12565999999</v>
      </c>
      <c r="F199">
        <v>151.1</v>
      </c>
      <c r="G199">
        <v>71.168162557961793</v>
      </c>
      <c r="H199">
        <f>(Table2[[#This Row],[1Y Return vs Nifty]]-AVERAGE(Table2[1Y Return vs Nifty]))/_xlfn.STDEV.P(Table2[1Y Return vs Nifty])</f>
        <v>0.75825657770949551</v>
      </c>
      <c r="I199">
        <v>-8.0828135393603802</v>
      </c>
      <c r="J199">
        <f>(Table2[[#This Row],[1M Return vs Nifty]]-AVERAGE(Table2[1M Return vs Nifty]))/_xlfn.STDEV.P(Table2[1M Return vs Nifty])</f>
        <v>-0.80549308198354264</v>
      </c>
      <c r="K199">
        <v>-4.7673503671205903</v>
      </c>
      <c r="L199">
        <f>(Table2[[#This Row],[6M Return vs Nifty]]-AVERAGE(Table2[6M Return vs Nifty]))/_xlfn.STDEV.P(Table2[6M Return vs Nifty])</f>
        <v>-0.4781293395226392</v>
      </c>
      <c r="M199">
        <v>4.6726175062744897</v>
      </c>
      <c r="N199">
        <f>(Table2[[#This Row],[1W Return vs Nifty]]-AVERAGE(Table2[1W Return vs Nifty]))/_xlfn.STDEV.P(Table2[1W Return vs Nifty])</f>
        <v>9.7388832145763979E-2</v>
      </c>
      <c r="O199">
        <v>156.01</v>
      </c>
      <c r="P199">
        <v>164.901763536495</v>
      </c>
      <c r="Q199">
        <v>152.091634518581</v>
      </c>
      <c r="R199">
        <v>40.635592039458203</v>
      </c>
      <c r="S199" s="1">
        <f>(Table2[[#This Row],[Close Price]]-Table2[[#This Row],[20D EMA]])/Table2[[#This Row],[20D EMA]]</f>
        <v>-3.1472341516569434E-2</v>
      </c>
      <c r="T199" s="1">
        <f>(Table2[[#This Row],[Close Price]]-Table2[[#This Row],[50D EMA]])/Table2[[#This Row],[50D EMA]]</f>
        <v>-8.3696882559054525E-2</v>
      </c>
      <c r="U199" s="1">
        <f>(Table2[[#This Row],[Close Price]]-Table2[[#This Row],[200D EMA]])/Table2[[#This Row],[200D EMA]]</f>
        <v>-6.5199806795413259E-3</v>
      </c>
      <c r="V199">
        <v>0.57904052430798403</v>
      </c>
      <c r="W199">
        <v>150.11000000000001</v>
      </c>
      <c r="X199">
        <v>152.15</v>
      </c>
      <c r="Y199">
        <v>150.11000000000001</v>
      </c>
      <c r="Z199">
        <v>154.15</v>
      </c>
      <c r="AA199">
        <v>141.51</v>
      </c>
      <c r="AB199">
        <v>158.69999999999999</v>
      </c>
      <c r="AC199" s="1">
        <f>(Table2[[#This Row],[Close Price]]/Table2[[#This Row],[Day Low]])-1</f>
        <v>6.5951635467322856E-3</v>
      </c>
      <c r="AD199" s="1">
        <f>(Table2[[#This Row],[Day High]]/Table2[[#This Row],[Close Price]])-1</f>
        <v>6.9490403706156112E-3</v>
      </c>
      <c r="AE199" s="1">
        <f>(Table2[[#This Row],[Close Price]]/Table2[[#This Row],[Current Week Low]])-1</f>
        <v>6.5951635467322856E-3</v>
      </c>
      <c r="AF199" s="1">
        <f>(Table2[[#This Row],[Current Week High]]/Table2[[#This Row],[Close Price]])-1</f>
        <v>2.0185307743216585E-2</v>
      </c>
      <c r="AG199" s="1">
        <f>(Table2[[#This Row],[Close Price]]/Table2[[#This Row],[Current Month Low]])-1</f>
        <v>6.7769062257084345E-2</v>
      </c>
      <c r="AH199" s="1">
        <f>(Table2[[#This Row],[Current Month High]]/Table2[[#This Row],[Close Price]])-1</f>
        <v>5.0297816015883567E-2</v>
      </c>
      <c r="AI199">
        <v>51.555261416280601</v>
      </c>
      <c r="AJ199">
        <v>129.809885931558</v>
      </c>
      <c r="AK199" t="str">
        <f>IF(AND(Table2[[#This Row],[20D EMA]]&gt;Table2[[#This Row],[50D EMA]],Table2[[#This Row],[50D EMA]]&gt;Table2[[#This Row],[200D EMA]]),"Uptrend","Downtrend/NoTrend")</f>
        <v>Downtrend/NoTrend</v>
      </c>
      <c r="AL199">
        <v>-0.2</v>
      </c>
      <c r="AM199" t="s">
        <v>3193</v>
      </c>
      <c r="AN199">
        <v>-3.67</v>
      </c>
      <c r="AO199" t="s">
        <v>3193</v>
      </c>
      <c r="AP199">
        <v>0.15677526862694699</v>
      </c>
      <c r="AQ199">
        <f>(Table2[[#This Row],[Sharpe Ratio]]-AVERAGE(Table2[Sharpe Ratio]))/_xlfn.STDEV.P(Table2[Sharpe Ratio])</f>
        <v>1.0496106403768415</v>
      </c>
      <c r="AR1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199">
        <f>_xlfn.RANK.AVG(Table2[[#This Row],[1Y Return vs Nifty Z-Score]],Table2[1Y Return vs Nifty Z-Score])</f>
        <v>127</v>
      </c>
      <c r="AT199">
        <f>_xlfn.RANK.AVG(Table2[[#This Row],[6M Return vs Nifty Z-Score]],Table2[6M Return vs Nifty Z-Score])</f>
        <v>486</v>
      </c>
      <c r="AU199">
        <f>_xlfn.RANK.AVG(Table2[[#This Row],[Sharpe Ratio Z-Score]],Table2[Sharpe Ratio Z-Score])</f>
        <v>108</v>
      </c>
      <c r="AV199">
        <f>(Table2[[#This Row],[Rank 1Y]]+Table2[[#This Row],[Rank 6M]]+Table2[[#This Row],[Rank Sharpe]])/3</f>
        <v>240.33333333333334</v>
      </c>
    </row>
    <row r="200" spans="1:48" x14ac:dyDescent="0.3">
      <c r="A200" t="s">
        <v>396</v>
      </c>
      <c r="B200" t="s">
        <v>397</v>
      </c>
      <c r="C200" t="s">
        <v>3148</v>
      </c>
      <c r="D200" t="s">
        <v>144</v>
      </c>
      <c r="E200">
        <v>59851.144473207998</v>
      </c>
      <c r="F200">
        <v>222.68</v>
      </c>
      <c r="G200">
        <v>244.26741987556699</v>
      </c>
      <c r="H200">
        <f>(Table2[[#This Row],[1Y Return vs Nifty]]-AVERAGE(Table2[1Y Return vs Nifty]))/_xlfn.STDEV.P(Table2[1Y Return vs Nifty])</f>
        <v>3.629192915351469</v>
      </c>
      <c r="I200">
        <v>-3.4036646382692899</v>
      </c>
      <c r="J200">
        <f>(Table2[[#This Row],[1M Return vs Nifty]]-AVERAGE(Table2[1M Return vs Nifty]))/_xlfn.STDEV.P(Table2[1M Return vs Nifty])</f>
        <v>-0.28980266898360668</v>
      </c>
      <c r="K200">
        <v>27.899995144969299</v>
      </c>
      <c r="L200">
        <f>(Table2[[#This Row],[6M Return vs Nifty]]-AVERAGE(Table2[6M Return vs Nifty]))/_xlfn.STDEV.P(Table2[6M Return vs Nifty])</f>
        <v>0.51158077692261739</v>
      </c>
      <c r="M200">
        <v>6.0022872434848704</v>
      </c>
      <c r="N200">
        <f>(Table2[[#This Row],[1W Return vs Nifty]]-AVERAGE(Table2[1W Return vs Nifty]))/_xlfn.STDEV.P(Table2[1W Return vs Nifty])</f>
        <v>0.3535809338292985</v>
      </c>
      <c r="O200">
        <v>227.65</v>
      </c>
      <c r="P200">
        <v>230.57156756489499</v>
      </c>
      <c r="Q200">
        <v>185.23776530372501</v>
      </c>
      <c r="R200">
        <v>44.320850691607298</v>
      </c>
      <c r="S200" s="1">
        <f>(Table2[[#This Row],[Close Price]]-Table2[[#This Row],[20D EMA]])/Table2[[#This Row],[20D EMA]]</f>
        <v>-2.1831759279595866E-2</v>
      </c>
      <c r="T200" s="1">
        <f>(Table2[[#This Row],[Close Price]]-Table2[[#This Row],[50D EMA]])/Table2[[#This Row],[50D EMA]]</f>
        <v>-3.4226108831366994E-2</v>
      </c>
      <c r="U200" s="1">
        <f>(Table2[[#This Row],[Close Price]]-Table2[[#This Row],[200D EMA]])/Table2[[#This Row],[200D EMA]]</f>
        <v>0.20213067586343883</v>
      </c>
      <c r="V200">
        <v>0.444148902138224</v>
      </c>
      <c r="W200">
        <v>220.16</v>
      </c>
      <c r="X200">
        <v>225.9</v>
      </c>
      <c r="Y200">
        <v>220.16</v>
      </c>
      <c r="Z200">
        <v>229.7</v>
      </c>
      <c r="AA200">
        <v>206</v>
      </c>
      <c r="AB200">
        <v>239.9</v>
      </c>
      <c r="AC200" s="1">
        <f>(Table2[[#This Row],[Close Price]]/Table2[[#This Row],[Day Low]])-1</f>
        <v>1.144622093023262E-2</v>
      </c>
      <c r="AD200" s="1">
        <f>(Table2[[#This Row],[Day High]]/Table2[[#This Row],[Close Price]])-1</f>
        <v>1.4460211963355452E-2</v>
      </c>
      <c r="AE200" s="1">
        <f>(Table2[[#This Row],[Close Price]]/Table2[[#This Row],[Current Week Low]])-1</f>
        <v>1.144622093023262E-2</v>
      </c>
      <c r="AF200" s="1">
        <f>(Table2[[#This Row],[Current Week High]]/Table2[[#This Row],[Close Price]])-1</f>
        <v>3.1525058379737736E-2</v>
      </c>
      <c r="AG200" s="1">
        <f>(Table2[[#This Row],[Close Price]]/Table2[[#This Row],[Current Month Low]])-1</f>
        <v>8.0970873786407882E-2</v>
      </c>
      <c r="AH200" s="1">
        <f>(Table2[[#This Row],[Current Month High]]/Table2[[#This Row],[Close Price]])-1</f>
        <v>7.7330698760553318E-2</v>
      </c>
      <c r="AI200">
        <v>39.213220765223603</v>
      </c>
      <c r="AJ200">
        <v>375.81196581196502</v>
      </c>
      <c r="AK200" t="str">
        <f>IF(AND(Table2[[#This Row],[20D EMA]]&gt;Table2[[#This Row],[50D EMA]],Table2[[#This Row],[50D EMA]]&gt;Table2[[#This Row],[200D EMA]]),"Uptrend","Downtrend/NoTrend")</f>
        <v>Downtrend/NoTrend</v>
      </c>
      <c r="AL200">
        <v>-0.16</v>
      </c>
      <c r="AM200" t="s">
        <v>3193</v>
      </c>
      <c r="AN200">
        <v>-0.82</v>
      </c>
      <c r="AO200" t="s">
        <v>3193</v>
      </c>
      <c r="AQ200">
        <f>(Table2[[#This Row],[Sharpe Ratio]]-AVERAGE(Table2[Sharpe Ratio]))/_xlfn.STDEV.P(Table2[Sharpe Ratio])</f>
        <v>-0.77764408339231328</v>
      </c>
      <c r="AR2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0">
        <f>_xlfn.RANK.AVG(Table2[[#This Row],[1Y Return vs Nifty Z-Score]],Table2[1Y Return vs Nifty Z-Score])</f>
        <v>9</v>
      </c>
      <c r="AT200">
        <f>_xlfn.RANK.AVG(Table2[[#This Row],[6M Return vs Nifty Z-Score]],Table2[6M Return vs Nifty Z-Score])</f>
        <v>163</v>
      </c>
      <c r="AU200">
        <f>_xlfn.RANK.AVG(Table2[[#This Row],[Sharpe Ratio Z-Score]],Table2[Sharpe Ratio Z-Score])</f>
        <v>549</v>
      </c>
      <c r="AV200">
        <f>(Table2[[#This Row],[Rank 1Y]]+Table2[[#This Row],[Rank 6M]]+Table2[[#This Row],[Rank Sharpe]])/3</f>
        <v>240.33333333333334</v>
      </c>
    </row>
    <row r="201" spans="1:48" x14ac:dyDescent="0.3">
      <c r="A201" t="s">
        <v>870</v>
      </c>
      <c r="B201" t="s">
        <v>871</v>
      </c>
      <c r="C201" t="s">
        <v>3152</v>
      </c>
      <c r="D201" t="s">
        <v>51</v>
      </c>
      <c r="E201">
        <v>18639.007685439999</v>
      </c>
      <c r="F201">
        <v>1369.45</v>
      </c>
      <c r="G201">
        <v>30.8230726669394</v>
      </c>
      <c r="H201">
        <f>(Table2[[#This Row],[1Y Return vs Nifty]]-AVERAGE(Table2[1Y Return vs Nifty]))/_xlfn.STDEV.P(Table2[1Y Return vs Nifty])</f>
        <v>8.9113414367987379E-2</v>
      </c>
      <c r="I201">
        <v>-0.15581292658830601</v>
      </c>
      <c r="J201">
        <f>(Table2[[#This Row],[1M Return vs Nifty]]-AVERAGE(Table2[1M Return vs Nifty]))/_xlfn.STDEV.P(Table2[1M Return vs Nifty])</f>
        <v>6.8144048670273419E-2</v>
      </c>
      <c r="K201">
        <v>47.853607106778</v>
      </c>
      <c r="L201">
        <f>(Table2[[#This Row],[6M Return vs Nifty]]-AVERAGE(Table2[6M Return vs Nifty]))/_xlfn.STDEV.P(Table2[6M Return vs Nifty])</f>
        <v>1.116107753591612</v>
      </c>
      <c r="M201">
        <v>3.32013974372527</v>
      </c>
      <c r="N201">
        <f>(Table2[[#This Row],[1W Return vs Nifty]]-AVERAGE(Table2[1W Return vs Nifty]))/_xlfn.STDEV.P(Table2[1W Return vs Nifty])</f>
        <v>-0.16319777125747384</v>
      </c>
      <c r="O201">
        <v>1358.73</v>
      </c>
      <c r="P201">
        <v>1303.1347371962399</v>
      </c>
      <c r="Q201">
        <v>1078.56283744285</v>
      </c>
      <c r="R201">
        <v>52.180068875508901</v>
      </c>
      <c r="S201" s="1">
        <f>(Table2[[#This Row],[Close Price]]-Table2[[#This Row],[20D EMA]])/Table2[[#This Row],[20D EMA]]</f>
        <v>7.8897205478645708E-3</v>
      </c>
      <c r="T201" s="1">
        <f>(Table2[[#This Row],[Close Price]]-Table2[[#This Row],[50D EMA]])/Table2[[#This Row],[50D EMA]]</f>
        <v>5.0889030052595124E-2</v>
      </c>
      <c r="U201" s="1">
        <f>(Table2[[#This Row],[Close Price]]-Table2[[#This Row],[200D EMA]])/Table2[[#This Row],[200D EMA]]</f>
        <v>0.26969885523481463</v>
      </c>
      <c r="V201">
        <v>1.27257986530228</v>
      </c>
      <c r="W201">
        <v>1366.15</v>
      </c>
      <c r="X201">
        <v>1401</v>
      </c>
      <c r="Y201">
        <v>1366.15</v>
      </c>
      <c r="Z201">
        <v>1401</v>
      </c>
      <c r="AA201">
        <v>1305</v>
      </c>
      <c r="AB201">
        <v>1440.85</v>
      </c>
      <c r="AC201" s="1">
        <f>(Table2[[#This Row],[Close Price]]/Table2[[#This Row],[Day Low]])-1</f>
        <v>2.4155473410678585E-3</v>
      </c>
      <c r="AD201" s="1">
        <f>(Table2[[#This Row],[Day High]]/Table2[[#This Row],[Close Price]])-1</f>
        <v>2.3038446091496523E-2</v>
      </c>
      <c r="AE201" s="1">
        <f>(Table2[[#This Row],[Close Price]]/Table2[[#This Row],[Current Week Low]])-1</f>
        <v>2.4155473410678585E-3</v>
      </c>
      <c r="AF201" s="1">
        <f>(Table2[[#This Row],[Current Week High]]/Table2[[#This Row],[Close Price]])-1</f>
        <v>2.3038446091496523E-2</v>
      </c>
      <c r="AG201" s="1">
        <f>(Table2[[#This Row],[Close Price]]/Table2[[#This Row],[Current Month Low]])-1</f>
        <v>4.9386973180076676E-2</v>
      </c>
      <c r="AH201" s="1">
        <f>(Table2[[#This Row],[Current Month High]]/Table2[[#This Row],[Close Price]])-1</f>
        <v>5.2137719522435955E-2</v>
      </c>
      <c r="AI201">
        <v>11.143159662638199</v>
      </c>
      <c r="AJ201">
        <v>70.329601990049696</v>
      </c>
      <c r="AK201" t="str">
        <f>IF(AND(Table2[[#This Row],[20D EMA]]&gt;Table2[[#This Row],[50D EMA]],Table2[[#This Row],[50D EMA]]&gt;Table2[[#This Row],[200D EMA]]),"Uptrend","Downtrend/NoTrend")</f>
        <v>Uptrend</v>
      </c>
      <c r="AL201">
        <v>0.17</v>
      </c>
      <c r="AM201" t="s">
        <v>3194</v>
      </c>
      <c r="AN201">
        <v>7.44</v>
      </c>
      <c r="AO201" t="s">
        <v>3194</v>
      </c>
      <c r="AP201">
        <v>5.3341630356664997E-2</v>
      </c>
      <c r="AQ201">
        <f>(Table2[[#This Row],[Sharpe Ratio]]-AVERAGE(Table2[Sharpe Ratio]))/_xlfn.STDEV.P(Table2[Sharpe Ratio])</f>
        <v>-0.15593412303692694</v>
      </c>
      <c r="AR2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0.95423332233547209</v>
      </c>
      <c r="AS201">
        <f>_xlfn.RANK.AVG(Table2[[#This Row],[1Y Return vs Nifty Z-Score]],Table2[1Y Return vs Nifty Z-Score])</f>
        <v>260</v>
      </c>
      <c r="AT201">
        <f>_xlfn.RANK.AVG(Table2[[#This Row],[6M Return vs Nifty Z-Score]],Table2[6M Return vs Nifty Z-Score])</f>
        <v>79</v>
      </c>
      <c r="AU201">
        <f>_xlfn.RANK.AVG(Table2[[#This Row],[Sharpe Ratio Z-Score]],Table2[Sharpe Ratio Z-Score])</f>
        <v>382</v>
      </c>
      <c r="AV201">
        <f>(Table2[[#This Row],[Rank 1Y]]+Table2[[#This Row],[Rank 6M]]+Table2[[#This Row],[Rank Sharpe]])/3</f>
        <v>240.33333333333334</v>
      </c>
    </row>
    <row r="202" spans="1:48" x14ac:dyDescent="0.3">
      <c r="A202" t="s">
        <v>469</v>
      </c>
      <c r="B202" t="s">
        <v>470</v>
      </c>
      <c r="C202" t="s">
        <v>3162</v>
      </c>
      <c r="D202" t="s">
        <v>400</v>
      </c>
      <c r="E202">
        <v>48049.872009660001</v>
      </c>
      <c r="F202">
        <v>1631.4</v>
      </c>
      <c r="G202">
        <v>14.42977336018</v>
      </c>
      <c r="H202">
        <f>(Table2[[#This Row],[1Y Return vs Nifty]]-AVERAGE(Table2[1Y Return vs Nifty]))/_xlfn.STDEV.P(Table2[1Y Return vs Nifty])</f>
        <v>-0.18277751920928709</v>
      </c>
      <c r="I202">
        <v>-0.86239228600161599</v>
      </c>
      <c r="J202">
        <f>(Table2[[#This Row],[1M Return vs Nifty]]-AVERAGE(Table2[1M Return vs Nifty]))/_xlfn.STDEV.P(Table2[1M Return vs Nifty])</f>
        <v>-9.7282758432966302E-3</v>
      </c>
      <c r="K202">
        <v>31.371585512533098</v>
      </c>
      <c r="L202">
        <f>(Table2[[#This Row],[6M Return vs Nifty]]-AVERAGE(Table2[6M Return vs Nifty]))/_xlfn.STDEV.P(Table2[6M Return vs Nifty])</f>
        <v>0.61675822715836481</v>
      </c>
      <c r="M202">
        <v>4.6653303431382804</v>
      </c>
      <c r="N202">
        <f>(Table2[[#This Row],[1W Return vs Nifty]]-AVERAGE(Table2[1W Return vs Nifty]))/_xlfn.STDEV.P(Table2[1W Return vs Nifty])</f>
        <v>9.5984789031198572E-2</v>
      </c>
      <c r="O202">
        <v>1646.96</v>
      </c>
      <c r="P202">
        <v>1650.0514075164899</v>
      </c>
      <c r="Q202">
        <v>1438.8452912891401</v>
      </c>
      <c r="R202">
        <v>47.815631275503797</v>
      </c>
      <c r="S202" s="1">
        <f>(Table2[[#This Row],[Close Price]]-Table2[[#This Row],[20D EMA]])/Table2[[#This Row],[20D EMA]]</f>
        <v>-9.4477097197260065E-3</v>
      </c>
      <c r="T202" s="1">
        <f>(Table2[[#This Row],[Close Price]]-Table2[[#This Row],[50D EMA]])/Table2[[#This Row],[50D EMA]]</f>
        <v>-1.1303531169712016E-2</v>
      </c>
      <c r="U202" s="1">
        <f>(Table2[[#This Row],[Close Price]]-Table2[[#This Row],[200D EMA]])/Table2[[#This Row],[200D EMA]]</f>
        <v>0.13382586013701289</v>
      </c>
      <c r="V202">
        <v>0.680966683990468</v>
      </c>
      <c r="W202">
        <v>1614.2</v>
      </c>
      <c r="X202">
        <v>1639.1</v>
      </c>
      <c r="Y202">
        <v>1614.2</v>
      </c>
      <c r="Z202">
        <v>1649.25</v>
      </c>
      <c r="AA202">
        <v>1545.65</v>
      </c>
      <c r="AB202">
        <v>1739.4</v>
      </c>
      <c r="AC202" s="1">
        <f>(Table2[[#This Row],[Close Price]]/Table2[[#This Row],[Day Low]])-1</f>
        <v>1.0655433031842465E-2</v>
      </c>
      <c r="AD202" s="1">
        <f>(Table2[[#This Row],[Day High]]/Table2[[#This Row],[Close Price]])-1</f>
        <v>4.7198725021453392E-3</v>
      </c>
      <c r="AE202" s="1">
        <f>(Table2[[#This Row],[Close Price]]/Table2[[#This Row],[Current Week Low]])-1</f>
        <v>1.0655433031842465E-2</v>
      </c>
      <c r="AF202" s="1">
        <f>(Table2[[#This Row],[Current Week High]]/Table2[[#This Row],[Close Price]])-1</f>
        <v>1.0941522618609811E-2</v>
      </c>
      <c r="AG202" s="1">
        <f>(Table2[[#This Row],[Close Price]]/Table2[[#This Row],[Current Month Low]])-1</f>
        <v>5.5478277747226024E-2</v>
      </c>
      <c r="AH202" s="1">
        <f>(Table2[[#This Row],[Current Month High]]/Table2[[#This Row],[Close Price]])-1</f>
        <v>6.6200809121000459E-2</v>
      </c>
      <c r="AI202">
        <v>9.6604143680274408</v>
      </c>
      <c r="AJ202">
        <v>60.090280162896804</v>
      </c>
      <c r="AK202" t="str">
        <f>IF(AND(Table2[[#This Row],[20D EMA]]&gt;Table2[[#This Row],[50D EMA]],Table2[[#This Row],[50D EMA]]&gt;Table2[[#This Row],[200D EMA]]),"Uptrend","Downtrend/NoTrend")</f>
        <v>Downtrend/NoTrend</v>
      </c>
      <c r="AL202">
        <v>0.02</v>
      </c>
      <c r="AM202" t="s">
        <v>3194</v>
      </c>
      <c r="AN202">
        <v>-0.17</v>
      </c>
      <c r="AO202" t="s">
        <v>3193</v>
      </c>
      <c r="AP202">
        <v>9.9844941311880001E-2</v>
      </c>
      <c r="AQ202">
        <f>(Table2[[#This Row],[Sharpe Ratio]]-AVERAGE(Table2[Sharpe Ratio]))/_xlfn.STDEV.P(Table2[Sharpe Ratio])</f>
        <v>0.3860735249679384</v>
      </c>
      <c r="AR2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2">
        <f>_xlfn.RANK.AVG(Table2[[#This Row],[1Y Return vs Nifty Z-Score]],Table2[1Y Return vs Nifty Z-Score])</f>
        <v>349</v>
      </c>
      <c r="AT202">
        <f>_xlfn.RANK.AVG(Table2[[#This Row],[6M Return vs Nifty Z-Score]],Table2[6M Return vs Nifty Z-Score])</f>
        <v>134</v>
      </c>
      <c r="AU202">
        <f>_xlfn.RANK.AVG(Table2[[#This Row],[Sharpe Ratio Z-Score]],Table2[Sharpe Ratio Z-Score])</f>
        <v>239</v>
      </c>
      <c r="AV202">
        <f>(Table2[[#This Row],[Rank 1Y]]+Table2[[#This Row],[Rank 6M]]+Table2[[#This Row],[Rank Sharpe]])/3</f>
        <v>240.66666666666666</v>
      </c>
    </row>
    <row r="203" spans="1:48" x14ac:dyDescent="0.3">
      <c r="A203" t="s">
        <v>542</v>
      </c>
      <c r="B203" t="s">
        <v>543</v>
      </c>
      <c r="C203" t="s">
        <v>3155</v>
      </c>
      <c r="D203" t="s">
        <v>166</v>
      </c>
      <c r="E203">
        <v>40225.909398873999</v>
      </c>
      <c r="F203">
        <v>219.02</v>
      </c>
      <c r="G203">
        <v>91.281496900800207</v>
      </c>
      <c r="H203">
        <f>(Table2[[#This Row],[1Y Return vs Nifty]]-AVERAGE(Table2[1Y Return vs Nifty]))/_xlfn.STDEV.P(Table2[1Y Return vs Nifty])</f>
        <v>1.0918461224066591</v>
      </c>
      <c r="I203">
        <v>24.585190626945401</v>
      </c>
      <c r="J203">
        <f>(Table2[[#This Row],[1M Return vs Nifty]]-AVERAGE(Table2[1M Return vs Nifty]))/_xlfn.STDEV.P(Table2[1M Return vs Nifty])</f>
        <v>2.7948575194853591</v>
      </c>
      <c r="K203">
        <v>8.0689938395058398</v>
      </c>
      <c r="L203">
        <f>(Table2[[#This Row],[6M Return vs Nifty]]-AVERAGE(Table2[6M Return vs Nifty]))/_xlfn.STDEV.P(Table2[6M Return vs Nifty])</f>
        <v>-8.9231511421794363E-2</v>
      </c>
      <c r="M203">
        <v>7.4987836565259203</v>
      </c>
      <c r="N203">
        <f>(Table2[[#This Row],[1W Return vs Nifty]]-AVERAGE(Table2[1W Return vs Nifty]))/_xlfn.STDEV.P(Table2[1W Return vs Nifty])</f>
        <v>0.64191611247539049</v>
      </c>
      <c r="O203">
        <v>208.07</v>
      </c>
      <c r="P203">
        <v>196.076060427794</v>
      </c>
      <c r="Q203">
        <v>170.91091630612601</v>
      </c>
      <c r="R203">
        <v>59.878516312197398</v>
      </c>
      <c r="S203" s="1">
        <f>(Table2[[#This Row],[Close Price]]-Table2[[#This Row],[20D EMA]])/Table2[[#This Row],[20D EMA]]</f>
        <v>5.2626519921180455E-2</v>
      </c>
      <c r="T203" s="1">
        <f>(Table2[[#This Row],[Close Price]]-Table2[[#This Row],[50D EMA]])/Table2[[#This Row],[50D EMA]]</f>
        <v>0.11701550674849073</v>
      </c>
      <c r="U203" s="1">
        <f>(Table2[[#This Row],[Close Price]]-Table2[[#This Row],[200D EMA]])/Table2[[#This Row],[200D EMA]]</f>
        <v>0.2814863130667658</v>
      </c>
      <c r="V203">
        <v>1.5660517730508301</v>
      </c>
      <c r="W203">
        <v>216.36</v>
      </c>
      <c r="X203">
        <v>227.4</v>
      </c>
      <c r="Y203">
        <v>216.36</v>
      </c>
      <c r="Z203">
        <v>232.45</v>
      </c>
      <c r="AA203">
        <v>200</v>
      </c>
      <c r="AB203">
        <v>232.45</v>
      </c>
      <c r="AC203" s="1">
        <f>(Table2[[#This Row],[Close Price]]/Table2[[#This Row],[Day Low]])-1</f>
        <v>1.2294324274357615E-2</v>
      </c>
      <c r="AD203" s="1">
        <f>(Table2[[#This Row],[Day High]]/Table2[[#This Row],[Close Price]])-1</f>
        <v>3.8261345995799445E-2</v>
      </c>
      <c r="AE203" s="1">
        <f>(Table2[[#This Row],[Close Price]]/Table2[[#This Row],[Current Week Low]])-1</f>
        <v>1.2294324274357615E-2</v>
      </c>
      <c r="AF203" s="1">
        <f>(Table2[[#This Row],[Current Week High]]/Table2[[#This Row],[Close Price]])-1</f>
        <v>6.1318601041000731E-2</v>
      </c>
      <c r="AG203" s="1">
        <f>(Table2[[#This Row],[Close Price]]/Table2[[#This Row],[Current Month Low]])-1</f>
        <v>9.5099999999999962E-2</v>
      </c>
      <c r="AH203" s="1">
        <f>(Table2[[#This Row],[Current Month High]]/Table2[[#This Row],[Close Price]])-1</f>
        <v>6.1318601041000731E-2</v>
      </c>
      <c r="AI203">
        <v>6.1318601041000704</v>
      </c>
      <c r="AJ203">
        <v>147.200902934537</v>
      </c>
      <c r="AK203" t="str">
        <f>IF(AND(Table2[[#This Row],[20D EMA]]&gt;Table2[[#This Row],[50D EMA]],Table2[[#This Row],[50D EMA]]&gt;Table2[[#This Row],[200D EMA]]),"Uptrend","Downtrend/NoTrend")</f>
        <v>Uptrend</v>
      </c>
      <c r="AL203">
        <v>0.12</v>
      </c>
      <c r="AM203" t="s">
        <v>3194</v>
      </c>
      <c r="AN203">
        <v>7.88</v>
      </c>
      <c r="AO203" t="s">
        <v>3194</v>
      </c>
      <c r="AP203">
        <v>8.6438379649722993E-2</v>
      </c>
      <c r="AQ203">
        <f>(Table2[[#This Row],[Sharpe Ratio]]-AVERAGE(Table2[Sharpe Ratio]))/_xlfn.STDEV.P(Table2[Sharpe Ratio])</f>
        <v>0.2298167164723911</v>
      </c>
      <c r="AR2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4.6692049594180052</v>
      </c>
      <c r="AS203">
        <f>_xlfn.RANK.AVG(Table2[[#This Row],[1Y Return vs Nifty Z-Score]],Table2[1Y Return vs Nifty Z-Score])</f>
        <v>95</v>
      </c>
      <c r="AT203">
        <f>_xlfn.RANK.AVG(Table2[[#This Row],[6M Return vs Nifty Z-Score]],Table2[6M Return vs Nifty Z-Score])</f>
        <v>344</v>
      </c>
      <c r="AU203">
        <f>_xlfn.RANK.AVG(Table2[[#This Row],[Sharpe Ratio Z-Score]],Table2[Sharpe Ratio Z-Score])</f>
        <v>285</v>
      </c>
      <c r="AV203">
        <f>(Table2[[#This Row],[Rank 1Y]]+Table2[[#This Row],[Rank 6M]]+Table2[[#This Row],[Rank Sharpe]])/3</f>
        <v>241.33333333333334</v>
      </c>
    </row>
    <row r="204" spans="1:48" x14ac:dyDescent="0.3">
      <c r="A204" t="s">
        <v>1248</v>
      </c>
      <c r="B204" t="s">
        <v>1249</v>
      </c>
      <c r="C204" t="s">
        <v>3151</v>
      </c>
      <c r="D204" t="s">
        <v>48</v>
      </c>
      <c r="E204">
        <v>9631.6384946899998</v>
      </c>
      <c r="F204">
        <v>1477.9</v>
      </c>
      <c r="G204">
        <v>31.248989719724499</v>
      </c>
      <c r="H204">
        <f>(Table2[[#This Row],[1Y Return vs Nifty]]-AVERAGE(Table2[1Y Return vs Nifty]))/_xlfn.STDEV.P(Table2[1Y Return vs Nifty])</f>
        <v>9.6177458215492395E-2</v>
      </c>
      <c r="I204">
        <v>-7.5290718258650502</v>
      </c>
      <c r="J204">
        <f>(Table2[[#This Row],[1M Return vs Nifty]]-AVERAGE(Table2[1M Return vs Nifty]))/_xlfn.STDEV.P(Table2[1M Return vs Nifty])</f>
        <v>-0.74446504056748264</v>
      </c>
      <c r="K204">
        <v>27.482256340565801</v>
      </c>
      <c r="L204">
        <f>(Table2[[#This Row],[6M Return vs Nifty]]-AVERAGE(Table2[6M Return vs Nifty]))/_xlfn.STDEV.P(Table2[6M Return vs Nifty])</f>
        <v>0.49892470357876773</v>
      </c>
      <c r="M204">
        <v>2.0923142156469599</v>
      </c>
      <c r="N204">
        <f>(Table2[[#This Row],[1W Return vs Nifty]]-AVERAGE(Table2[1W Return vs Nifty]))/_xlfn.STDEV.P(Table2[1W Return vs Nifty])</f>
        <v>-0.39976719427752128</v>
      </c>
      <c r="O204">
        <v>1509.47</v>
      </c>
      <c r="P204">
        <v>1535.92913226721</v>
      </c>
      <c r="Q204">
        <v>1358.03734756836</v>
      </c>
      <c r="R204">
        <v>39.369261978136997</v>
      </c>
      <c r="S204" s="1">
        <f>(Table2[[#This Row],[Close Price]]-Table2[[#This Row],[20D EMA]])/Table2[[#This Row],[20D EMA]]</f>
        <v>-2.0914625663312245E-2</v>
      </c>
      <c r="T204" s="1">
        <f>(Table2[[#This Row],[Close Price]]-Table2[[#This Row],[50D EMA]])/Table2[[#This Row],[50D EMA]]</f>
        <v>-3.7781126126276508E-2</v>
      </c>
      <c r="U204" s="1">
        <f>(Table2[[#This Row],[Close Price]]-Table2[[#This Row],[200D EMA]])/Table2[[#This Row],[200D EMA]]</f>
        <v>8.8261676047614368E-2</v>
      </c>
      <c r="V204">
        <v>0.526397659948178</v>
      </c>
      <c r="W204">
        <v>1458.2</v>
      </c>
      <c r="X204">
        <v>1488</v>
      </c>
      <c r="Y204">
        <v>1458.2</v>
      </c>
      <c r="Z204">
        <v>1493.25</v>
      </c>
      <c r="AA204">
        <v>1417.3</v>
      </c>
      <c r="AB204">
        <v>1564</v>
      </c>
      <c r="AC204" s="1">
        <f>(Table2[[#This Row],[Close Price]]/Table2[[#This Row],[Day Low]])-1</f>
        <v>1.3509806610890074E-2</v>
      </c>
      <c r="AD204" s="1">
        <f>(Table2[[#This Row],[Day High]]/Table2[[#This Row],[Close Price]])-1</f>
        <v>6.83402124636312E-3</v>
      </c>
      <c r="AE204" s="1">
        <f>(Table2[[#This Row],[Close Price]]/Table2[[#This Row],[Current Week Low]])-1</f>
        <v>1.3509806610890074E-2</v>
      </c>
      <c r="AF204" s="1">
        <f>(Table2[[#This Row],[Current Week High]]/Table2[[#This Row],[Close Price]])-1</f>
        <v>1.038635902293783E-2</v>
      </c>
      <c r="AG204" s="1">
        <f>(Table2[[#This Row],[Close Price]]/Table2[[#This Row],[Current Month Low]])-1</f>
        <v>4.275735553517257E-2</v>
      </c>
      <c r="AH204" s="1">
        <f>(Table2[[#This Row],[Current Month High]]/Table2[[#This Row],[Close Price]])-1</f>
        <v>5.8258339535827819E-2</v>
      </c>
      <c r="AI204">
        <v>27.200757832058901</v>
      </c>
      <c r="AJ204">
        <v>83.5672587256241</v>
      </c>
      <c r="AK204" t="str">
        <f>IF(AND(Table2[[#This Row],[20D EMA]]&gt;Table2[[#This Row],[50D EMA]],Table2[[#This Row],[50D EMA]]&gt;Table2[[#This Row],[200D EMA]]),"Uptrend","Downtrend/NoTrend")</f>
        <v>Downtrend/NoTrend</v>
      </c>
      <c r="AL204">
        <v>-0.1</v>
      </c>
      <c r="AM204" t="s">
        <v>3193</v>
      </c>
      <c r="AN204">
        <v>-4.24</v>
      </c>
      <c r="AO204" t="s">
        <v>3193</v>
      </c>
      <c r="AP204">
        <v>7.9924392760124002E-2</v>
      </c>
      <c r="AQ204">
        <f>(Table2[[#This Row],[Sharpe Ratio]]-AVERAGE(Table2[Sharpe Ratio]))/_xlfn.STDEV.P(Table2[Sharpe Ratio])</f>
        <v>0.15389458016329582</v>
      </c>
      <c r="AR2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4">
        <f>_xlfn.RANK.AVG(Table2[[#This Row],[1Y Return vs Nifty Z-Score]],Table2[1Y Return vs Nifty Z-Score])</f>
        <v>258</v>
      </c>
      <c r="AT204">
        <f>_xlfn.RANK.AVG(Table2[[#This Row],[6M Return vs Nifty Z-Score]],Table2[6M Return vs Nifty Z-Score])</f>
        <v>168</v>
      </c>
      <c r="AU204">
        <f>_xlfn.RANK.AVG(Table2[[#This Row],[Sharpe Ratio Z-Score]],Table2[Sharpe Ratio Z-Score])</f>
        <v>298</v>
      </c>
      <c r="AV204">
        <f>(Table2[[#This Row],[Rank 1Y]]+Table2[[#This Row],[Rank 6M]]+Table2[[#This Row],[Rank Sharpe]])/3</f>
        <v>241.33333333333334</v>
      </c>
    </row>
    <row r="205" spans="1:48" x14ac:dyDescent="0.3">
      <c r="A205" t="s">
        <v>1678</v>
      </c>
      <c r="B205" t="s">
        <v>1679</v>
      </c>
      <c r="C205" t="s">
        <v>3154</v>
      </c>
      <c r="D205" t="s">
        <v>184</v>
      </c>
      <c r="E205">
        <v>5264.4878264999998</v>
      </c>
      <c r="F205">
        <v>736.1</v>
      </c>
      <c r="G205">
        <v>26.058154268421202</v>
      </c>
      <c r="H205">
        <f>(Table2[[#This Row],[1Y Return vs Nifty]]-AVERAGE(Table2[1Y Return vs Nifty]))/_xlfn.STDEV.P(Table2[1Y Return vs Nifty])</f>
        <v>1.0084898658617083E-2</v>
      </c>
      <c r="I205">
        <v>5.2802566251212699</v>
      </c>
      <c r="J205">
        <f>(Table2[[#This Row],[1M Return vs Nifty]]-AVERAGE(Table2[1M Return vs Nifty]))/_xlfn.STDEV.P(Table2[1M Return vs Nifty])</f>
        <v>0.66725491508527557</v>
      </c>
      <c r="K205">
        <v>11.065374775067401</v>
      </c>
      <c r="L205">
        <f>(Table2[[#This Row],[6M Return vs Nifty]]-AVERAGE(Table2[6M Return vs Nifty]))/_xlfn.STDEV.P(Table2[6M Return vs Nifty])</f>
        <v>1.5486997695758238E-3</v>
      </c>
      <c r="M205">
        <v>1.74748276272421</v>
      </c>
      <c r="N205">
        <f>(Table2[[#This Row],[1W Return vs Nifty]]-AVERAGE(Table2[1W Return vs Nifty]))/_xlfn.STDEV.P(Table2[1W Return vs Nifty])</f>
        <v>-0.46620707192428801</v>
      </c>
      <c r="O205">
        <v>647.53</v>
      </c>
      <c r="P205">
        <v>690.468032145969</v>
      </c>
      <c r="Q205">
        <v>633.03541633307702</v>
      </c>
      <c r="R205">
        <v>62.331624896123401</v>
      </c>
      <c r="S205" s="1">
        <f>(Table2[[#This Row],[Close Price]]-Table2[[#This Row],[20D EMA]])/Table2[[#This Row],[20D EMA]]</f>
        <v>0.13678130742977168</v>
      </c>
      <c r="T205" s="1">
        <f>(Table2[[#This Row],[Close Price]]-Table2[[#This Row],[50D EMA]])/Table2[[#This Row],[50D EMA]]</f>
        <v>6.6088458450722531E-2</v>
      </c>
      <c r="U205" s="1">
        <f>(Table2[[#This Row],[Close Price]]-Table2[[#This Row],[200D EMA]])/Table2[[#This Row],[200D EMA]]</f>
        <v>0.16281013827620458</v>
      </c>
      <c r="V205">
        <v>1.50889748782848</v>
      </c>
      <c r="W205">
        <v>725</v>
      </c>
      <c r="X205">
        <v>739.8</v>
      </c>
      <c r="Y205">
        <v>710.15</v>
      </c>
      <c r="Z205">
        <v>745.9</v>
      </c>
      <c r="AA205">
        <v>697.25</v>
      </c>
      <c r="AB205">
        <v>745.9</v>
      </c>
      <c r="AC205" s="1">
        <f>(Table2[[#This Row],[Close Price]]/Table2[[#This Row],[Day Low]])-1</f>
        <v>1.5310344827586198E-2</v>
      </c>
      <c r="AD205" s="1">
        <f>(Table2[[#This Row],[Day High]]/Table2[[#This Row],[Close Price]])-1</f>
        <v>5.0264909659012424E-3</v>
      </c>
      <c r="AE205" s="1">
        <f>(Table2[[#This Row],[Close Price]]/Table2[[#This Row],[Current Week Low]])-1</f>
        <v>3.6541575723438857E-2</v>
      </c>
      <c r="AF205" s="1">
        <f>(Table2[[#This Row],[Current Week High]]/Table2[[#This Row],[Close Price]])-1</f>
        <v>1.3313408504279201E-2</v>
      </c>
      <c r="AG205" s="1">
        <f>(Table2[[#This Row],[Close Price]]/Table2[[#This Row],[Current Month Low]])-1</f>
        <v>5.5718895661527545E-2</v>
      </c>
      <c r="AH205" s="1">
        <f>(Table2[[#This Row],[Current Month High]]/Table2[[#This Row],[Close Price]])-1</f>
        <v>1.3313408504279201E-2</v>
      </c>
      <c r="AI205">
        <v>8.5654123081102895</v>
      </c>
      <c r="AJ205">
        <v>79.208764455264699</v>
      </c>
      <c r="AK205" t="str">
        <f>IF(AND(Table2[[#This Row],[20D EMA]]&gt;Table2[[#This Row],[50D EMA]],Table2[[#This Row],[50D EMA]]&gt;Table2[[#This Row],[200D EMA]]),"Uptrend","Downtrend/NoTrend")</f>
        <v>Downtrend/NoTrend</v>
      </c>
      <c r="AL205">
        <v>-0.03</v>
      </c>
      <c r="AM205" t="s">
        <v>3193</v>
      </c>
      <c r="AN205">
        <v>9.5500000000000007</v>
      </c>
      <c r="AO205" t="s">
        <v>3194</v>
      </c>
      <c r="AP205">
        <v>0.149462430569299</v>
      </c>
      <c r="AQ205">
        <f>(Table2[[#This Row],[Sharpe Ratio]]-AVERAGE(Table2[Sharpe Ratio]))/_xlfn.STDEV.P(Table2[Sharpe Ratio])</f>
        <v>0.96437769514239535</v>
      </c>
      <c r="AR2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5">
        <f>_xlfn.RANK.AVG(Table2[[#This Row],[1Y Return vs Nifty Z-Score]],Table2[1Y Return vs Nifty Z-Score])</f>
        <v>284</v>
      </c>
      <c r="AT205">
        <f>_xlfn.RANK.AVG(Table2[[#This Row],[6M Return vs Nifty Z-Score]],Table2[6M Return vs Nifty Z-Score])</f>
        <v>320</v>
      </c>
      <c r="AU205">
        <f>_xlfn.RANK.AVG(Table2[[#This Row],[Sharpe Ratio Z-Score]],Table2[Sharpe Ratio Z-Score])</f>
        <v>120</v>
      </c>
      <c r="AV205">
        <f>(Table2[[#This Row],[Rank 1Y]]+Table2[[#This Row],[Rank 6M]]+Table2[[#This Row],[Rank Sharpe]])/3</f>
        <v>241.33333333333334</v>
      </c>
    </row>
    <row r="206" spans="1:48" x14ac:dyDescent="0.3">
      <c r="A206" t="s">
        <v>293</v>
      </c>
      <c r="B206" t="s">
        <v>294</v>
      </c>
      <c r="C206" t="s">
        <v>3159</v>
      </c>
      <c r="D206" t="s">
        <v>159</v>
      </c>
      <c r="E206">
        <v>94572.840721800007</v>
      </c>
      <c r="F206">
        <v>271.60000000000002</v>
      </c>
      <c r="G206">
        <v>80.225203583789906</v>
      </c>
      <c r="H206">
        <f>(Table2[[#This Row],[1Y Return vs Nifty]]-AVERAGE(Table2[1Y Return vs Nifty]))/_xlfn.STDEV.P(Table2[1Y Return vs Nifty])</f>
        <v>0.9084720586740086</v>
      </c>
      <c r="I206">
        <v>2.6331550221437698</v>
      </c>
      <c r="J206">
        <f>(Table2[[#This Row],[1M Return vs Nifty]]-AVERAGE(Table2[1M Return vs Nifty]))/_xlfn.STDEV.P(Table2[1M Return vs Nifty])</f>
        <v>0.37551704827493587</v>
      </c>
      <c r="K206">
        <v>-6.6165961792146799</v>
      </c>
      <c r="L206">
        <f>(Table2[[#This Row],[6M Return vs Nifty]]-AVERAGE(Table2[6M Return vs Nifty]))/_xlfn.STDEV.P(Table2[6M Return vs Nifty])</f>
        <v>-0.53415523508694818</v>
      </c>
      <c r="M206">
        <v>4.9474861808450603</v>
      </c>
      <c r="N206">
        <f>(Table2[[#This Row],[1W Return vs Nifty]]-AVERAGE(Table2[1W Return vs Nifty]))/_xlfn.STDEV.P(Table2[1W Return vs Nifty])</f>
        <v>0.15034873749259089</v>
      </c>
      <c r="O206">
        <v>271.61</v>
      </c>
      <c r="P206">
        <v>278.83300732155902</v>
      </c>
      <c r="Q206">
        <v>256.26395792365201</v>
      </c>
      <c r="R206">
        <v>52.042346955279498</v>
      </c>
      <c r="S206" s="1">
        <f>(Table2[[#This Row],[Close Price]]-Table2[[#This Row],[20D EMA]])/Table2[[#This Row],[20D EMA]]</f>
        <v>-3.6817495673910774E-5</v>
      </c>
      <c r="T206" s="1">
        <f>(Table2[[#This Row],[Close Price]]-Table2[[#This Row],[50D EMA]])/Table2[[#This Row],[50D EMA]]</f>
        <v>-2.5940283724077431E-2</v>
      </c>
      <c r="U206" s="1">
        <f>(Table2[[#This Row],[Close Price]]-Table2[[#This Row],[200D EMA]])/Table2[[#This Row],[200D EMA]]</f>
        <v>5.9844709340347545E-2</v>
      </c>
      <c r="V206">
        <v>0.71902321740907205</v>
      </c>
      <c r="W206">
        <v>267.75</v>
      </c>
      <c r="X206">
        <v>272.60000000000002</v>
      </c>
      <c r="Y206">
        <v>267.3</v>
      </c>
      <c r="Z206">
        <v>273.25</v>
      </c>
      <c r="AA206">
        <v>254.15</v>
      </c>
      <c r="AB206">
        <v>285.5</v>
      </c>
      <c r="AC206" s="1">
        <f>(Table2[[#This Row],[Close Price]]/Table2[[#This Row],[Day Low]])-1</f>
        <v>1.4379084967320432E-2</v>
      </c>
      <c r="AD206" s="1">
        <f>(Table2[[#This Row],[Day High]]/Table2[[#This Row],[Close Price]])-1</f>
        <v>3.6818851251840812E-3</v>
      </c>
      <c r="AE206" s="1">
        <f>(Table2[[#This Row],[Close Price]]/Table2[[#This Row],[Current Week Low]])-1</f>
        <v>1.608679386457168E-2</v>
      </c>
      <c r="AF206" s="1">
        <f>(Table2[[#This Row],[Current Week High]]/Table2[[#This Row],[Close Price]])-1</f>
        <v>6.0751104565537339E-3</v>
      </c>
      <c r="AG206" s="1">
        <f>(Table2[[#This Row],[Close Price]]/Table2[[#This Row],[Current Month Low]])-1</f>
        <v>6.8660240015738783E-2</v>
      </c>
      <c r="AH206" s="1">
        <f>(Table2[[#This Row],[Current Month High]]/Table2[[#This Row],[Close Price]])-1</f>
        <v>5.1178203240058728E-2</v>
      </c>
      <c r="AI206">
        <v>23.472017673048601</v>
      </c>
      <c r="AJ206">
        <v>139.295154185022</v>
      </c>
      <c r="AK206" t="str">
        <f>IF(AND(Table2[[#This Row],[20D EMA]]&gt;Table2[[#This Row],[50D EMA]],Table2[[#This Row],[50D EMA]]&gt;Table2[[#This Row],[200D EMA]]),"Uptrend","Downtrend/NoTrend")</f>
        <v>Downtrend/NoTrend</v>
      </c>
      <c r="AL206">
        <v>-0.13</v>
      </c>
      <c r="AM206" t="s">
        <v>3193</v>
      </c>
      <c r="AN206">
        <v>-3.22</v>
      </c>
      <c r="AO206" t="s">
        <v>3193</v>
      </c>
      <c r="AP206">
        <v>0.15388368233662</v>
      </c>
      <c r="AQ206">
        <f>(Table2[[#This Row],[Sharpe Ratio]]-AVERAGE(Table2[Sharpe Ratio]))/_xlfn.STDEV.P(Table2[Sharpe Ratio])</f>
        <v>1.0159084834329499</v>
      </c>
      <c r="AR2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6">
        <f>_xlfn.RANK.AVG(Table2[[#This Row],[1Y Return vs Nifty Z-Score]],Table2[1Y Return vs Nifty Z-Score])</f>
        <v>110</v>
      </c>
      <c r="AT206">
        <f>_xlfn.RANK.AVG(Table2[[#This Row],[6M Return vs Nifty Z-Score]],Table2[6M Return vs Nifty Z-Score])</f>
        <v>499</v>
      </c>
      <c r="AU206">
        <f>_xlfn.RANK.AVG(Table2[[#This Row],[Sharpe Ratio Z-Score]],Table2[Sharpe Ratio Z-Score])</f>
        <v>116</v>
      </c>
      <c r="AV206">
        <f>(Table2[[#This Row],[Rank 1Y]]+Table2[[#This Row],[Rank 6M]]+Table2[[#This Row],[Rank Sharpe]])/3</f>
        <v>241.66666666666666</v>
      </c>
    </row>
    <row r="207" spans="1:48" x14ac:dyDescent="0.3">
      <c r="A207" t="s">
        <v>569</v>
      </c>
      <c r="B207" t="s">
        <v>570</v>
      </c>
      <c r="C207" t="s">
        <v>3148</v>
      </c>
      <c r="D207" t="s">
        <v>225</v>
      </c>
      <c r="E207">
        <v>35736.97542368</v>
      </c>
      <c r="F207">
        <v>7063.3</v>
      </c>
      <c r="G207">
        <v>100.264448623397</v>
      </c>
      <c r="H207">
        <f>(Table2[[#This Row],[1Y Return vs Nifty]]-AVERAGE(Table2[1Y Return vs Nifty]))/_xlfn.STDEV.P(Table2[1Y Return vs Nifty])</f>
        <v>1.2408327958293404</v>
      </c>
      <c r="I207">
        <v>-0.69292516717268304</v>
      </c>
      <c r="J207">
        <f>(Table2[[#This Row],[1M Return vs Nifty]]-AVERAGE(Table2[1M Return vs Nifty]))/_xlfn.STDEV.P(Table2[1M Return vs Nifty])</f>
        <v>8.9487464840807586E-3</v>
      </c>
      <c r="K207">
        <v>-9.0309116888375893</v>
      </c>
      <c r="L207">
        <f>(Table2[[#This Row],[6M Return vs Nifty]]-AVERAGE(Table2[6M Return vs Nifty]))/_xlfn.STDEV.P(Table2[6M Return vs Nifty])</f>
        <v>-0.60730083191176998</v>
      </c>
      <c r="M207">
        <v>7.6781204992708796</v>
      </c>
      <c r="N207">
        <f>(Table2[[#This Row],[1W Return vs Nifty]]-AVERAGE(Table2[1W Return vs Nifty]))/_xlfn.STDEV.P(Table2[1W Return vs Nifty])</f>
        <v>0.67646956689070392</v>
      </c>
      <c r="O207">
        <v>6823.66</v>
      </c>
      <c r="P207">
        <v>6741.46340802329</v>
      </c>
      <c r="Q207">
        <v>6075.5004567181104</v>
      </c>
      <c r="R207">
        <v>64.750836068532195</v>
      </c>
      <c r="S207" s="1">
        <f>(Table2[[#This Row],[Close Price]]-Table2[[#This Row],[20D EMA]])/Table2[[#This Row],[20D EMA]]</f>
        <v>3.5118983067737891E-2</v>
      </c>
      <c r="T207" s="1">
        <f>(Table2[[#This Row],[Close Price]]-Table2[[#This Row],[50D EMA]])/Table2[[#This Row],[50D EMA]]</f>
        <v>4.773987078142105E-2</v>
      </c>
      <c r="U207" s="1">
        <f>(Table2[[#This Row],[Close Price]]-Table2[[#This Row],[200D EMA]])/Table2[[#This Row],[200D EMA]]</f>
        <v>0.16258735396680121</v>
      </c>
      <c r="V207">
        <v>1.7201134152579001</v>
      </c>
      <c r="W207">
        <v>6864.05</v>
      </c>
      <c r="X207">
        <v>7140</v>
      </c>
      <c r="Y207">
        <v>6864.05</v>
      </c>
      <c r="Z207">
        <v>7140</v>
      </c>
      <c r="AA207">
        <v>6351.5</v>
      </c>
      <c r="AB207">
        <v>7545</v>
      </c>
      <c r="AC207" s="1">
        <f>(Table2[[#This Row],[Close Price]]/Table2[[#This Row],[Day Low]])-1</f>
        <v>2.9028051951835998E-2</v>
      </c>
      <c r="AD207" s="1">
        <f>(Table2[[#This Row],[Day High]]/Table2[[#This Row],[Close Price]])-1</f>
        <v>1.0858946951141757E-2</v>
      </c>
      <c r="AE207" s="1">
        <f>(Table2[[#This Row],[Close Price]]/Table2[[#This Row],[Current Week Low]])-1</f>
        <v>2.9028051951835998E-2</v>
      </c>
      <c r="AF207" s="1">
        <f>(Table2[[#This Row],[Current Week High]]/Table2[[#This Row],[Close Price]])-1</f>
        <v>1.0858946951141757E-2</v>
      </c>
      <c r="AG207" s="1">
        <f>(Table2[[#This Row],[Close Price]]/Table2[[#This Row],[Current Month Low]])-1</f>
        <v>0.11206801542942624</v>
      </c>
      <c r="AH207" s="1">
        <f>(Table2[[#This Row],[Current Month High]]/Table2[[#This Row],[Close Price]])-1</f>
        <v>6.819758469837045E-2</v>
      </c>
      <c r="AI207">
        <v>38.134441408406801</v>
      </c>
      <c r="AJ207">
        <v>144.82842287694899</v>
      </c>
      <c r="AK207" t="str">
        <f>IF(AND(Table2[[#This Row],[20D EMA]]&gt;Table2[[#This Row],[50D EMA]],Table2[[#This Row],[50D EMA]]&gt;Table2[[#This Row],[200D EMA]]),"Uptrend","Downtrend/NoTrend")</f>
        <v>Uptrend</v>
      </c>
      <c r="AL207">
        <v>0.09</v>
      </c>
      <c r="AM207" t="s">
        <v>3194</v>
      </c>
      <c r="AN207">
        <v>2.4300000000000002</v>
      </c>
      <c r="AO207" t="s">
        <v>3194</v>
      </c>
      <c r="AP207">
        <v>0.13844596069182599</v>
      </c>
      <c r="AQ207">
        <f>(Table2[[#This Row],[Sharpe Ratio]]-AVERAGE(Table2[Sharpe Ratio]))/_xlfn.STDEV.P(Table2[Sharpe Ratio])</f>
        <v>0.83597800047643978</v>
      </c>
      <c r="AR2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2.1549282777687946</v>
      </c>
      <c r="AS207">
        <f>_xlfn.RANK.AVG(Table2[[#This Row],[1Y Return vs Nifty Z-Score]],Table2[1Y Return vs Nifty Z-Score])</f>
        <v>75</v>
      </c>
      <c r="AT207">
        <f>_xlfn.RANK.AVG(Table2[[#This Row],[6M Return vs Nifty Z-Score]],Table2[6M Return vs Nifty Z-Score])</f>
        <v>515</v>
      </c>
      <c r="AU207">
        <f>_xlfn.RANK.AVG(Table2[[#This Row],[Sharpe Ratio Z-Score]],Table2[Sharpe Ratio Z-Score])</f>
        <v>137</v>
      </c>
      <c r="AV207">
        <f>(Table2[[#This Row],[Rank 1Y]]+Table2[[#This Row],[Rank 6M]]+Table2[[#This Row],[Rank Sharpe]])/3</f>
        <v>242.33333333333334</v>
      </c>
    </row>
    <row r="208" spans="1:48" x14ac:dyDescent="0.3">
      <c r="A208" t="s">
        <v>916</v>
      </c>
      <c r="B208" t="s">
        <v>917</v>
      </c>
      <c r="C208" t="s">
        <v>3150</v>
      </c>
      <c r="D208" t="s">
        <v>918</v>
      </c>
      <c r="E208">
        <v>16814.612478520001</v>
      </c>
      <c r="F208">
        <v>2770.7</v>
      </c>
      <c r="G208">
        <v>82.077942354609505</v>
      </c>
      <c r="H208">
        <f>(Table2[[#This Row],[1Y Return vs Nifty]]-AVERAGE(Table2[1Y Return vs Nifty]))/_xlfn.STDEV.P(Table2[1Y Return vs Nifty])</f>
        <v>0.93920064263057956</v>
      </c>
      <c r="I208">
        <v>-1.2576274440066799</v>
      </c>
      <c r="J208">
        <f>(Table2[[#This Row],[1M Return vs Nifty]]-AVERAGE(Table2[1M Return vs Nifty]))/_xlfn.STDEV.P(Table2[1M Return vs Nifty])</f>
        <v>-5.3287261926470771E-2</v>
      </c>
      <c r="K208">
        <v>51.944337947590498</v>
      </c>
      <c r="L208">
        <f>(Table2[[#This Row],[6M Return vs Nifty]]-AVERAGE(Table2[6M Return vs Nifty]))/_xlfn.STDEV.P(Table2[6M Return vs Nifty])</f>
        <v>1.2400430667718143</v>
      </c>
      <c r="M208">
        <v>13.233862053600401</v>
      </c>
      <c r="N208">
        <f>(Table2[[#This Row],[1W Return vs Nifty]]-AVERAGE(Table2[1W Return vs Nifty]))/_xlfn.STDEV.P(Table2[1W Return vs Nifty])</f>
        <v>1.7469136519011352</v>
      </c>
      <c r="O208">
        <v>2681.41</v>
      </c>
      <c r="P208">
        <v>2578.2087407561498</v>
      </c>
      <c r="Q208">
        <v>1957.1837601105401</v>
      </c>
      <c r="R208">
        <v>60.198184489967701</v>
      </c>
      <c r="S208" s="1">
        <f>(Table2[[#This Row],[Close Price]]-Table2[[#This Row],[20D EMA]])/Table2[[#This Row],[20D EMA]]</f>
        <v>3.3299644589973171E-2</v>
      </c>
      <c r="T208" s="1">
        <f>(Table2[[#This Row],[Close Price]]-Table2[[#This Row],[50D EMA]])/Table2[[#This Row],[50D EMA]]</f>
        <v>7.4660851234021955E-2</v>
      </c>
      <c r="U208" s="1">
        <f>(Table2[[#This Row],[Close Price]]-Table2[[#This Row],[200D EMA]])/Table2[[#This Row],[200D EMA]]</f>
        <v>0.41565654511843741</v>
      </c>
      <c r="V208">
        <v>0.68565465375281298</v>
      </c>
      <c r="W208">
        <v>2760</v>
      </c>
      <c r="X208">
        <v>2833.7</v>
      </c>
      <c r="Y208">
        <v>2684.05</v>
      </c>
      <c r="Z208">
        <v>2833.7</v>
      </c>
      <c r="AA208">
        <v>2431.3000000000002</v>
      </c>
      <c r="AB208">
        <v>2833.7</v>
      </c>
      <c r="AC208" s="1">
        <f>(Table2[[#This Row],[Close Price]]/Table2[[#This Row],[Day Low]])-1</f>
        <v>3.8768115942027226E-3</v>
      </c>
      <c r="AD208" s="1">
        <f>(Table2[[#This Row],[Day High]]/Table2[[#This Row],[Close Price]])-1</f>
        <v>2.2737936261594482E-2</v>
      </c>
      <c r="AE208" s="1">
        <f>(Table2[[#This Row],[Close Price]]/Table2[[#This Row],[Current Week Low]])-1</f>
        <v>3.2283303217153003E-2</v>
      </c>
      <c r="AF208" s="1">
        <f>(Table2[[#This Row],[Current Week High]]/Table2[[#This Row],[Close Price]])-1</f>
        <v>2.2737936261594482E-2</v>
      </c>
      <c r="AG208" s="1">
        <f>(Table2[[#This Row],[Close Price]]/Table2[[#This Row],[Current Month Low]])-1</f>
        <v>0.13959610085139618</v>
      </c>
      <c r="AH208" s="1">
        <f>(Table2[[#This Row],[Current Month High]]/Table2[[#This Row],[Close Price]])-1</f>
        <v>2.2737936261594482E-2</v>
      </c>
      <c r="AI208">
        <v>7.3735879019742399</v>
      </c>
      <c r="AJ208">
        <v>126.068864229765</v>
      </c>
      <c r="AK208" t="str">
        <f>IF(AND(Table2[[#This Row],[20D EMA]]&gt;Table2[[#This Row],[50D EMA]],Table2[[#This Row],[50D EMA]]&gt;Table2[[#This Row],[200D EMA]]),"Uptrend","Downtrend/NoTrend")</f>
        <v>Uptrend</v>
      </c>
      <c r="AL208">
        <v>0.14000000000000001</v>
      </c>
      <c r="AM208" t="s">
        <v>3194</v>
      </c>
      <c r="AN208">
        <v>4.95</v>
      </c>
      <c r="AO208" t="s">
        <v>3194</v>
      </c>
      <c r="AQ208">
        <f>(Table2[[#This Row],[Sharpe Ratio]]-AVERAGE(Table2[Sharpe Ratio]))/_xlfn.STDEV.P(Table2[Sharpe Ratio])</f>
        <v>-0.77764408339231328</v>
      </c>
      <c r="AR2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3.0952260159847453</v>
      </c>
      <c r="AS208">
        <f>_xlfn.RANK.AVG(Table2[[#This Row],[1Y Return vs Nifty Z-Score]],Table2[1Y Return vs Nifty Z-Score])</f>
        <v>108</v>
      </c>
      <c r="AT208">
        <f>_xlfn.RANK.AVG(Table2[[#This Row],[6M Return vs Nifty Z-Score]],Table2[6M Return vs Nifty Z-Score])</f>
        <v>71</v>
      </c>
      <c r="AU208">
        <f>_xlfn.RANK.AVG(Table2[[#This Row],[Sharpe Ratio Z-Score]],Table2[Sharpe Ratio Z-Score])</f>
        <v>549</v>
      </c>
      <c r="AV208">
        <f>(Table2[[#This Row],[Rank 1Y]]+Table2[[#This Row],[Rank 6M]]+Table2[[#This Row],[Rank Sharpe]])/3</f>
        <v>242.66666666666666</v>
      </c>
    </row>
    <row r="209" spans="1:48" x14ac:dyDescent="0.3">
      <c r="A209" t="s">
        <v>1458</v>
      </c>
      <c r="B209" t="s">
        <v>1459</v>
      </c>
      <c r="C209" t="s">
        <v>3151</v>
      </c>
      <c r="D209" t="s">
        <v>48</v>
      </c>
      <c r="E209">
        <v>7393.1553303840001</v>
      </c>
      <c r="F209">
        <v>44.01</v>
      </c>
      <c r="G209">
        <v>33.432422823943902</v>
      </c>
      <c r="H209">
        <f>(Table2[[#This Row],[1Y Return vs Nifty]]-AVERAGE(Table2[1Y Return vs Nifty]))/_xlfn.STDEV.P(Table2[1Y Return vs Nifty])</f>
        <v>0.13239077037437916</v>
      </c>
      <c r="I209">
        <v>-2.01242046344202</v>
      </c>
      <c r="J209">
        <f>(Table2[[#This Row],[1M Return vs Nifty]]-AVERAGE(Table2[1M Return vs Nifty]))/_xlfn.STDEV.P(Table2[1M Return vs Nifty])</f>
        <v>-0.13647322846652166</v>
      </c>
      <c r="K209">
        <v>9.7464642496351992</v>
      </c>
      <c r="L209">
        <f>(Table2[[#This Row],[6M Return vs Nifty]]-AVERAGE(Table2[6M Return vs Nifty]))/_xlfn.STDEV.P(Table2[6M Return vs Nifty])</f>
        <v>-3.8409829741898702E-2</v>
      </c>
      <c r="M209">
        <v>15.321838306280201</v>
      </c>
      <c r="N209">
        <f>(Table2[[#This Row],[1W Return vs Nifty]]-AVERAGE(Table2[1W Return vs Nifty]))/_xlfn.STDEV.P(Table2[1W Return vs Nifty])</f>
        <v>2.1492113123424463</v>
      </c>
      <c r="O209">
        <v>39.54</v>
      </c>
      <c r="P209">
        <v>44.324526209602901</v>
      </c>
      <c r="Q209">
        <v>40.604658217800001</v>
      </c>
      <c r="R209">
        <v>61.466825517964999</v>
      </c>
      <c r="S209" s="1">
        <f>(Table2[[#This Row],[Close Price]]-Table2[[#This Row],[20D EMA]])/Table2[[#This Row],[20D EMA]]</f>
        <v>0.11305007587253411</v>
      </c>
      <c r="T209" s="1">
        <f>(Table2[[#This Row],[Close Price]]-Table2[[#This Row],[50D EMA]])/Table2[[#This Row],[50D EMA]]</f>
        <v>-7.095985823188807E-3</v>
      </c>
      <c r="U209" s="1">
        <f>(Table2[[#This Row],[Close Price]]-Table2[[#This Row],[200D EMA]])/Table2[[#This Row],[200D EMA]]</f>
        <v>8.3865791061065648E-2</v>
      </c>
      <c r="V209">
        <v>0.73399979745722299</v>
      </c>
      <c r="W209">
        <v>43.65</v>
      </c>
      <c r="X209">
        <v>45.06</v>
      </c>
      <c r="Y209">
        <v>42.3</v>
      </c>
      <c r="Z209">
        <v>44.5</v>
      </c>
      <c r="AA209">
        <v>42.05</v>
      </c>
      <c r="AB209">
        <v>44.87</v>
      </c>
      <c r="AC209" s="1">
        <f>(Table2[[#This Row],[Close Price]]/Table2[[#This Row],[Day Low]])-1</f>
        <v>8.2474226804123418E-3</v>
      </c>
      <c r="AD209" s="1">
        <f>(Table2[[#This Row],[Day High]]/Table2[[#This Row],[Close Price]])-1</f>
        <v>2.3858214042263182E-2</v>
      </c>
      <c r="AE209" s="1">
        <f>(Table2[[#This Row],[Close Price]]/Table2[[#This Row],[Current Week Low]])-1</f>
        <v>4.042553191489362E-2</v>
      </c>
      <c r="AF209" s="1">
        <f>(Table2[[#This Row],[Current Week High]]/Table2[[#This Row],[Close Price]])-1</f>
        <v>1.1133833219722833E-2</v>
      </c>
      <c r="AG209" s="1">
        <f>(Table2[[#This Row],[Close Price]]/Table2[[#This Row],[Current Month Low]])-1</f>
        <v>4.6611177170035711E-2</v>
      </c>
      <c r="AH209" s="1">
        <f>(Table2[[#This Row],[Current Month High]]/Table2[[#This Row],[Close Price]])-1</f>
        <v>1.9541013406044083E-2</v>
      </c>
      <c r="AI209">
        <v>30.652124517155201</v>
      </c>
      <c r="AJ209">
        <v>94.259848205800495</v>
      </c>
      <c r="AK209" t="str">
        <f>IF(AND(Table2[[#This Row],[20D EMA]]&gt;Table2[[#This Row],[50D EMA]],Table2[[#This Row],[50D EMA]]&gt;Table2[[#This Row],[200D EMA]]),"Uptrend","Downtrend/NoTrend")</f>
        <v>Downtrend/NoTrend</v>
      </c>
      <c r="AL209">
        <v>-0.19</v>
      </c>
      <c r="AM209" t="s">
        <v>3193</v>
      </c>
      <c r="AN209">
        <v>2.52</v>
      </c>
      <c r="AO209" t="s">
        <v>3194</v>
      </c>
      <c r="AP209">
        <v>0.131508593491269</v>
      </c>
      <c r="AQ209">
        <f>(Table2[[#This Row],[Sharpe Ratio]]-AVERAGE(Table2[Sharpe Ratio]))/_xlfn.STDEV.P(Table2[Sharpe Ratio])</f>
        <v>0.75512126140809355</v>
      </c>
      <c r="AR2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09">
        <f>_xlfn.RANK.AVG(Table2[[#This Row],[1Y Return vs Nifty Z-Score]],Table2[1Y Return vs Nifty Z-Score])</f>
        <v>246</v>
      </c>
      <c r="AT209">
        <f>_xlfn.RANK.AVG(Table2[[#This Row],[6M Return vs Nifty Z-Score]],Table2[6M Return vs Nifty Z-Score])</f>
        <v>331</v>
      </c>
      <c r="AU209">
        <f>_xlfn.RANK.AVG(Table2[[#This Row],[Sharpe Ratio Z-Score]],Table2[Sharpe Ratio Z-Score])</f>
        <v>152</v>
      </c>
      <c r="AV209">
        <f>(Table2[[#This Row],[Rank 1Y]]+Table2[[#This Row],[Rank 6M]]+Table2[[#This Row],[Rank Sharpe]])/3</f>
        <v>243</v>
      </c>
    </row>
    <row r="210" spans="1:48" x14ac:dyDescent="0.3">
      <c r="A210" t="s">
        <v>115</v>
      </c>
      <c r="B210" t="s">
        <v>116</v>
      </c>
      <c r="C210" t="s">
        <v>3153</v>
      </c>
      <c r="D210" t="s">
        <v>57</v>
      </c>
      <c r="E210">
        <v>244491.35946998899</v>
      </c>
      <c r="F210">
        <v>633.9</v>
      </c>
      <c r="G210">
        <v>65.428944725155702</v>
      </c>
      <c r="H210">
        <f>(Table2[[#This Row],[1Y Return vs Nifty]]-AVERAGE(Table2[1Y Return vs Nifty]))/_xlfn.STDEV.P(Table2[1Y Return vs Nifty])</f>
        <v>0.66306882658232758</v>
      </c>
      <c r="I210">
        <v>-3.140838903114</v>
      </c>
      <c r="J210">
        <f>(Table2[[#This Row],[1M Return vs Nifty]]-AVERAGE(Table2[1M Return vs Nifty]))/_xlfn.STDEV.P(Table2[1M Return vs Nifty])</f>
        <v>-0.26083656536642136</v>
      </c>
      <c r="K210">
        <v>-5.2718686607936096</v>
      </c>
      <c r="L210">
        <f>(Table2[[#This Row],[6M Return vs Nifty]]-AVERAGE(Table2[6M Return vs Nifty]))/_xlfn.STDEV.P(Table2[6M Return vs Nifty])</f>
        <v>-0.4934145379785434</v>
      </c>
      <c r="M210">
        <v>2.5599134644667898</v>
      </c>
      <c r="N210">
        <f>(Table2[[#This Row],[1W Return vs Nifty]]-AVERAGE(Table2[1W Return vs Nifty]))/_xlfn.STDEV.P(Table2[1W Return vs Nifty])</f>
        <v>-0.30967321759416672</v>
      </c>
      <c r="O210">
        <v>646.47</v>
      </c>
      <c r="P210">
        <v>659.49428200658997</v>
      </c>
      <c r="Q210">
        <v>612.56283111670905</v>
      </c>
      <c r="R210">
        <v>39.849861531830598</v>
      </c>
      <c r="S210" s="1">
        <f>(Table2[[#This Row],[Close Price]]-Table2[[#This Row],[20D EMA]])/Table2[[#This Row],[20D EMA]]</f>
        <v>-1.9444057728897009E-2</v>
      </c>
      <c r="T210" s="1">
        <f>(Table2[[#This Row],[Close Price]]-Table2[[#This Row],[50D EMA]])/Table2[[#This Row],[50D EMA]]</f>
        <v>-3.8808952109055952E-2</v>
      </c>
      <c r="U210" s="1">
        <f>(Table2[[#This Row],[Close Price]]-Table2[[#This Row],[200D EMA]])/Table2[[#This Row],[200D EMA]]</f>
        <v>3.4832620915625952E-2</v>
      </c>
      <c r="V210">
        <v>0.29310902057237398</v>
      </c>
      <c r="W210">
        <v>632.45000000000005</v>
      </c>
      <c r="X210">
        <v>640.35</v>
      </c>
      <c r="Y210">
        <v>631</v>
      </c>
      <c r="Z210">
        <v>645.70000000000005</v>
      </c>
      <c r="AA210">
        <v>613.20000000000005</v>
      </c>
      <c r="AB210">
        <v>660.8</v>
      </c>
      <c r="AC210" s="1">
        <f>(Table2[[#This Row],[Close Price]]/Table2[[#This Row],[Day Low]])-1</f>
        <v>2.2926713574193958E-3</v>
      </c>
      <c r="AD210" s="1">
        <f>(Table2[[#This Row],[Day High]]/Table2[[#This Row],[Close Price]])-1</f>
        <v>1.0175106483672591E-2</v>
      </c>
      <c r="AE210" s="1">
        <f>(Table2[[#This Row],[Close Price]]/Table2[[#This Row],[Current Week Low]])-1</f>
        <v>4.5958795562599519E-3</v>
      </c>
      <c r="AF210" s="1">
        <f>(Table2[[#This Row],[Current Week High]]/Table2[[#This Row],[Close Price]])-1</f>
        <v>1.8614923489509438E-2</v>
      </c>
      <c r="AG210" s="1">
        <f>(Table2[[#This Row],[Close Price]]/Table2[[#This Row],[Current Month Low]])-1</f>
        <v>3.3757338551859029E-2</v>
      </c>
      <c r="AH210" s="1">
        <f>(Table2[[#This Row],[Current Month High]]/Table2[[#This Row],[Close Price]])-1</f>
        <v>4.2435715412525665E-2</v>
      </c>
      <c r="AI210">
        <v>41.323552610821899</v>
      </c>
      <c r="AJ210">
        <v>119.077242094349</v>
      </c>
      <c r="AK210" t="str">
        <f>IF(AND(Table2[[#This Row],[20D EMA]]&gt;Table2[[#This Row],[50D EMA]],Table2[[#This Row],[50D EMA]]&gt;Table2[[#This Row],[200D EMA]]),"Uptrend","Downtrend/NoTrend")</f>
        <v>Downtrend/NoTrend</v>
      </c>
      <c r="AL210">
        <v>-7.0000000000000007E-2</v>
      </c>
      <c r="AM210" t="s">
        <v>3193</v>
      </c>
      <c r="AN210">
        <v>-4.7300000000000004</v>
      </c>
      <c r="AO210" t="s">
        <v>3193</v>
      </c>
      <c r="AP210">
        <v>0.15824710354334401</v>
      </c>
      <c r="AQ210">
        <f>(Table2[[#This Row],[Sharpe Ratio]]-AVERAGE(Table2[Sharpe Ratio]))/_xlfn.STDEV.P(Table2[Sharpe Ratio])</f>
        <v>1.0667652421654334</v>
      </c>
      <c r="AR2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0">
        <f>_xlfn.RANK.AVG(Table2[[#This Row],[1Y Return vs Nifty Z-Score]],Table2[1Y Return vs Nifty Z-Score])</f>
        <v>137</v>
      </c>
      <c r="AT210">
        <f>_xlfn.RANK.AVG(Table2[[#This Row],[6M Return vs Nifty Z-Score]],Table2[6M Return vs Nifty Z-Score])</f>
        <v>490</v>
      </c>
      <c r="AU210">
        <f>_xlfn.RANK.AVG(Table2[[#This Row],[Sharpe Ratio Z-Score]],Table2[Sharpe Ratio Z-Score])</f>
        <v>105</v>
      </c>
      <c r="AV210">
        <f>(Table2[[#This Row],[Rank 1Y]]+Table2[[#This Row],[Rank 6M]]+Table2[[#This Row],[Rank Sharpe]])/3</f>
        <v>244</v>
      </c>
    </row>
    <row r="211" spans="1:48" x14ac:dyDescent="0.3">
      <c r="A211" t="s">
        <v>652</v>
      </c>
      <c r="B211" t="s">
        <v>653</v>
      </c>
      <c r="C211" t="s">
        <v>3150</v>
      </c>
      <c r="D211" t="s">
        <v>236</v>
      </c>
      <c r="E211">
        <v>29620.457904639999</v>
      </c>
      <c r="F211">
        <v>2214.4</v>
      </c>
      <c r="G211">
        <v>49.735091407056203</v>
      </c>
      <c r="H211">
        <f>(Table2[[#This Row],[1Y Return vs Nifty]]-AVERAGE(Table2[1Y Return vs Nifty]))/_xlfn.STDEV.P(Table2[1Y Return vs Nifty])</f>
        <v>0.4027785488147842</v>
      </c>
      <c r="I211">
        <v>6.5005675126720996</v>
      </c>
      <c r="J211">
        <f>(Table2[[#This Row],[1M Return vs Nifty]]-AVERAGE(Table2[1M Return vs Nifty]))/_xlfn.STDEV.P(Table2[1M Return vs Nifty])</f>
        <v>0.80174574640775476</v>
      </c>
      <c r="K211">
        <v>15.908421685339301</v>
      </c>
      <c r="L211">
        <f>(Table2[[#This Row],[6M Return vs Nifty]]-AVERAGE(Table2[6M Return vs Nifty]))/_xlfn.STDEV.P(Table2[6M Return vs Nifty])</f>
        <v>0.14827664617529518</v>
      </c>
      <c r="M211">
        <v>8.9773775394502593</v>
      </c>
      <c r="N211">
        <f>(Table2[[#This Row],[1W Return vs Nifty]]-AVERAGE(Table2[1W Return vs Nifty]))/_xlfn.STDEV.P(Table2[1W Return vs Nifty])</f>
        <v>0.92680194826009243</v>
      </c>
      <c r="O211">
        <v>2089.9299999999998</v>
      </c>
      <c r="P211">
        <v>1987.59243139709</v>
      </c>
      <c r="Q211">
        <v>1748.9681667698901</v>
      </c>
      <c r="R211">
        <v>72.638510436719798</v>
      </c>
      <c r="S211" s="1">
        <f>(Table2[[#This Row],[Close Price]]-Table2[[#This Row],[20D EMA]])/Table2[[#This Row],[20D EMA]]</f>
        <v>5.9557018656127364E-2</v>
      </c>
      <c r="T211" s="1">
        <f>(Table2[[#This Row],[Close Price]]-Table2[[#This Row],[50D EMA]])/Table2[[#This Row],[50D EMA]]</f>
        <v>0.11411170872867825</v>
      </c>
      <c r="U211" s="1">
        <f>(Table2[[#This Row],[Close Price]]-Table2[[#This Row],[200D EMA]])/Table2[[#This Row],[200D EMA]]</f>
        <v>0.26611795575999547</v>
      </c>
      <c r="V211">
        <v>0.65770602778801301</v>
      </c>
      <c r="W211">
        <v>2166.35</v>
      </c>
      <c r="X211">
        <v>2274</v>
      </c>
      <c r="Y211">
        <v>2123.4</v>
      </c>
      <c r="Z211">
        <v>2274</v>
      </c>
      <c r="AA211">
        <v>1927.75</v>
      </c>
      <c r="AB211">
        <v>2274</v>
      </c>
      <c r="AC211" s="1">
        <f>(Table2[[#This Row],[Close Price]]/Table2[[#This Row],[Day Low]])-1</f>
        <v>2.2180164793315971E-2</v>
      </c>
      <c r="AD211" s="1">
        <f>(Table2[[#This Row],[Day High]]/Table2[[#This Row],[Close Price]])-1</f>
        <v>2.6914739884392969E-2</v>
      </c>
      <c r="AE211" s="1">
        <f>(Table2[[#This Row],[Close Price]]/Table2[[#This Row],[Current Week Low]])-1</f>
        <v>4.2855797306206922E-2</v>
      </c>
      <c r="AF211" s="1">
        <f>(Table2[[#This Row],[Current Week High]]/Table2[[#This Row],[Close Price]])-1</f>
        <v>2.6914739884392969E-2</v>
      </c>
      <c r="AG211" s="1">
        <f>(Table2[[#This Row],[Close Price]]/Table2[[#This Row],[Current Month Low]])-1</f>
        <v>0.14869666709894958</v>
      </c>
      <c r="AH211" s="1">
        <f>(Table2[[#This Row],[Current Month High]]/Table2[[#This Row],[Close Price]])-1</f>
        <v>2.6914739884392969E-2</v>
      </c>
      <c r="AI211">
        <v>5.3423049132947904</v>
      </c>
      <c r="AJ211">
        <v>94.032858707557494</v>
      </c>
      <c r="AK211" t="str">
        <f>IF(AND(Table2[[#This Row],[20D EMA]]&gt;Table2[[#This Row],[50D EMA]],Table2[[#This Row],[50D EMA]]&gt;Table2[[#This Row],[200D EMA]]),"Uptrend","Downtrend/NoTrend")</f>
        <v>Uptrend</v>
      </c>
      <c r="AL211">
        <v>0.21</v>
      </c>
      <c r="AM211" t="s">
        <v>3194</v>
      </c>
      <c r="AN211">
        <v>3.77</v>
      </c>
      <c r="AO211" t="s">
        <v>3194</v>
      </c>
      <c r="AP211">
        <v>8.0767784783361996E-2</v>
      </c>
      <c r="AQ211">
        <f>(Table2[[#This Row],[Sharpe Ratio]]-AVERAGE(Table2[Sharpe Ratio]))/_xlfn.STDEV.P(Table2[Sharpe Ratio])</f>
        <v>0.16372452382690988</v>
      </c>
      <c r="AR2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2.4433274134848366</v>
      </c>
      <c r="AS211">
        <f>_xlfn.RANK.AVG(Table2[[#This Row],[1Y Return vs Nifty Z-Score]],Table2[1Y Return vs Nifty Z-Score])</f>
        <v>186</v>
      </c>
      <c r="AT211">
        <f>_xlfn.RANK.AVG(Table2[[#This Row],[6M Return vs Nifty Z-Score]],Table2[6M Return vs Nifty Z-Score])</f>
        <v>258</v>
      </c>
      <c r="AU211">
        <f>_xlfn.RANK.AVG(Table2[[#This Row],[Sharpe Ratio Z-Score]],Table2[Sharpe Ratio Z-Score])</f>
        <v>296</v>
      </c>
      <c r="AV211">
        <f>(Table2[[#This Row],[Rank 1Y]]+Table2[[#This Row],[Rank 6M]]+Table2[[#This Row],[Rank Sharpe]])/3</f>
        <v>246.66666666666666</v>
      </c>
    </row>
    <row r="212" spans="1:48" x14ac:dyDescent="0.3">
      <c r="A212" t="s">
        <v>1753</v>
      </c>
      <c r="B212" t="s">
        <v>1754</v>
      </c>
      <c r="C212" t="s">
        <v>600</v>
      </c>
      <c r="D212" t="s">
        <v>600</v>
      </c>
      <c r="E212">
        <v>4730.4753496000003</v>
      </c>
      <c r="F212">
        <v>229.04</v>
      </c>
      <c r="G212">
        <v>24.0665412374568</v>
      </c>
      <c r="H212">
        <f>(Table2[[#This Row],[1Y Return vs Nifty]]-AVERAGE(Table2[1Y Return vs Nifty]))/_xlfn.STDEV.P(Table2[1Y Return vs Nifty])</f>
        <v>-2.294698322072497E-2</v>
      </c>
      <c r="I212">
        <v>12.137530748484499</v>
      </c>
      <c r="J212">
        <f>(Table2[[#This Row],[1M Return vs Nifty]]-AVERAGE(Table2[1M Return vs Nifty]))/_xlfn.STDEV.P(Table2[1M Return vs Nifty])</f>
        <v>1.4229971663964862</v>
      </c>
      <c r="K212">
        <v>25.264885302266698</v>
      </c>
      <c r="L212">
        <f>(Table2[[#This Row],[6M Return vs Nifty]]-AVERAGE(Table2[6M Return vs Nifty]))/_xlfn.STDEV.P(Table2[6M Return vs Nifty])</f>
        <v>0.43174585834002127</v>
      </c>
      <c r="M212">
        <v>11.952215763855101</v>
      </c>
      <c r="N212">
        <f>(Table2[[#This Row],[1W Return vs Nifty]]-AVERAGE(Table2[1W Return vs Nifty]))/_xlfn.STDEV.P(Table2[1W Return vs Nifty])</f>
        <v>1.4999743951849382</v>
      </c>
      <c r="O212">
        <v>183.97</v>
      </c>
      <c r="P212">
        <v>216.50451911792899</v>
      </c>
      <c r="Q212">
        <v>189.97442399533799</v>
      </c>
      <c r="R212">
        <v>56.394726823308801</v>
      </c>
      <c r="S212" s="1">
        <f>(Table2[[#This Row],[Close Price]]-Table2[[#This Row],[20D EMA]])/Table2[[#This Row],[20D EMA]]</f>
        <v>0.24498559547752347</v>
      </c>
      <c r="T212" s="1">
        <f>(Table2[[#This Row],[Close Price]]-Table2[[#This Row],[50D EMA]])/Table2[[#This Row],[50D EMA]]</f>
        <v>5.7899395971697853E-2</v>
      </c>
      <c r="U212" s="1">
        <f>(Table2[[#This Row],[Close Price]]-Table2[[#This Row],[200D EMA]])/Table2[[#This Row],[200D EMA]]</f>
        <v>0.20563597553332066</v>
      </c>
      <c r="V212">
        <v>1.5696184583536199</v>
      </c>
      <c r="W212">
        <v>227.7</v>
      </c>
      <c r="X212">
        <v>234.75</v>
      </c>
      <c r="Y212">
        <v>228.01</v>
      </c>
      <c r="Z212">
        <v>241.5</v>
      </c>
      <c r="AA212">
        <v>218.26</v>
      </c>
      <c r="AB212">
        <v>241.5</v>
      </c>
      <c r="AC212" s="1">
        <f>(Table2[[#This Row],[Close Price]]/Table2[[#This Row],[Day Low]])-1</f>
        <v>5.8849363197188698E-3</v>
      </c>
      <c r="AD212" s="1">
        <f>(Table2[[#This Row],[Day High]]/Table2[[#This Row],[Close Price]])-1</f>
        <v>2.4930143206426836E-2</v>
      </c>
      <c r="AE212" s="1">
        <f>(Table2[[#This Row],[Close Price]]/Table2[[#This Row],[Current Week Low]])-1</f>
        <v>4.5173457304503728E-3</v>
      </c>
      <c r="AF212" s="1">
        <f>(Table2[[#This Row],[Current Week High]]/Table2[[#This Row],[Close Price]])-1</f>
        <v>5.4400977995110011E-2</v>
      </c>
      <c r="AG212" s="1">
        <f>(Table2[[#This Row],[Close Price]]/Table2[[#This Row],[Current Month Low]])-1</f>
        <v>4.9390635022450224E-2</v>
      </c>
      <c r="AH212" s="1">
        <f>(Table2[[#This Row],[Current Month High]]/Table2[[#This Row],[Close Price]])-1</f>
        <v>5.4400977995110011E-2</v>
      </c>
      <c r="AI212">
        <v>6.1823262312259804</v>
      </c>
      <c r="AJ212">
        <v>70.797912005965699</v>
      </c>
      <c r="AK212" t="str">
        <f>IF(AND(Table2[[#This Row],[20D EMA]]&gt;Table2[[#This Row],[50D EMA]],Table2[[#This Row],[50D EMA]]&gt;Table2[[#This Row],[200D EMA]]),"Uptrend","Downtrend/NoTrend")</f>
        <v>Downtrend/NoTrend</v>
      </c>
      <c r="AL212">
        <v>-7.0000000000000007E-2</v>
      </c>
      <c r="AM212" t="s">
        <v>3193</v>
      </c>
      <c r="AN212">
        <v>7.64</v>
      </c>
      <c r="AO212" t="s">
        <v>3194</v>
      </c>
      <c r="AP212">
        <v>9.2077746209150005E-2</v>
      </c>
      <c r="AQ212">
        <f>(Table2[[#This Row],[Sharpe Ratio]]-AVERAGE(Table2[Sharpe Ratio]))/_xlfn.STDEV.P(Table2[Sharpe Ratio])</f>
        <v>0.29554493543847637</v>
      </c>
      <c r="AR2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2">
        <f>_xlfn.RANK.AVG(Table2[[#This Row],[1Y Return vs Nifty Z-Score]],Table2[1Y Return vs Nifty Z-Score])</f>
        <v>293</v>
      </c>
      <c r="AT212">
        <f>_xlfn.RANK.AVG(Table2[[#This Row],[6M Return vs Nifty Z-Score]],Table2[6M Return vs Nifty Z-Score])</f>
        <v>183</v>
      </c>
      <c r="AU212">
        <f>_xlfn.RANK.AVG(Table2[[#This Row],[Sharpe Ratio Z-Score]],Table2[Sharpe Ratio Z-Score])</f>
        <v>265</v>
      </c>
      <c r="AV212">
        <f>(Table2[[#This Row],[Rank 1Y]]+Table2[[#This Row],[Rank 6M]]+Table2[[#This Row],[Rank Sharpe]])/3</f>
        <v>247</v>
      </c>
    </row>
    <row r="213" spans="1:48" x14ac:dyDescent="0.3">
      <c r="A213" t="s">
        <v>339</v>
      </c>
      <c r="B213" t="s">
        <v>340</v>
      </c>
      <c r="C213" t="s">
        <v>3148</v>
      </c>
      <c r="D213" t="s">
        <v>122</v>
      </c>
      <c r="E213">
        <v>76029.142554189995</v>
      </c>
      <c r="F213">
        <v>1676.15</v>
      </c>
      <c r="G213">
        <v>100.100911186784</v>
      </c>
      <c r="H213">
        <f>(Table2[[#This Row],[1Y Return vs Nifty]]-AVERAGE(Table2[1Y Return vs Nifty]))/_xlfn.STDEV.P(Table2[1Y Return vs Nifty])</f>
        <v>1.2381204469919582</v>
      </c>
      <c r="I213">
        <v>-8.2566156435246292</v>
      </c>
      <c r="J213">
        <f>(Table2[[#This Row],[1M Return vs Nifty]]-AVERAGE(Table2[1M Return vs Nifty]))/_xlfn.STDEV.P(Table2[1M Return vs Nifty])</f>
        <v>-0.82464786435343473</v>
      </c>
      <c r="K213">
        <v>23.9019004475518</v>
      </c>
      <c r="L213">
        <f>(Table2[[#This Row],[6M Return vs Nifty]]-AVERAGE(Table2[6M Return vs Nifty]))/_xlfn.STDEV.P(Table2[6M Return vs Nifty])</f>
        <v>0.39045202567235726</v>
      </c>
      <c r="M213">
        <v>-1.5080900784495801</v>
      </c>
      <c r="N213">
        <f>(Table2[[#This Row],[1W Return vs Nifty]]-AVERAGE(Table2[1W Return vs Nifty]))/_xlfn.STDEV.P(Table2[1W Return vs Nifty])</f>
        <v>-1.0934696357199962</v>
      </c>
      <c r="O213">
        <v>1698.81</v>
      </c>
      <c r="P213">
        <v>1667.3723724870099</v>
      </c>
      <c r="Q213">
        <v>1355.9303659049201</v>
      </c>
      <c r="R213">
        <v>46.7951180611987</v>
      </c>
      <c r="S213" s="1">
        <f>(Table2[[#This Row],[Close Price]]-Table2[[#This Row],[20D EMA]])/Table2[[#This Row],[20D EMA]]</f>
        <v>-1.3338748888928047E-2</v>
      </c>
      <c r="T213" s="1">
        <f>(Table2[[#This Row],[Close Price]]-Table2[[#This Row],[50D EMA]])/Table2[[#This Row],[50D EMA]]</f>
        <v>5.2643474594086673E-3</v>
      </c>
      <c r="U213" s="1">
        <f>(Table2[[#This Row],[Close Price]]-Table2[[#This Row],[200D EMA]])/Table2[[#This Row],[200D EMA]]</f>
        <v>0.23616230017931045</v>
      </c>
      <c r="V213">
        <v>1.1684149170617</v>
      </c>
      <c r="W213">
        <v>1652</v>
      </c>
      <c r="X213">
        <v>1687.95</v>
      </c>
      <c r="Y213">
        <v>1642.45</v>
      </c>
      <c r="Z213">
        <v>1687.95</v>
      </c>
      <c r="AA213">
        <v>1595.4</v>
      </c>
      <c r="AB213">
        <v>1779</v>
      </c>
      <c r="AC213" s="1">
        <f>(Table2[[#This Row],[Close Price]]/Table2[[#This Row],[Day Low]])-1</f>
        <v>1.4618644067796671E-2</v>
      </c>
      <c r="AD213" s="1">
        <f>(Table2[[#This Row],[Day High]]/Table2[[#This Row],[Close Price]])-1</f>
        <v>7.0399427258895919E-3</v>
      </c>
      <c r="AE213" s="1">
        <f>(Table2[[#This Row],[Close Price]]/Table2[[#This Row],[Current Week Low]])-1</f>
        <v>2.0518128405735414E-2</v>
      </c>
      <c r="AF213" s="1">
        <f>(Table2[[#This Row],[Current Week High]]/Table2[[#This Row],[Close Price]])-1</f>
        <v>7.0399427258895919E-3</v>
      </c>
      <c r="AG213" s="1">
        <f>(Table2[[#This Row],[Close Price]]/Table2[[#This Row],[Current Month Low]])-1</f>
        <v>5.0614266014792575E-2</v>
      </c>
      <c r="AH213" s="1">
        <f>(Table2[[#This Row],[Current Month High]]/Table2[[#This Row],[Close Price]])-1</f>
        <v>6.1360856725233281E-2</v>
      </c>
      <c r="AI213">
        <v>17.322435342898899</v>
      </c>
      <c r="AJ213">
        <v>153.462876153031</v>
      </c>
      <c r="AK213" t="str">
        <f>IF(AND(Table2[[#This Row],[20D EMA]]&gt;Table2[[#This Row],[50D EMA]],Table2[[#This Row],[50D EMA]]&gt;Table2[[#This Row],[200D EMA]]),"Uptrend","Downtrend/NoTrend")</f>
        <v>Uptrend</v>
      </c>
      <c r="AL213">
        <v>7.0000000000000007E-2</v>
      </c>
      <c r="AM213" t="s">
        <v>3194</v>
      </c>
      <c r="AN213">
        <v>-0.57999999999999996</v>
      </c>
      <c r="AO213" t="s">
        <v>3193</v>
      </c>
      <c r="AP213">
        <v>2.2832613401528999E-2</v>
      </c>
      <c r="AQ213">
        <f>(Table2[[#This Row],[Sharpe Ratio]]-AVERAGE(Table2[Sharpe Ratio]))/_xlfn.STDEV.P(Table2[Sharpe Ratio])</f>
        <v>-0.51152429894330331</v>
      </c>
      <c r="AR2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-0.80106932635241879</v>
      </c>
      <c r="AS213">
        <f>_xlfn.RANK.AVG(Table2[[#This Row],[1Y Return vs Nifty Z-Score]],Table2[1Y Return vs Nifty Z-Score])</f>
        <v>76</v>
      </c>
      <c r="AT213">
        <f>_xlfn.RANK.AVG(Table2[[#This Row],[6M Return vs Nifty Z-Score]],Table2[6M Return vs Nifty Z-Score])</f>
        <v>194</v>
      </c>
      <c r="AU213">
        <f>_xlfn.RANK.AVG(Table2[[#This Row],[Sharpe Ratio Z-Score]],Table2[Sharpe Ratio Z-Score])</f>
        <v>471</v>
      </c>
      <c r="AV213">
        <f>(Table2[[#This Row],[Rank 1Y]]+Table2[[#This Row],[Rank 6M]]+Table2[[#This Row],[Rank Sharpe]])/3</f>
        <v>247</v>
      </c>
    </row>
    <row r="214" spans="1:48" x14ac:dyDescent="0.3">
      <c r="A214" t="s">
        <v>246</v>
      </c>
      <c r="B214" t="s">
        <v>247</v>
      </c>
      <c r="C214" t="s">
        <v>3160</v>
      </c>
      <c r="D214" t="s">
        <v>122</v>
      </c>
      <c r="E214">
        <v>107229.73779144</v>
      </c>
      <c r="F214">
        <v>8288.4</v>
      </c>
      <c r="G214">
        <v>74.052818740283001</v>
      </c>
      <c r="H214">
        <f>(Table2[[#This Row],[1Y Return vs Nifty]]-AVERAGE(Table2[1Y Return vs Nifty]))/_xlfn.STDEV.P(Table2[1Y Return vs Nifty])</f>
        <v>0.80610001958073485</v>
      </c>
      <c r="I214">
        <v>8.3911157945557804</v>
      </c>
      <c r="J214">
        <f>(Table2[[#This Row],[1M Return vs Nifty]]-AVERAGE(Table2[1M Return vs Nifty]))/_xlfn.STDEV.P(Table2[1M Return vs Nifty])</f>
        <v>1.0101036433008366</v>
      </c>
      <c r="K214">
        <v>29.741416496561001</v>
      </c>
      <c r="L214">
        <f>(Table2[[#This Row],[6M Return vs Nifty]]-AVERAGE(Table2[6M Return vs Nifty]))/_xlfn.STDEV.P(Table2[6M Return vs Nifty])</f>
        <v>0.56736961778922901</v>
      </c>
      <c r="M214">
        <v>3.2056798325826099</v>
      </c>
      <c r="N214">
        <f>(Table2[[#This Row],[1W Return vs Nifty]]-AVERAGE(Table2[1W Return vs Nifty]))/_xlfn.STDEV.P(Table2[1W Return vs Nifty])</f>
        <v>-0.18525116118847224</v>
      </c>
      <c r="O214">
        <v>8104.35</v>
      </c>
      <c r="P214">
        <v>7732.73843360303</v>
      </c>
      <c r="Q214">
        <v>6508.9356737610997</v>
      </c>
      <c r="R214">
        <v>58.079805302960303</v>
      </c>
      <c r="S214" s="1">
        <f>(Table2[[#This Row],[Close Price]]-Table2[[#This Row],[20D EMA]])/Table2[[#This Row],[20D EMA]]</f>
        <v>2.2710026097095912E-2</v>
      </c>
      <c r="T214" s="1">
        <f>(Table2[[#This Row],[Close Price]]-Table2[[#This Row],[50D EMA]])/Table2[[#This Row],[50D EMA]]</f>
        <v>7.1858316580619419E-2</v>
      </c>
      <c r="U214" s="1">
        <f>(Table2[[#This Row],[Close Price]]-Table2[[#This Row],[200D EMA]])/Table2[[#This Row],[200D EMA]]</f>
        <v>0.27338791093178233</v>
      </c>
      <c r="V214">
        <v>0.81923574480177697</v>
      </c>
      <c r="W214">
        <v>8229.85</v>
      </c>
      <c r="X214">
        <v>8373</v>
      </c>
      <c r="Y214">
        <v>8229.85</v>
      </c>
      <c r="Z214">
        <v>8399.25</v>
      </c>
      <c r="AA214">
        <v>7910.05</v>
      </c>
      <c r="AB214">
        <v>8472</v>
      </c>
      <c r="AC214" s="1">
        <f>(Table2[[#This Row],[Close Price]]/Table2[[#This Row],[Day Low]])-1</f>
        <v>7.1143459479818816E-3</v>
      </c>
      <c r="AD214" s="1">
        <f>(Table2[[#This Row],[Day High]]/Table2[[#This Row],[Close Price]])-1</f>
        <v>1.020703633994513E-2</v>
      </c>
      <c r="AE214" s="1">
        <f>(Table2[[#This Row],[Close Price]]/Table2[[#This Row],[Current Week Low]])-1</f>
        <v>7.1143459479818816E-3</v>
      </c>
      <c r="AF214" s="1">
        <f>(Table2[[#This Row],[Current Week High]]/Table2[[#This Row],[Close Price]])-1</f>
        <v>1.3374113218474148E-2</v>
      </c>
      <c r="AG214" s="1">
        <f>(Table2[[#This Row],[Close Price]]/Table2[[#This Row],[Current Month Low]])-1</f>
        <v>4.7831556058431923E-2</v>
      </c>
      <c r="AH214" s="1">
        <f>(Table2[[#This Row],[Current Month High]]/Table2[[#This Row],[Close Price]])-1</f>
        <v>2.2151440567540259E-2</v>
      </c>
      <c r="AI214">
        <v>2.2151440567540202</v>
      </c>
      <c r="AJ214">
        <v>108.66806812602999</v>
      </c>
      <c r="AK214" t="str">
        <f>IF(AND(Table2[[#This Row],[20D EMA]]&gt;Table2[[#This Row],[50D EMA]],Table2[[#This Row],[50D EMA]]&gt;Table2[[#This Row],[200D EMA]]),"Uptrend","Downtrend/NoTrend")</f>
        <v>Uptrend</v>
      </c>
      <c r="AL214">
        <v>0.11</v>
      </c>
      <c r="AM214" t="s">
        <v>3194</v>
      </c>
      <c r="AN214">
        <v>4.29</v>
      </c>
      <c r="AO214" t="s">
        <v>3194</v>
      </c>
      <c r="AP214">
        <v>1.9947860937724E-2</v>
      </c>
      <c r="AQ214">
        <f>(Table2[[#This Row],[Sharpe Ratio]]-AVERAGE(Table2[Sharpe Ratio]))/_xlfn.STDEV.P(Table2[Sharpe Ratio])</f>
        <v>-0.54514680594047105</v>
      </c>
      <c r="AR2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1.6531753135418572</v>
      </c>
      <c r="AS214">
        <f>_xlfn.RANK.AVG(Table2[[#This Row],[1Y Return vs Nifty Z-Score]],Table2[1Y Return vs Nifty Z-Score])</f>
        <v>120</v>
      </c>
      <c r="AT214">
        <f>_xlfn.RANK.AVG(Table2[[#This Row],[6M Return vs Nifty Z-Score]],Table2[6M Return vs Nifty Z-Score])</f>
        <v>146</v>
      </c>
      <c r="AU214">
        <f>_xlfn.RANK.AVG(Table2[[#This Row],[Sharpe Ratio Z-Score]],Table2[Sharpe Ratio Z-Score])</f>
        <v>476</v>
      </c>
      <c r="AV214">
        <f>(Table2[[#This Row],[Rank 1Y]]+Table2[[#This Row],[Rank 6M]]+Table2[[#This Row],[Rank Sharpe]])/3</f>
        <v>247.33333333333334</v>
      </c>
    </row>
    <row r="215" spans="1:48" x14ac:dyDescent="0.3">
      <c r="A215" t="s">
        <v>1442</v>
      </c>
      <c r="B215" t="s">
        <v>1443</v>
      </c>
      <c r="C215" t="s">
        <v>3157</v>
      </c>
      <c r="D215" t="s">
        <v>184</v>
      </c>
      <c r="E215">
        <v>7566.47996503999</v>
      </c>
      <c r="F215">
        <v>1867.4</v>
      </c>
      <c r="G215">
        <v>84.211287853413396</v>
      </c>
      <c r="H215">
        <f>(Table2[[#This Row],[1Y Return vs Nifty]]-AVERAGE(Table2[1Y Return vs Nifty]))/_xlfn.STDEV.P(Table2[1Y Return vs Nifty])</f>
        <v>0.97458322721338531</v>
      </c>
      <c r="I215">
        <v>-2.8356082266874201</v>
      </c>
      <c r="J215">
        <f>(Table2[[#This Row],[1M Return vs Nifty]]-AVERAGE(Table2[1M Return vs Nifty]))/_xlfn.STDEV.P(Table2[1M Return vs Nifty])</f>
        <v>-0.22719700036989621</v>
      </c>
      <c r="K215">
        <v>23.505204235068501</v>
      </c>
      <c r="L215">
        <f>(Table2[[#This Row],[6M Return vs Nifty]]-AVERAGE(Table2[6M Return vs Nifty]))/_xlfn.STDEV.P(Table2[6M Return vs Nifty])</f>
        <v>0.37843347171593206</v>
      </c>
      <c r="M215">
        <v>6.7775786621951202</v>
      </c>
      <c r="N215">
        <f>(Table2[[#This Row],[1W Return vs Nifty]]-AVERAGE(Table2[1W Return vs Nifty]))/_xlfn.STDEV.P(Table2[1W Return vs Nifty])</f>
        <v>0.50295903308069312</v>
      </c>
      <c r="O215">
        <v>1469.32</v>
      </c>
      <c r="P215">
        <v>1846.8099400888</v>
      </c>
      <c r="Q215">
        <v>1574.0615828923601</v>
      </c>
      <c r="R215">
        <v>58.842566798769397</v>
      </c>
      <c r="S215" s="1">
        <f>(Table2[[#This Row],[Close Price]]-Table2[[#This Row],[20D EMA]])/Table2[[#This Row],[20D EMA]]</f>
        <v>0.27092804834889622</v>
      </c>
      <c r="T215" s="1">
        <f>(Table2[[#This Row],[Close Price]]-Table2[[#This Row],[50D EMA]])/Table2[[#This Row],[50D EMA]]</f>
        <v>1.1148986944595979E-2</v>
      </c>
      <c r="U215" s="1">
        <f>(Table2[[#This Row],[Close Price]]-Table2[[#This Row],[200D EMA]])/Table2[[#This Row],[200D EMA]]</f>
        <v>0.18635764972335236</v>
      </c>
      <c r="V215">
        <v>0.34146104689721801</v>
      </c>
      <c r="W215">
        <v>1904.75</v>
      </c>
      <c r="X215">
        <v>2240.85</v>
      </c>
      <c r="Y215">
        <v>1827</v>
      </c>
      <c r="Z215">
        <v>1889.65</v>
      </c>
      <c r="AA215">
        <v>1801</v>
      </c>
      <c r="AB215">
        <v>1889.65</v>
      </c>
      <c r="AC215" s="1">
        <f>(Table2[[#This Row],[Close Price]]/Table2[[#This Row],[Day Low]])-1</f>
        <v>-1.9608872555453405E-2</v>
      </c>
      <c r="AD215" s="1">
        <f>(Table2[[#This Row],[Day High]]/Table2[[#This Row],[Close Price]])-1</f>
        <v>0.19998393488272459</v>
      </c>
      <c r="AE215" s="1">
        <f>(Table2[[#This Row],[Close Price]]/Table2[[#This Row],[Current Week Low]])-1</f>
        <v>2.2112753147236042E-2</v>
      </c>
      <c r="AF215" s="1">
        <f>(Table2[[#This Row],[Current Week High]]/Table2[[#This Row],[Close Price]])-1</f>
        <v>1.1914961979222483E-2</v>
      </c>
      <c r="AG215" s="1">
        <f>(Table2[[#This Row],[Close Price]]/Table2[[#This Row],[Current Month Low]])-1</f>
        <v>3.6868406440866197E-2</v>
      </c>
      <c r="AH215" s="1">
        <f>(Table2[[#This Row],[Current Month High]]/Table2[[#This Row],[Close Price]])-1</f>
        <v>1.1914961979222483E-2</v>
      </c>
      <c r="AI215">
        <v>16.311449073578199</v>
      </c>
      <c r="AJ215">
        <v>119.69411764705799</v>
      </c>
      <c r="AK215" t="str">
        <f>IF(AND(Table2[[#This Row],[20D EMA]]&gt;Table2[[#This Row],[50D EMA]],Table2[[#This Row],[50D EMA]]&gt;Table2[[#This Row],[200D EMA]]),"Uptrend","Downtrend/NoTrend")</f>
        <v>Downtrend/NoTrend</v>
      </c>
      <c r="AL215">
        <v>-0.04</v>
      </c>
      <c r="AM215" t="s">
        <v>3193</v>
      </c>
      <c r="AN215">
        <v>4.68</v>
      </c>
      <c r="AO215" t="s">
        <v>3194</v>
      </c>
      <c r="AP215">
        <v>3.2145501304676999E-2</v>
      </c>
      <c r="AQ215">
        <f>(Table2[[#This Row],[Sharpe Ratio]]-AVERAGE(Table2[Sharpe Ratio]))/_xlfn.STDEV.P(Table2[Sharpe Ratio])</f>
        <v>-0.40298027562893424</v>
      </c>
      <c r="AR2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5">
        <f>_xlfn.RANK.AVG(Table2[[#This Row],[1Y Return vs Nifty Z-Score]],Table2[1Y Return vs Nifty Z-Score])</f>
        <v>106</v>
      </c>
      <c r="AT215">
        <f>_xlfn.RANK.AVG(Table2[[#This Row],[6M Return vs Nifty Z-Score]],Table2[6M Return vs Nifty Z-Score])</f>
        <v>198</v>
      </c>
      <c r="AU215">
        <f>_xlfn.RANK.AVG(Table2[[#This Row],[Sharpe Ratio Z-Score]],Table2[Sharpe Ratio Z-Score])</f>
        <v>443</v>
      </c>
      <c r="AV215">
        <f>(Table2[[#This Row],[Rank 1Y]]+Table2[[#This Row],[Rank 6M]]+Table2[[#This Row],[Rank Sharpe]])/3</f>
        <v>249</v>
      </c>
    </row>
    <row r="216" spans="1:48" x14ac:dyDescent="0.3">
      <c r="A216" t="s">
        <v>1672</v>
      </c>
      <c r="B216" t="s">
        <v>1673</v>
      </c>
      <c r="C216" t="s">
        <v>3155</v>
      </c>
      <c r="D216" t="s">
        <v>130</v>
      </c>
      <c r="E216">
        <v>5340.21</v>
      </c>
      <c r="F216">
        <v>8900.35</v>
      </c>
      <c r="G216">
        <v>8.1720170535377594</v>
      </c>
      <c r="H216">
        <f>(Table2[[#This Row],[1Y Return vs Nifty]]-AVERAGE(Table2[1Y Return vs Nifty]))/_xlfn.STDEV.P(Table2[1Y Return vs Nifty])</f>
        <v>-0.28656548601658455</v>
      </c>
      <c r="I216">
        <v>8.87877332697356</v>
      </c>
      <c r="J216">
        <f>(Table2[[#This Row],[1M Return vs Nifty]]-AVERAGE(Table2[1M Return vs Nifty]))/_xlfn.STDEV.P(Table2[1M Return vs Nifty])</f>
        <v>1.0638485271698697</v>
      </c>
      <c r="K216">
        <v>23.6342792471496</v>
      </c>
      <c r="L216">
        <f>(Table2[[#This Row],[6M Return vs Nifty]]-AVERAGE(Table2[6M Return vs Nifty]))/_xlfn.STDEV.P(Table2[6M Return vs Nifty])</f>
        <v>0.38234400816247865</v>
      </c>
      <c r="M216">
        <v>2.07188829247999</v>
      </c>
      <c r="N216">
        <f>(Table2[[#This Row],[1W Return vs Nifty]]-AVERAGE(Table2[1W Return vs Nifty]))/_xlfn.STDEV.P(Table2[1W Return vs Nifty])</f>
        <v>-0.40370272807101132</v>
      </c>
      <c r="O216">
        <v>7131.77</v>
      </c>
      <c r="P216">
        <v>8397.4210816237301</v>
      </c>
      <c r="Q216">
        <v>7168.0796601745997</v>
      </c>
      <c r="R216">
        <v>47.202178520239102</v>
      </c>
      <c r="S216" s="1">
        <f>(Table2[[#This Row],[Close Price]]-Table2[[#This Row],[20D EMA]])/Table2[[#This Row],[20D EMA]]</f>
        <v>0.24798612406176865</v>
      </c>
      <c r="T216" s="1">
        <f>(Table2[[#This Row],[Close Price]]-Table2[[#This Row],[50D EMA]])/Table2[[#This Row],[50D EMA]]</f>
        <v>5.9890877626327589E-2</v>
      </c>
      <c r="U216" s="1">
        <f>(Table2[[#This Row],[Close Price]]-Table2[[#This Row],[200D EMA]])/Table2[[#This Row],[200D EMA]]</f>
        <v>0.24166449341373616</v>
      </c>
      <c r="V216">
        <v>0.68196782336586603</v>
      </c>
      <c r="W216">
        <v>8870.1</v>
      </c>
      <c r="X216">
        <v>9060.0499999999993</v>
      </c>
      <c r="Y216">
        <v>8871.6</v>
      </c>
      <c r="Z216">
        <v>9045</v>
      </c>
      <c r="AA216">
        <v>8871.6</v>
      </c>
      <c r="AB216">
        <v>9209.7999999999993</v>
      </c>
      <c r="AC216" s="1">
        <f>(Table2[[#This Row],[Close Price]]/Table2[[#This Row],[Day Low]])-1</f>
        <v>3.4103335926314315E-3</v>
      </c>
      <c r="AD216" s="1">
        <f>(Table2[[#This Row],[Day High]]/Table2[[#This Row],[Close Price]])-1</f>
        <v>1.7943114596616905E-2</v>
      </c>
      <c r="AE216" s="1">
        <f>(Table2[[#This Row],[Close Price]]/Table2[[#This Row],[Current Week Low]])-1</f>
        <v>3.2406781189413536E-3</v>
      </c>
      <c r="AF216" s="1">
        <f>(Table2[[#This Row],[Current Week High]]/Table2[[#This Row],[Close Price]])-1</f>
        <v>1.6252169858488763E-2</v>
      </c>
      <c r="AG216" s="1">
        <f>(Table2[[#This Row],[Close Price]]/Table2[[#This Row],[Current Month Low]])-1</f>
        <v>3.2406781189413536E-3</v>
      </c>
      <c r="AH216" s="1">
        <f>(Table2[[#This Row],[Current Month High]]/Table2[[#This Row],[Close Price]])-1</f>
        <v>3.4768295628823553E-2</v>
      </c>
      <c r="AI216">
        <v>9.2209856915739206</v>
      </c>
      <c r="AJ216">
        <v>88.007097516925199</v>
      </c>
      <c r="AK216" t="str">
        <f>IF(AND(Table2[[#This Row],[20D EMA]]&gt;Table2[[#This Row],[50D EMA]],Table2[[#This Row],[50D EMA]]&gt;Table2[[#This Row],[200D EMA]]),"Uptrend","Downtrend/NoTrend")</f>
        <v>Downtrend/NoTrend</v>
      </c>
      <c r="AL216">
        <v>0.1</v>
      </c>
      <c r="AM216" t="s">
        <v>3194</v>
      </c>
      <c r="AN216">
        <v>0.33</v>
      </c>
      <c r="AO216" t="s">
        <v>3194</v>
      </c>
      <c r="AP216">
        <v>0.12836727939051301</v>
      </c>
      <c r="AQ216">
        <f>(Table2[[#This Row],[Sharpe Ratio]]-AVERAGE(Table2[Sharpe Ratio]))/_xlfn.STDEV.P(Table2[Sharpe Ratio])</f>
        <v>0.7185084647615283</v>
      </c>
      <c r="AR2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6">
        <f>_xlfn.RANK.AVG(Table2[[#This Row],[1Y Return vs Nifty Z-Score]],Table2[1Y Return vs Nifty Z-Score])</f>
        <v>394</v>
      </c>
      <c r="AT216">
        <f>_xlfn.RANK.AVG(Table2[[#This Row],[6M Return vs Nifty Z-Score]],Table2[6M Return vs Nifty Z-Score])</f>
        <v>197</v>
      </c>
      <c r="AU216">
        <f>_xlfn.RANK.AVG(Table2[[#This Row],[Sharpe Ratio Z-Score]],Table2[Sharpe Ratio Z-Score])</f>
        <v>158</v>
      </c>
      <c r="AV216">
        <f>(Table2[[#This Row],[Rank 1Y]]+Table2[[#This Row],[Rank 6M]]+Table2[[#This Row],[Rank Sharpe]])/3</f>
        <v>249.66666666666666</v>
      </c>
    </row>
    <row r="217" spans="1:48" x14ac:dyDescent="0.3">
      <c r="A217" t="s">
        <v>149</v>
      </c>
      <c r="B217" t="s">
        <v>150</v>
      </c>
      <c r="C217" t="s">
        <v>3155</v>
      </c>
      <c r="D217" t="s">
        <v>151</v>
      </c>
      <c r="E217">
        <v>191227.83678466</v>
      </c>
      <c r="F217">
        <v>489.85</v>
      </c>
      <c r="G217">
        <v>86.251336922917503</v>
      </c>
      <c r="H217">
        <f>(Table2[[#This Row],[1Y Return vs Nifty]]-AVERAGE(Table2[1Y Return vs Nifty]))/_xlfn.STDEV.P(Table2[1Y Return vs Nifty])</f>
        <v>1.0084184446196958</v>
      </c>
      <c r="I217">
        <v>10.2955267439272</v>
      </c>
      <c r="J217">
        <f>(Table2[[#This Row],[1M Return vs Nifty]]-AVERAGE(Table2[1M Return vs Nifty]))/_xlfn.STDEV.P(Table2[1M Return vs Nifty])</f>
        <v>1.2199893489628093</v>
      </c>
      <c r="K217">
        <v>19.691849487794698</v>
      </c>
      <c r="L217">
        <f>(Table2[[#This Row],[6M Return vs Nifty]]-AVERAGE(Table2[6M Return vs Nifty]))/_xlfn.STDEV.P(Table2[6M Return vs Nifty])</f>
        <v>0.26290171632507359</v>
      </c>
      <c r="M217">
        <v>0.97842518015178404</v>
      </c>
      <c r="N217">
        <f>(Table2[[#This Row],[1W Return vs Nifty]]-AVERAGE(Table2[1W Return vs Nifty]))/_xlfn.STDEV.P(Table2[1W Return vs Nifty])</f>
        <v>-0.61438407624435742</v>
      </c>
      <c r="O217">
        <v>488.03</v>
      </c>
      <c r="P217">
        <v>470.24638337640698</v>
      </c>
      <c r="Q217">
        <v>400.42105311885501</v>
      </c>
      <c r="R217">
        <v>45.868463305806799</v>
      </c>
      <c r="S217" s="1">
        <f>(Table2[[#This Row],[Close Price]]-Table2[[#This Row],[20D EMA]])/Table2[[#This Row],[20D EMA]]</f>
        <v>3.7292789377703218E-3</v>
      </c>
      <c r="T217" s="1">
        <f>(Table2[[#This Row],[Close Price]]-Table2[[#This Row],[50D EMA]])/Table2[[#This Row],[50D EMA]]</f>
        <v>4.1687968938405207E-2</v>
      </c>
      <c r="U217" s="1">
        <f>(Table2[[#This Row],[Close Price]]-Table2[[#This Row],[200D EMA]])/Table2[[#This Row],[200D EMA]]</f>
        <v>0.2233372750623086</v>
      </c>
      <c r="V217">
        <v>0.706177808831016</v>
      </c>
      <c r="W217">
        <v>486.4</v>
      </c>
      <c r="X217">
        <v>500.95</v>
      </c>
      <c r="Y217">
        <v>486.4</v>
      </c>
      <c r="Z217">
        <v>507.05</v>
      </c>
      <c r="AA217">
        <v>484.6</v>
      </c>
      <c r="AB217">
        <v>521.35</v>
      </c>
      <c r="AC217" s="1">
        <f>(Table2[[#This Row],[Close Price]]/Table2[[#This Row],[Day Low]])-1</f>
        <v>7.0929276315789824E-3</v>
      </c>
      <c r="AD217" s="1">
        <f>(Table2[[#This Row],[Day High]]/Table2[[#This Row],[Close Price]])-1</f>
        <v>2.2659997958558664E-2</v>
      </c>
      <c r="AE217" s="1">
        <f>(Table2[[#This Row],[Close Price]]/Table2[[#This Row],[Current Week Low]])-1</f>
        <v>7.0929276315789824E-3</v>
      </c>
      <c r="AF217" s="1">
        <f>(Table2[[#This Row],[Current Week High]]/Table2[[#This Row],[Close Price]])-1</f>
        <v>3.511278962947828E-2</v>
      </c>
      <c r="AG217" s="1">
        <f>(Table2[[#This Row],[Close Price]]/Table2[[#This Row],[Current Month Low]])-1</f>
        <v>1.0833677259595609E-2</v>
      </c>
      <c r="AH217" s="1">
        <f>(Table2[[#This Row],[Current Month High]]/Table2[[#This Row],[Close Price]])-1</f>
        <v>6.4305399612126113E-2</v>
      </c>
      <c r="AI217">
        <v>6.9000714504439999</v>
      </c>
      <c r="AJ217">
        <v>131.936553030303</v>
      </c>
      <c r="AK217" t="str">
        <f>IF(AND(Table2[[#This Row],[20D EMA]]&gt;Table2[[#This Row],[50D EMA]],Table2[[#This Row],[50D EMA]]&gt;Table2[[#This Row],[200D EMA]]),"Uptrend","Downtrend/NoTrend")</f>
        <v>Uptrend</v>
      </c>
      <c r="AL217">
        <v>0.06</v>
      </c>
      <c r="AM217" t="s">
        <v>3194</v>
      </c>
      <c r="AN217">
        <v>-2.37</v>
      </c>
      <c r="AO217" t="s">
        <v>3193</v>
      </c>
      <c r="AP217">
        <v>3.9309372801144001E-2</v>
      </c>
      <c r="AQ217">
        <f>(Table2[[#This Row],[Sharpe Ratio]]-AVERAGE(Table2[Sharpe Ratio]))/_xlfn.STDEV.P(Table2[Sharpe Ratio])</f>
        <v>-0.3194835726920493</v>
      </c>
      <c r="AR21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1.557441860971172</v>
      </c>
      <c r="AS217">
        <f>_xlfn.RANK.AVG(Table2[[#This Row],[1Y Return vs Nifty Z-Score]],Table2[1Y Return vs Nifty Z-Score])</f>
        <v>101</v>
      </c>
      <c r="AT217">
        <f>_xlfn.RANK.AVG(Table2[[#This Row],[6M Return vs Nifty Z-Score]],Table2[6M Return vs Nifty Z-Score])</f>
        <v>229</v>
      </c>
      <c r="AU217">
        <f>_xlfn.RANK.AVG(Table2[[#This Row],[Sharpe Ratio Z-Score]],Table2[Sharpe Ratio Z-Score])</f>
        <v>420</v>
      </c>
      <c r="AV217">
        <f>(Table2[[#This Row],[Rank 1Y]]+Table2[[#This Row],[Rank 6M]]+Table2[[#This Row],[Rank Sharpe]])/3</f>
        <v>250</v>
      </c>
    </row>
    <row r="218" spans="1:48" x14ac:dyDescent="0.3">
      <c r="A218" t="s">
        <v>900</v>
      </c>
      <c r="B218" t="s">
        <v>901</v>
      </c>
      <c r="C218" t="s">
        <v>3157</v>
      </c>
      <c r="D218" t="s">
        <v>303</v>
      </c>
      <c r="E218">
        <v>17444.411600079999</v>
      </c>
      <c r="F218">
        <v>5166.8</v>
      </c>
      <c r="G218">
        <v>49.052099514434403</v>
      </c>
      <c r="H218">
        <f>(Table2[[#This Row],[1Y Return vs Nifty]]-AVERAGE(Table2[1Y Return vs Nifty]))/_xlfn.STDEV.P(Table2[1Y Return vs Nifty])</f>
        <v>0.39145079228232815</v>
      </c>
      <c r="I218">
        <v>11.943112161719901</v>
      </c>
      <c r="J218">
        <f>(Table2[[#This Row],[1M Return vs Nifty]]-AVERAGE(Table2[1M Return vs Nifty]))/_xlfn.STDEV.P(Table2[1M Return vs Nifty])</f>
        <v>1.4015702352552009</v>
      </c>
      <c r="K218">
        <v>30.933022971509601</v>
      </c>
      <c r="L218">
        <f>(Table2[[#This Row],[6M Return vs Nifty]]-AVERAGE(Table2[6M Return vs Nifty]))/_xlfn.STDEV.P(Table2[6M Return vs Nifty])</f>
        <v>0.6034712650027082</v>
      </c>
      <c r="M218">
        <v>4.0803796498322802</v>
      </c>
      <c r="N218">
        <f>(Table2[[#This Row],[1W Return vs Nifty]]-AVERAGE(Table2[1W Return vs Nifty]))/_xlfn.STDEV.P(Table2[1W Return vs Nifty])</f>
        <v>-1.6719699388390068E-2</v>
      </c>
      <c r="O218">
        <v>4894.2700000000004</v>
      </c>
      <c r="P218">
        <v>4646.8401723681</v>
      </c>
      <c r="Q218">
        <v>4044.2573418492302</v>
      </c>
      <c r="R218">
        <v>64.159553185590795</v>
      </c>
      <c r="S218" s="1">
        <f>(Table2[[#This Row],[Close Price]]-Table2[[#This Row],[20D EMA]])/Table2[[#This Row],[20D EMA]]</f>
        <v>5.5683482930038539E-2</v>
      </c>
      <c r="T218" s="1">
        <f>(Table2[[#This Row],[Close Price]]-Table2[[#This Row],[50D EMA]])/Table2[[#This Row],[50D EMA]]</f>
        <v>0.11189535433643306</v>
      </c>
      <c r="U218" s="1">
        <f>(Table2[[#This Row],[Close Price]]-Table2[[#This Row],[200D EMA]])/Table2[[#This Row],[200D EMA]]</f>
        <v>0.27756459672704437</v>
      </c>
      <c r="V218">
        <v>1.53118385859746</v>
      </c>
      <c r="W218">
        <v>5052.05</v>
      </c>
      <c r="X218">
        <v>5222.95</v>
      </c>
      <c r="Y218">
        <v>5035</v>
      </c>
      <c r="Z218">
        <v>5298</v>
      </c>
      <c r="AA218">
        <v>4703.8</v>
      </c>
      <c r="AB218">
        <v>5298</v>
      </c>
      <c r="AC218" s="1">
        <f>(Table2[[#This Row],[Close Price]]/Table2[[#This Row],[Day Low]])-1</f>
        <v>2.2713551924466335E-2</v>
      </c>
      <c r="AD218" s="1">
        <f>(Table2[[#This Row],[Day High]]/Table2[[#This Row],[Close Price]])-1</f>
        <v>1.0867461484864727E-2</v>
      </c>
      <c r="AE218" s="1">
        <f>(Table2[[#This Row],[Close Price]]/Table2[[#This Row],[Current Week Low]])-1</f>
        <v>2.6176762661370478E-2</v>
      </c>
      <c r="AF218" s="1">
        <f>(Table2[[#This Row],[Current Week High]]/Table2[[#This Row],[Close Price]])-1</f>
        <v>2.5392893086630064E-2</v>
      </c>
      <c r="AG218" s="1">
        <f>(Table2[[#This Row],[Close Price]]/Table2[[#This Row],[Current Month Low]])-1</f>
        <v>9.8431055742165929E-2</v>
      </c>
      <c r="AH218" s="1">
        <f>(Table2[[#This Row],[Current Month High]]/Table2[[#This Row],[Close Price]])-1</f>
        <v>2.5392893086630064E-2</v>
      </c>
      <c r="AI218">
        <v>3.7615158318494899</v>
      </c>
      <c r="AJ218">
        <v>89.882582091472003</v>
      </c>
      <c r="AK218" t="str">
        <f>IF(AND(Table2[[#This Row],[20D EMA]]&gt;Table2[[#This Row],[50D EMA]],Table2[[#This Row],[50D EMA]]&gt;Table2[[#This Row],[200D EMA]]),"Uptrend","Downtrend/NoTrend")</f>
        <v>Uptrend</v>
      </c>
      <c r="AL218">
        <v>0.11</v>
      </c>
      <c r="AM218" t="s">
        <v>3194</v>
      </c>
      <c r="AN218">
        <v>10.69</v>
      </c>
      <c r="AO218" t="s">
        <v>3194</v>
      </c>
      <c r="AP218">
        <v>3.7774763148831998E-2</v>
      </c>
      <c r="AQ218">
        <f>(Table2[[#This Row],[Sharpe Ratio]]-AVERAGE(Table2[Sharpe Ratio]))/_xlfn.STDEV.P(Table2[Sharpe Ratio])</f>
        <v>-0.33736982963096335</v>
      </c>
      <c r="AR21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2.0424027635208839</v>
      </c>
      <c r="AS218">
        <f>_xlfn.RANK.AVG(Table2[[#This Row],[1Y Return vs Nifty Z-Score]],Table2[1Y Return vs Nifty Z-Score])</f>
        <v>190</v>
      </c>
      <c r="AT218">
        <f>_xlfn.RANK.AVG(Table2[[#This Row],[6M Return vs Nifty Z-Score]],Table2[6M Return vs Nifty Z-Score])</f>
        <v>139</v>
      </c>
      <c r="AU218">
        <f>_xlfn.RANK.AVG(Table2[[#This Row],[Sharpe Ratio Z-Score]],Table2[Sharpe Ratio Z-Score])</f>
        <v>424</v>
      </c>
      <c r="AV218">
        <f>(Table2[[#This Row],[Rank 1Y]]+Table2[[#This Row],[Rank 6M]]+Table2[[#This Row],[Rank Sharpe]])/3</f>
        <v>251</v>
      </c>
    </row>
    <row r="219" spans="1:48" x14ac:dyDescent="0.3">
      <c r="A219" t="s">
        <v>401</v>
      </c>
      <c r="B219" t="s">
        <v>402</v>
      </c>
      <c r="C219" t="s">
        <v>3161</v>
      </c>
      <c r="D219" t="s">
        <v>133</v>
      </c>
      <c r="E219">
        <v>59191.380589150001</v>
      </c>
      <c r="F219">
        <v>1655.75</v>
      </c>
      <c r="G219">
        <v>45.164528891386396</v>
      </c>
      <c r="H219">
        <f>(Table2[[#This Row],[1Y Return vs Nifty]]-AVERAGE(Table2[1Y Return vs Nifty]))/_xlfn.STDEV.P(Table2[1Y Return vs Nifty])</f>
        <v>0.32697352103453964</v>
      </c>
      <c r="I219">
        <v>-3.0040075554201402</v>
      </c>
      <c r="J219">
        <f>(Table2[[#This Row],[1M Return vs Nifty]]-AVERAGE(Table2[1M Return vs Nifty]))/_xlfn.STDEV.P(Table2[1M Return vs Nifty])</f>
        <v>-0.2457563412284097</v>
      </c>
      <c r="K219">
        <v>-2.2506683101690301</v>
      </c>
      <c r="L219">
        <f>(Table2[[#This Row],[6M Return vs Nifty]]-AVERAGE(Table2[6M Return vs Nifty]))/_xlfn.STDEV.P(Table2[6M Return vs Nifty])</f>
        <v>-0.40188238242845481</v>
      </c>
      <c r="M219">
        <v>-2.8785142810062401</v>
      </c>
      <c r="N219">
        <f>(Table2[[#This Row],[1W Return vs Nifty]]-AVERAGE(Table2[1W Return vs Nifty]))/_xlfn.STDEV.P(Table2[1W Return vs Nifty])</f>
        <v>-1.3575140422562808</v>
      </c>
      <c r="O219">
        <v>1712.33</v>
      </c>
      <c r="P219">
        <v>1742.59948813498</v>
      </c>
      <c r="Q219">
        <v>1564.2437022080301</v>
      </c>
      <c r="R219">
        <v>42.183313603813303</v>
      </c>
      <c r="S219" s="1">
        <f>(Table2[[#This Row],[Close Price]]-Table2[[#This Row],[20D EMA]])/Table2[[#This Row],[20D EMA]]</f>
        <v>-3.304269620925869E-2</v>
      </c>
      <c r="T219" s="1">
        <f>(Table2[[#This Row],[Close Price]]-Table2[[#This Row],[50D EMA]])/Table2[[#This Row],[50D EMA]]</f>
        <v>-4.9839041458649112E-2</v>
      </c>
      <c r="U219" s="1">
        <f>(Table2[[#This Row],[Close Price]]-Table2[[#This Row],[200D EMA]])/Table2[[#This Row],[200D EMA]]</f>
        <v>5.8498747773638428E-2</v>
      </c>
      <c r="V219">
        <v>1.2840776029361001</v>
      </c>
      <c r="W219">
        <v>1596.1</v>
      </c>
      <c r="X219">
        <v>1670</v>
      </c>
      <c r="Y219">
        <v>1596.1</v>
      </c>
      <c r="Z219">
        <v>1670</v>
      </c>
      <c r="AA219">
        <v>1560</v>
      </c>
      <c r="AB219">
        <v>1850.85</v>
      </c>
      <c r="AC219" s="1">
        <f>(Table2[[#This Row],[Close Price]]/Table2[[#This Row],[Day Low]])-1</f>
        <v>3.7372345091159831E-2</v>
      </c>
      <c r="AD219" s="1">
        <f>(Table2[[#This Row],[Day High]]/Table2[[#This Row],[Close Price]])-1</f>
        <v>8.6063717348634494E-3</v>
      </c>
      <c r="AE219" s="1">
        <f>(Table2[[#This Row],[Close Price]]/Table2[[#This Row],[Current Week Low]])-1</f>
        <v>3.7372345091159831E-2</v>
      </c>
      <c r="AF219" s="1">
        <f>(Table2[[#This Row],[Current Week High]]/Table2[[#This Row],[Close Price]])-1</f>
        <v>8.6063717348634494E-3</v>
      </c>
      <c r="AG219" s="1">
        <f>(Table2[[#This Row],[Close Price]]/Table2[[#This Row],[Current Month Low]])-1</f>
        <v>6.1378205128205021E-2</v>
      </c>
      <c r="AH219" s="1">
        <f>(Table2[[#This Row],[Current Month High]]/Table2[[#This Row],[Close Price]])-1</f>
        <v>0.11783179827872559</v>
      </c>
      <c r="AI219">
        <v>24.9282802355428</v>
      </c>
      <c r="AJ219">
        <v>91.632186568675607</v>
      </c>
      <c r="AK219" t="str">
        <f>IF(AND(Table2[[#This Row],[20D EMA]]&gt;Table2[[#This Row],[50D EMA]],Table2[[#This Row],[50D EMA]]&gt;Table2[[#This Row],[200D EMA]]),"Uptrend","Downtrend/NoTrend")</f>
        <v>Downtrend/NoTrend</v>
      </c>
      <c r="AL219">
        <v>-0.06</v>
      </c>
      <c r="AM219" t="s">
        <v>3193</v>
      </c>
      <c r="AN219">
        <v>-8.68</v>
      </c>
      <c r="AO219" t="s">
        <v>3193</v>
      </c>
      <c r="AP219">
        <v>0.173490850370772</v>
      </c>
      <c r="AQ219">
        <f>(Table2[[#This Row],[Sharpe Ratio]]-AVERAGE(Table2[Sharpe Ratio]))/_xlfn.STDEV.P(Table2[Sharpe Ratio])</f>
        <v>1.2444349004113335</v>
      </c>
      <c r="AR2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19">
        <f>_xlfn.RANK.AVG(Table2[[#This Row],[1Y Return vs Nifty Z-Score]],Table2[1Y Return vs Nifty Z-Score])</f>
        <v>207</v>
      </c>
      <c r="AT219">
        <f>_xlfn.RANK.AVG(Table2[[#This Row],[6M Return vs Nifty Z-Score]],Table2[6M Return vs Nifty Z-Score])</f>
        <v>458</v>
      </c>
      <c r="AU219">
        <f>_xlfn.RANK.AVG(Table2[[#This Row],[Sharpe Ratio Z-Score]],Table2[Sharpe Ratio Z-Score])</f>
        <v>89</v>
      </c>
      <c r="AV219">
        <f>(Table2[[#This Row],[Rank 1Y]]+Table2[[#This Row],[Rank 6M]]+Table2[[#This Row],[Rank Sharpe]])/3</f>
        <v>251.33333333333334</v>
      </c>
    </row>
    <row r="220" spans="1:48" x14ac:dyDescent="0.3">
      <c r="A220" t="s">
        <v>1631</v>
      </c>
      <c r="B220" t="s">
        <v>1632</v>
      </c>
      <c r="C220" t="s">
        <v>3154</v>
      </c>
      <c r="D220" t="s">
        <v>184</v>
      </c>
      <c r="E220">
        <v>5702.8352914199904</v>
      </c>
      <c r="F220">
        <v>467.9</v>
      </c>
      <c r="G220">
        <v>14.5149597859268</v>
      </c>
      <c r="H220">
        <f>(Table2[[#This Row],[1Y Return vs Nifty]]-AVERAGE(Table2[1Y Return vs Nifty]))/_xlfn.STDEV.P(Table2[1Y Return vs Nifty])</f>
        <v>-0.18136466043138028</v>
      </c>
      <c r="I220">
        <v>-4.2491163625552399</v>
      </c>
      <c r="J220">
        <f>(Table2[[#This Row],[1M Return vs Nifty]]-AVERAGE(Table2[1M Return vs Nifty]))/_xlfn.STDEV.P(Table2[1M Return vs Nifty])</f>
        <v>-0.38298015875463415</v>
      </c>
      <c r="K220">
        <v>7.90305200053586</v>
      </c>
      <c r="L220">
        <f>(Table2[[#This Row],[6M Return vs Nifty]]-AVERAGE(Table2[6M Return vs Nifty]))/_xlfn.STDEV.P(Table2[6M Return vs Nifty])</f>
        <v>-9.4258988071506761E-2</v>
      </c>
      <c r="M220">
        <v>0.17043983443577701</v>
      </c>
      <c r="N220">
        <f>(Table2[[#This Row],[1W Return vs Nifty]]-AVERAGE(Table2[1W Return vs Nifty]))/_xlfn.STDEV.P(Table2[1W Return vs Nifty])</f>
        <v>-0.77006142833839064</v>
      </c>
      <c r="O220">
        <v>429.17</v>
      </c>
      <c r="P220">
        <v>480.98849334796199</v>
      </c>
      <c r="Q220">
        <v>439.88742730970898</v>
      </c>
      <c r="R220">
        <v>49.764519953547499</v>
      </c>
      <c r="S220" s="1">
        <f>(Table2[[#This Row],[Close Price]]-Table2[[#This Row],[20D EMA]])/Table2[[#This Row],[20D EMA]]</f>
        <v>9.0243959270219165E-2</v>
      </c>
      <c r="T220" s="1">
        <f>(Table2[[#This Row],[Close Price]]-Table2[[#This Row],[50D EMA]])/Table2[[#This Row],[50D EMA]]</f>
        <v>-2.7211655848268686E-2</v>
      </c>
      <c r="U220" s="1">
        <f>(Table2[[#This Row],[Close Price]]-Table2[[#This Row],[200D EMA]])/Table2[[#This Row],[200D EMA]]</f>
        <v>6.3681230585770632E-2</v>
      </c>
      <c r="V220">
        <v>0.99673064892333296</v>
      </c>
      <c r="W220">
        <v>465</v>
      </c>
      <c r="X220">
        <v>475</v>
      </c>
      <c r="Y220">
        <v>459.05</v>
      </c>
      <c r="Z220">
        <v>472</v>
      </c>
      <c r="AA220">
        <v>458.15</v>
      </c>
      <c r="AB220">
        <v>472</v>
      </c>
      <c r="AC220" s="1">
        <f>(Table2[[#This Row],[Close Price]]/Table2[[#This Row],[Day Low]])-1</f>
        <v>6.2365591397848252E-3</v>
      </c>
      <c r="AD220" s="1">
        <f>(Table2[[#This Row],[Day High]]/Table2[[#This Row],[Close Price]])-1</f>
        <v>1.5174182517631918E-2</v>
      </c>
      <c r="AE220" s="1">
        <f>(Table2[[#This Row],[Close Price]]/Table2[[#This Row],[Current Week Low]])-1</f>
        <v>1.9278945648621981E-2</v>
      </c>
      <c r="AF220" s="1">
        <f>(Table2[[#This Row],[Current Week High]]/Table2[[#This Row],[Close Price]])-1</f>
        <v>8.762556101731267E-3</v>
      </c>
      <c r="AG220" s="1">
        <f>(Table2[[#This Row],[Close Price]]/Table2[[#This Row],[Current Month Low]])-1</f>
        <v>2.128123976863483E-2</v>
      </c>
      <c r="AH220" s="1">
        <f>(Table2[[#This Row],[Current Month High]]/Table2[[#This Row],[Close Price]])-1</f>
        <v>8.762556101731267E-3</v>
      </c>
      <c r="AI220">
        <v>15.943577687539999</v>
      </c>
      <c r="AJ220">
        <v>50.498552589256903</v>
      </c>
      <c r="AK220" t="str">
        <f>IF(AND(Table2[[#This Row],[20D EMA]]&gt;Table2[[#This Row],[50D EMA]],Table2[[#This Row],[50D EMA]]&gt;Table2[[#This Row],[200D EMA]]),"Uptrend","Downtrend/NoTrend")</f>
        <v>Downtrend/NoTrend</v>
      </c>
      <c r="AL220">
        <v>-0.06</v>
      </c>
      <c r="AM220" t="s">
        <v>3193</v>
      </c>
      <c r="AN220">
        <v>-2.36</v>
      </c>
      <c r="AO220" t="s">
        <v>3193</v>
      </c>
      <c r="AP220">
        <v>0.188529017713813</v>
      </c>
      <c r="AQ220">
        <f>(Table2[[#This Row],[Sharpe Ratio]]-AVERAGE(Table2[Sharpe Ratio]))/_xlfn.STDEV.P(Table2[Sharpe Ratio])</f>
        <v>1.4197084786680487</v>
      </c>
      <c r="AR2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0">
        <f>_xlfn.RANK.AVG(Table2[[#This Row],[1Y Return vs Nifty Z-Score]],Table2[1Y Return vs Nifty Z-Score])</f>
        <v>347</v>
      </c>
      <c r="AT220">
        <f>_xlfn.RANK.AVG(Table2[[#This Row],[6M Return vs Nifty Z-Score]],Table2[6M Return vs Nifty Z-Score])</f>
        <v>345</v>
      </c>
      <c r="AU220">
        <f>_xlfn.RANK.AVG(Table2[[#This Row],[Sharpe Ratio Z-Score]],Table2[Sharpe Ratio Z-Score])</f>
        <v>62</v>
      </c>
      <c r="AV220">
        <f>(Table2[[#This Row],[Rank 1Y]]+Table2[[#This Row],[Rank 6M]]+Table2[[#This Row],[Rank Sharpe]])/3</f>
        <v>251.33333333333334</v>
      </c>
    </row>
    <row r="221" spans="1:48" x14ac:dyDescent="0.3">
      <c r="A221" t="s">
        <v>242</v>
      </c>
      <c r="B221" t="s">
        <v>243</v>
      </c>
      <c r="C221" t="s">
        <v>3154</v>
      </c>
      <c r="D221" t="s">
        <v>80</v>
      </c>
      <c r="E221">
        <v>110102.053666669</v>
      </c>
      <c r="F221">
        <v>5505.65</v>
      </c>
      <c r="G221">
        <v>47.308398468839897</v>
      </c>
      <c r="H221">
        <f>(Table2[[#This Row],[1Y Return vs Nifty]]-AVERAGE(Table2[1Y Return vs Nifty]))/_xlfn.STDEV.P(Table2[1Y Return vs Nifty])</f>
        <v>0.36253065263899981</v>
      </c>
      <c r="I221">
        <v>-2.26001850983842</v>
      </c>
      <c r="J221">
        <f>(Table2[[#This Row],[1M Return vs Nifty]]-AVERAGE(Table2[1M Return vs Nifty]))/_xlfn.STDEV.P(Table2[1M Return vs Nifty])</f>
        <v>-0.16376108390842975</v>
      </c>
      <c r="K221">
        <v>13.161807078083999</v>
      </c>
      <c r="L221">
        <f>(Table2[[#This Row],[6M Return vs Nifty]]-AVERAGE(Table2[6M Return vs Nifty]))/_xlfn.STDEV.P(Table2[6M Return vs Nifty])</f>
        <v>6.5063510238956263E-2</v>
      </c>
      <c r="M221">
        <v>2.0000448331402398</v>
      </c>
      <c r="N221">
        <f>(Table2[[#This Row],[1W Return vs Nifty]]-AVERAGE(Table2[1W Return vs Nifty]))/_xlfn.STDEV.P(Table2[1W Return vs Nifty])</f>
        <v>-0.41754505773031525</v>
      </c>
      <c r="O221">
        <v>5650.81</v>
      </c>
      <c r="P221">
        <v>5609.8047383428402</v>
      </c>
      <c r="Q221">
        <v>4995.2398403280904</v>
      </c>
      <c r="R221">
        <v>36.137250487701799</v>
      </c>
      <c r="S221" s="1">
        <f>(Table2[[#This Row],[Close Price]]-Table2[[#This Row],[20D EMA]])/Table2[[#This Row],[20D EMA]]</f>
        <v>-2.5688352643249507E-2</v>
      </c>
      <c r="T221" s="1">
        <f>(Table2[[#This Row],[Close Price]]-Table2[[#This Row],[50D EMA]])/Table2[[#This Row],[50D EMA]]</f>
        <v>-1.8566553240426747E-2</v>
      </c>
      <c r="U221" s="1">
        <f>(Table2[[#This Row],[Close Price]]-Table2[[#This Row],[200D EMA]])/Table2[[#This Row],[200D EMA]]</f>
        <v>0.10217930990044018</v>
      </c>
      <c r="V221">
        <v>0.86875071811114901</v>
      </c>
      <c r="W221">
        <v>5464</v>
      </c>
      <c r="X221">
        <v>5587.65</v>
      </c>
      <c r="Y221">
        <v>5464</v>
      </c>
      <c r="Z221">
        <v>5587.65</v>
      </c>
      <c r="AA221">
        <v>5411</v>
      </c>
      <c r="AB221">
        <v>5794</v>
      </c>
      <c r="AC221" s="1">
        <f>(Table2[[#This Row],[Close Price]]/Table2[[#This Row],[Day Low]])-1</f>
        <v>7.6226207906295862E-3</v>
      </c>
      <c r="AD221" s="1">
        <f>(Table2[[#This Row],[Day High]]/Table2[[#This Row],[Close Price]])-1</f>
        <v>1.489379092386911E-2</v>
      </c>
      <c r="AE221" s="1">
        <f>(Table2[[#This Row],[Close Price]]/Table2[[#This Row],[Current Week Low]])-1</f>
        <v>7.6226207906295862E-3</v>
      </c>
      <c r="AF221" s="1">
        <f>(Table2[[#This Row],[Current Week High]]/Table2[[#This Row],[Close Price]])-1</f>
        <v>1.489379092386911E-2</v>
      </c>
      <c r="AG221" s="1">
        <f>(Table2[[#This Row],[Close Price]]/Table2[[#This Row],[Current Month Low]])-1</f>
        <v>1.7492145629273592E-2</v>
      </c>
      <c r="AH221" s="1">
        <f>(Table2[[#This Row],[Current Month High]]/Table2[[#This Row],[Close Price]])-1</f>
        <v>5.2373470888996021E-2</v>
      </c>
      <c r="AI221">
        <v>13.4516360466066</v>
      </c>
      <c r="AJ221">
        <v>81.017590004931705</v>
      </c>
      <c r="AK221" t="str">
        <f>IF(AND(Table2[[#This Row],[20D EMA]]&gt;Table2[[#This Row],[50D EMA]],Table2[[#This Row],[50D EMA]]&gt;Table2[[#This Row],[200D EMA]]),"Uptrend","Downtrend/NoTrend")</f>
        <v>Uptrend</v>
      </c>
      <c r="AL221">
        <v>0.01</v>
      </c>
      <c r="AM221" t="s">
        <v>3194</v>
      </c>
      <c r="AN221">
        <v>-9.02</v>
      </c>
      <c r="AO221" t="s">
        <v>3193</v>
      </c>
      <c r="AP221">
        <v>9.1907519234588994E-2</v>
      </c>
      <c r="AQ221">
        <f>(Table2[[#This Row],[Sharpe Ratio]]-AVERAGE(Table2[Sharpe Ratio]))/_xlfn.STDEV.P(Table2[Sharpe Ratio])</f>
        <v>0.29356089773850158</v>
      </c>
      <c r="AR2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0.13984891897771257</v>
      </c>
      <c r="AS221">
        <f>_xlfn.RANK.AVG(Table2[[#This Row],[1Y Return vs Nifty Z-Score]],Table2[1Y Return vs Nifty Z-Score])</f>
        <v>200</v>
      </c>
      <c r="AT221">
        <f>_xlfn.RANK.AVG(Table2[[#This Row],[6M Return vs Nifty Z-Score]],Table2[6M Return vs Nifty Z-Score])</f>
        <v>294</v>
      </c>
      <c r="AU221">
        <f>_xlfn.RANK.AVG(Table2[[#This Row],[Sharpe Ratio Z-Score]],Table2[Sharpe Ratio Z-Score])</f>
        <v>266</v>
      </c>
      <c r="AV221">
        <f>(Table2[[#This Row],[Rank 1Y]]+Table2[[#This Row],[Rank 6M]]+Table2[[#This Row],[Rank Sharpe]])/3</f>
        <v>253.33333333333334</v>
      </c>
    </row>
    <row r="222" spans="1:48" x14ac:dyDescent="0.3">
      <c r="A222" t="s">
        <v>1903</v>
      </c>
      <c r="B222" t="s">
        <v>1904</v>
      </c>
      <c r="C222" t="s">
        <v>3162</v>
      </c>
      <c r="D222" t="s">
        <v>258</v>
      </c>
      <c r="E222">
        <v>3886.4225698199998</v>
      </c>
      <c r="F222">
        <v>156.16999999999999</v>
      </c>
      <c r="G222">
        <v>38.393345801493702</v>
      </c>
      <c r="H222">
        <f>(Table2[[#This Row],[1Y Return vs Nifty]]-AVERAGE(Table2[1Y Return vs Nifty]))/_xlfn.STDEV.P(Table2[1Y Return vs Nifty])</f>
        <v>0.21467011845013889</v>
      </c>
      <c r="I222">
        <v>-3.1010032806835199</v>
      </c>
      <c r="J222">
        <f>(Table2[[#This Row],[1M Return vs Nifty]]-AVERAGE(Table2[1M Return vs Nifty]))/_xlfn.STDEV.P(Table2[1M Return vs Nifty])</f>
        <v>-0.25644626939219117</v>
      </c>
      <c r="K222">
        <v>43.277012878064099</v>
      </c>
      <c r="L222">
        <f>(Table2[[#This Row],[6M Return vs Nifty]]-AVERAGE(Table2[6M Return vs Nifty]))/_xlfn.STDEV.P(Table2[6M Return vs Nifty])</f>
        <v>0.97745242252570719</v>
      </c>
      <c r="M222">
        <v>9.3518079112069792</v>
      </c>
      <c r="N222">
        <f>(Table2[[#This Row],[1W Return vs Nifty]]-AVERAGE(Table2[1W Return vs Nifty]))/_xlfn.STDEV.P(Table2[1W Return vs Nifty])</f>
        <v>0.99894475274006223</v>
      </c>
      <c r="O222">
        <v>118.03</v>
      </c>
      <c r="P222">
        <v>151.929947961653</v>
      </c>
      <c r="Q222">
        <v>126.896329467868</v>
      </c>
      <c r="R222">
        <v>55.681017604807501</v>
      </c>
      <c r="S222" s="1">
        <f>(Table2[[#This Row],[Close Price]]-Table2[[#This Row],[20D EMA]])/Table2[[#This Row],[20D EMA]]</f>
        <v>0.3231381852071506</v>
      </c>
      <c r="T222" s="1">
        <f>(Table2[[#This Row],[Close Price]]-Table2[[#This Row],[50D EMA]])/Table2[[#This Row],[50D EMA]]</f>
        <v>2.7907941095439419E-2</v>
      </c>
      <c r="U222" s="1">
        <f>(Table2[[#This Row],[Close Price]]-Table2[[#This Row],[200D EMA]])/Table2[[#This Row],[200D EMA]]</f>
        <v>0.2306896555234445</v>
      </c>
      <c r="V222">
        <v>0.78401641893882001</v>
      </c>
      <c r="W222">
        <v>154.86000000000001</v>
      </c>
      <c r="X222">
        <v>158.49</v>
      </c>
      <c r="Y222">
        <v>154.25</v>
      </c>
      <c r="Z222">
        <v>161.4</v>
      </c>
      <c r="AA222">
        <v>153.80000000000001</v>
      </c>
      <c r="AB222">
        <v>161.4</v>
      </c>
      <c r="AC222" s="1">
        <f>(Table2[[#This Row],[Close Price]]/Table2[[#This Row],[Day Low]])-1</f>
        <v>8.4592535193075413E-3</v>
      </c>
      <c r="AD222" s="1">
        <f>(Table2[[#This Row],[Day High]]/Table2[[#This Row],[Close Price]])-1</f>
        <v>1.4855606070308225E-2</v>
      </c>
      <c r="AE222" s="1">
        <f>(Table2[[#This Row],[Close Price]]/Table2[[#This Row],[Current Week Low]])-1</f>
        <v>1.2447325769854078E-2</v>
      </c>
      <c r="AF222" s="1">
        <f>(Table2[[#This Row],[Current Week High]]/Table2[[#This Row],[Close Price]])-1</f>
        <v>3.3489146442978956E-2</v>
      </c>
      <c r="AG222" s="1">
        <f>(Table2[[#This Row],[Close Price]]/Table2[[#This Row],[Current Month Low]])-1</f>
        <v>1.540962288686587E-2</v>
      </c>
      <c r="AH222" s="1">
        <f>(Table2[[#This Row],[Current Month High]]/Table2[[#This Row],[Close Price]])-1</f>
        <v>3.3489146442978956E-2</v>
      </c>
      <c r="AI222">
        <v>13.3380290708843</v>
      </c>
      <c r="AJ222">
        <v>91.384803921568604</v>
      </c>
      <c r="AK222" t="str">
        <f>IF(AND(Table2[[#This Row],[20D EMA]]&gt;Table2[[#This Row],[50D EMA]],Table2[[#This Row],[50D EMA]]&gt;Table2[[#This Row],[200D EMA]]),"Uptrend","Downtrend/NoTrend")</f>
        <v>Downtrend/NoTrend</v>
      </c>
      <c r="AL222">
        <v>0.01</v>
      </c>
      <c r="AM222" t="s">
        <v>3194</v>
      </c>
      <c r="AN222">
        <v>2.27</v>
      </c>
      <c r="AO222" t="s">
        <v>3194</v>
      </c>
      <c r="AP222">
        <v>3.1863236804321002E-2</v>
      </c>
      <c r="AQ222">
        <f>(Table2[[#This Row],[Sharpe Ratio]]-AVERAGE(Table2[Sharpe Ratio]))/_xlfn.STDEV.P(Table2[Sharpe Ratio])</f>
        <v>-0.40627013853999794</v>
      </c>
      <c r="AR2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2">
        <f>_xlfn.RANK.AVG(Table2[[#This Row],[1Y Return vs Nifty Z-Score]],Table2[1Y Return vs Nifty Z-Score])</f>
        <v>229</v>
      </c>
      <c r="AT222">
        <f>_xlfn.RANK.AVG(Table2[[#This Row],[6M Return vs Nifty Z-Score]],Table2[6M Return vs Nifty Z-Score])</f>
        <v>91</v>
      </c>
      <c r="AU222">
        <f>_xlfn.RANK.AVG(Table2[[#This Row],[Sharpe Ratio Z-Score]],Table2[Sharpe Ratio Z-Score])</f>
        <v>445</v>
      </c>
      <c r="AV222">
        <f>(Table2[[#This Row],[Rank 1Y]]+Table2[[#This Row],[Rank 6M]]+Table2[[#This Row],[Rank Sharpe]])/3</f>
        <v>255</v>
      </c>
    </row>
    <row r="223" spans="1:48" x14ac:dyDescent="0.3">
      <c r="A223" t="s">
        <v>1729</v>
      </c>
      <c r="B223" t="s">
        <v>1730</v>
      </c>
      <c r="C223" t="s">
        <v>3152</v>
      </c>
      <c r="D223" t="s">
        <v>51</v>
      </c>
      <c r="E223">
        <v>4892.6971128199903</v>
      </c>
      <c r="F223">
        <v>196.36</v>
      </c>
      <c r="G223">
        <v>51.968330622380201</v>
      </c>
      <c r="H223">
        <f>(Table2[[#This Row],[1Y Return vs Nifty]]-AVERAGE(Table2[1Y Return vs Nifty]))/_xlfn.STDEV.P(Table2[1Y Return vs Nifty])</f>
        <v>0.43981791982812607</v>
      </c>
      <c r="I223">
        <v>8.2002296778071795</v>
      </c>
      <c r="J223">
        <f>(Table2[[#This Row],[1M Return vs Nifty]]-AVERAGE(Table2[1M Return vs Nifty]))/_xlfn.STDEV.P(Table2[1M Return vs Nifty])</f>
        <v>0.98906602674644872</v>
      </c>
      <c r="K223">
        <v>46.492415666639197</v>
      </c>
      <c r="L223">
        <f>(Table2[[#This Row],[6M Return vs Nifty]]-AVERAGE(Table2[6M Return vs Nifty]))/_xlfn.STDEV.P(Table2[6M Return vs Nifty])</f>
        <v>1.0748682553218343</v>
      </c>
      <c r="M223">
        <v>-0.78762137007405597</v>
      </c>
      <c r="N223">
        <f>(Table2[[#This Row],[1W Return vs Nifty]]-AVERAGE(Table2[1W Return vs Nifty]))/_xlfn.STDEV.P(Table2[1W Return vs Nifty])</f>
        <v>-0.95465441910599036</v>
      </c>
      <c r="O223">
        <v>136.16999999999999</v>
      </c>
      <c r="P223">
        <v>178.41023484890999</v>
      </c>
      <c r="Q223">
        <v>142.89299241385299</v>
      </c>
      <c r="R223">
        <v>48.271869634359902</v>
      </c>
      <c r="S223" s="1">
        <f>(Table2[[#This Row],[Close Price]]-Table2[[#This Row],[20D EMA]])/Table2[[#This Row],[20D EMA]]</f>
        <v>0.44202100315781767</v>
      </c>
      <c r="T223" s="1">
        <f>(Table2[[#This Row],[Close Price]]-Table2[[#This Row],[50D EMA]])/Table2[[#This Row],[50D EMA]]</f>
        <v>0.10060950352030594</v>
      </c>
      <c r="U223" s="1">
        <f>(Table2[[#This Row],[Close Price]]-Table2[[#This Row],[200D EMA]])/Table2[[#This Row],[200D EMA]]</f>
        <v>0.37417515500895598</v>
      </c>
      <c r="V223">
        <v>0.67685049778717599</v>
      </c>
      <c r="W223">
        <v>191.25</v>
      </c>
      <c r="X223">
        <v>196</v>
      </c>
      <c r="Y223">
        <v>188</v>
      </c>
      <c r="Z223">
        <v>197.9</v>
      </c>
      <c r="AA223">
        <v>188</v>
      </c>
      <c r="AB223">
        <v>197.9</v>
      </c>
      <c r="AC223" s="1">
        <f>(Table2[[#This Row],[Close Price]]/Table2[[#This Row],[Day Low]])-1</f>
        <v>2.6718954248366122E-2</v>
      </c>
      <c r="AD223" s="1">
        <f>(Table2[[#This Row],[Day High]]/Table2[[#This Row],[Close Price]])-1</f>
        <v>-1.8333672845793902E-3</v>
      </c>
      <c r="AE223" s="1">
        <f>(Table2[[#This Row],[Close Price]]/Table2[[#This Row],[Current Week Low]])-1</f>
        <v>4.4468085106383004E-2</v>
      </c>
      <c r="AF223" s="1">
        <f>(Table2[[#This Row],[Current Week High]]/Table2[[#This Row],[Close Price]])-1</f>
        <v>7.842737828478219E-3</v>
      </c>
      <c r="AG223" s="1">
        <f>(Table2[[#This Row],[Close Price]]/Table2[[#This Row],[Current Month Low]])-1</f>
        <v>4.4468085106383004E-2</v>
      </c>
      <c r="AH223" s="1">
        <f>(Table2[[#This Row],[Current Month High]]/Table2[[#This Row],[Close Price]])-1</f>
        <v>7.842737828478219E-3</v>
      </c>
      <c r="AI223">
        <v>22.5809737217355</v>
      </c>
      <c r="AJ223">
        <v>116.493936052921</v>
      </c>
      <c r="AK223" t="str">
        <f>IF(AND(Table2[[#This Row],[20D EMA]]&gt;Table2[[#This Row],[50D EMA]],Table2[[#This Row],[50D EMA]]&gt;Table2[[#This Row],[200D EMA]]),"Uptrend","Downtrend/NoTrend")</f>
        <v>Downtrend/NoTrend</v>
      </c>
      <c r="AL223">
        <v>0.24</v>
      </c>
      <c r="AM223" t="s">
        <v>3194</v>
      </c>
      <c r="AN223">
        <v>2.58</v>
      </c>
      <c r="AO223" t="s">
        <v>3194</v>
      </c>
      <c r="AP223">
        <v>9.5356605261659993E-3</v>
      </c>
      <c r="AQ223">
        <f>(Table2[[#This Row],[Sharpe Ratio]]-AVERAGE(Table2[Sharpe Ratio]))/_xlfn.STDEV.P(Table2[Sharpe Ratio])</f>
        <v>-0.6665035897845033</v>
      </c>
      <c r="AR2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3">
        <f>_xlfn.RANK.AVG(Table2[[#This Row],[1Y Return vs Nifty Z-Score]],Table2[1Y Return vs Nifty Z-Score])</f>
        <v>180</v>
      </c>
      <c r="AT223">
        <f>_xlfn.RANK.AVG(Table2[[#This Row],[6M Return vs Nifty Z-Score]],Table2[6M Return vs Nifty Z-Score])</f>
        <v>83</v>
      </c>
      <c r="AU223">
        <f>_xlfn.RANK.AVG(Table2[[#This Row],[Sharpe Ratio Z-Score]],Table2[Sharpe Ratio Z-Score])</f>
        <v>503</v>
      </c>
      <c r="AV223">
        <f>(Table2[[#This Row],[Rank 1Y]]+Table2[[#This Row],[Rank 6M]]+Table2[[#This Row],[Rank Sharpe]])/3</f>
        <v>255.33333333333334</v>
      </c>
    </row>
    <row r="224" spans="1:48" x14ac:dyDescent="0.3">
      <c r="A224" t="s">
        <v>409</v>
      </c>
      <c r="B224" t="s">
        <v>410</v>
      </c>
      <c r="C224" t="s">
        <v>3159</v>
      </c>
      <c r="D224" t="s">
        <v>274</v>
      </c>
      <c r="E224">
        <v>57772.2671844</v>
      </c>
      <c r="F224">
        <v>5129.2</v>
      </c>
      <c r="G224">
        <v>49.1080122648521</v>
      </c>
      <c r="H224">
        <f>(Table2[[#This Row],[1Y Return vs Nifty]]-AVERAGE(Table2[1Y Return vs Nifty]))/_xlfn.STDEV.P(Table2[1Y Return vs Nifty])</f>
        <v>0.3923781327539117</v>
      </c>
      <c r="I224">
        <v>6.8874210167963499</v>
      </c>
      <c r="J224">
        <f>(Table2[[#This Row],[1M Return vs Nifty]]-AVERAGE(Table2[1M Return vs Nifty]))/_xlfn.STDEV.P(Table2[1M Return vs Nifty])</f>
        <v>0.84438098788634675</v>
      </c>
      <c r="K224">
        <v>-3.58135399395958</v>
      </c>
      <c r="L224">
        <f>(Table2[[#This Row],[6M Return vs Nifty]]-AVERAGE(Table2[6M Return vs Nifty]))/_xlfn.STDEV.P(Table2[6M Return vs Nifty])</f>
        <v>-0.44219765942483552</v>
      </c>
      <c r="M224">
        <v>0.406197048880583</v>
      </c>
      <c r="N224">
        <f>(Table2[[#This Row],[1W Return vs Nifty]]-AVERAGE(Table2[1W Return vs Nifty]))/_xlfn.STDEV.P(Table2[1W Return vs Nifty])</f>
        <v>-0.72463726430320197</v>
      </c>
      <c r="O224">
        <v>5056.62</v>
      </c>
      <c r="P224">
        <v>4922.2700029094703</v>
      </c>
      <c r="Q224">
        <v>4405.5215654172998</v>
      </c>
      <c r="R224">
        <v>52.956915696080699</v>
      </c>
      <c r="S224" s="1">
        <f>(Table2[[#This Row],[Close Price]]-Table2[[#This Row],[20D EMA]])/Table2[[#This Row],[20D EMA]]</f>
        <v>1.4353461403071604E-2</v>
      </c>
      <c r="T224" s="1">
        <f>(Table2[[#This Row],[Close Price]]-Table2[[#This Row],[50D EMA]])/Table2[[#This Row],[50D EMA]]</f>
        <v>4.2039546178534837E-2</v>
      </c>
      <c r="U224" s="1">
        <f>(Table2[[#This Row],[Close Price]]-Table2[[#This Row],[200D EMA]])/Table2[[#This Row],[200D EMA]]</f>
        <v>0.16426623359728162</v>
      </c>
      <c r="V224">
        <v>0.47014847961823097</v>
      </c>
      <c r="W224">
        <v>5089.6000000000004</v>
      </c>
      <c r="X224">
        <v>5194.7</v>
      </c>
      <c r="Y224">
        <v>5080</v>
      </c>
      <c r="Z224">
        <v>5198</v>
      </c>
      <c r="AA224">
        <v>4809</v>
      </c>
      <c r="AB224">
        <v>5318.15</v>
      </c>
      <c r="AC224" s="1">
        <f>(Table2[[#This Row],[Close Price]]/Table2[[#This Row],[Day Low]])-1</f>
        <v>7.7805721471233547E-3</v>
      </c>
      <c r="AD224" s="1">
        <f>(Table2[[#This Row],[Day High]]/Table2[[#This Row],[Close Price]])-1</f>
        <v>1.2770022615612664E-2</v>
      </c>
      <c r="AE224" s="1">
        <f>(Table2[[#This Row],[Close Price]]/Table2[[#This Row],[Current Week Low]])-1</f>
        <v>9.6850393700786963E-3</v>
      </c>
      <c r="AF224" s="1">
        <f>(Table2[[#This Row],[Current Week High]]/Table2[[#This Row],[Close Price]])-1</f>
        <v>1.3413397800826621E-2</v>
      </c>
      <c r="AG224" s="1">
        <f>(Table2[[#This Row],[Close Price]]/Table2[[#This Row],[Current Month Low]])-1</f>
        <v>6.6583489290912734E-2</v>
      </c>
      <c r="AH224" s="1">
        <f>(Table2[[#This Row],[Current Month High]]/Table2[[#This Row],[Close Price]])-1</f>
        <v>3.6838103407938805E-2</v>
      </c>
      <c r="AI224">
        <v>13.856936754269601</v>
      </c>
      <c r="AJ224">
        <v>105.147485251474</v>
      </c>
      <c r="AK224" t="str">
        <f>IF(AND(Table2[[#This Row],[20D EMA]]&gt;Table2[[#This Row],[50D EMA]],Table2[[#This Row],[50D EMA]]&gt;Table2[[#This Row],[200D EMA]]),"Uptrend","Downtrend/NoTrend")</f>
        <v>Uptrend</v>
      </c>
      <c r="AL224">
        <v>0.03</v>
      </c>
      <c r="AM224" t="s">
        <v>3194</v>
      </c>
      <c r="AN224">
        <v>-2.85</v>
      </c>
      <c r="AO224" t="s">
        <v>3193</v>
      </c>
      <c r="AP224">
        <v>0.15403046434072901</v>
      </c>
      <c r="AQ224">
        <f>(Table2[[#This Row],[Sharpe Ratio]]-AVERAGE(Table2[Sharpe Ratio]))/_xlfn.STDEV.P(Table2[Sharpe Ratio])</f>
        <v>1.0176192641748454</v>
      </c>
      <c r="AR2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1.0875434610870662</v>
      </c>
      <c r="AS224">
        <f>_xlfn.RANK.AVG(Table2[[#This Row],[1Y Return vs Nifty Z-Score]],Table2[1Y Return vs Nifty Z-Score])</f>
        <v>189</v>
      </c>
      <c r="AT224">
        <f>_xlfn.RANK.AVG(Table2[[#This Row],[6M Return vs Nifty Z-Score]],Table2[6M Return vs Nifty Z-Score])</f>
        <v>472</v>
      </c>
      <c r="AU224">
        <f>_xlfn.RANK.AVG(Table2[[#This Row],[Sharpe Ratio Z-Score]],Table2[Sharpe Ratio Z-Score])</f>
        <v>113</v>
      </c>
      <c r="AV224">
        <f>(Table2[[#This Row],[Rank 1Y]]+Table2[[#This Row],[Rank 6M]]+Table2[[#This Row],[Rank Sharpe]])/3</f>
        <v>258</v>
      </c>
    </row>
    <row r="225" spans="1:48" x14ac:dyDescent="0.3">
      <c r="A225" t="s">
        <v>297</v>
      </c>
      <c r="B225" t="s">
        <v>298</v>
      </c>
      <c r="C225" t="s">
        <v>3152</v>
      </c>
      <c r="D225" t="s">
        <v>263</v>
      </c>
      <c r="E225">
        <v>94199.595935699996</v>
      </c>
      <c r="F225">
        <v>969</v>
      </c>
      <c r="G225">
        <v>41.231926771222199</v>
      </c>
      <c r="H225">
        <f>(Table2[[#This Row],[1Y Return vs Nifty]]-AVERAGE(Table2[1Y Return vs Nifty]))/_xlfn.STDEV.P(Table2[1Y Return vs Nifty])</f>
        <v>0.2617493802541333</v>
      </c>
      <c r="I225">
        <v>3.4469828664299702</v>
      </c>
      <c r="J225">
        <f>(Table2[[#This Row],[1M Return vs Nifty]]-AVERAGE(Table2[1M Return vs Nifty]))/_xlfn.STDEV.P(Table2[1M Return vs Nifty])</f>
        <v>0.46520926068410628</v>
      </c>
      <c r="K225">
        <v>3.7741386961462702</v>
      </c>
      <c r="L225">
        <f>(Table2[[#This Row],[6M Return vs Nifty]]-AVERAGE(Table2[6M Return vs Nifty]))/_xlfn.STDEV.P(Table2[6M Return vs Nifty])</f>
        <v>-0.2193511007981879</v>
      </c>
      <c r="M225">
        <v>2.9870916845680799</v>
      </c>
      <c r="N225">
        <f>(Table2[[#This Row],[1W Return vs Nifty]]-AVERAGE(Table2[1W Return vs Nifty]))/_xlfn.STDEV.P(Table2[1W Return vs Nifty])</f>
        <v>-0.22736730136659042</v>
      </c>
      <c r="O225">
        <v>953.82</v>
      </c>
      <c r="P225">
        <v>931.92119333911103</v>
      </c>
      <c r="Q225">
        <v>836.71704891512195</v>
      </c>
      <c r="R225">
        <v>55.8705989858938</v>
      </c>
      <c r="S225" s="1">
        <f>(Table2[[#This Row],[Close Price]]-Table2[[#This Row],[20D EMA]])/Table2[[#This Row],[20D EMA]]</f>
        <v>1.5914952506762229E-2</v>
      </c>
      <c r="T225" s="1">
        <f>(Table2[[#This Row],[Close Price]]-Table2[[#This Row],[50D EMA]])/Table2[[#This Row],[50D EMA]]</f>
        <v>3.9787491609708028E-2</v>
      </c>
      <c r="U225" s="1">
        <f>(Table2[[#This Row],[Close Price]]-Table2[[#This Row],[200D EMA]])/Table2[[#This Row],[200D EMA]]</f>
        <v>0.15809759255699959</v>
      </c>
      <c r="V225">
        <v>1.2300998080074199</v>
      </c>
      <c r="W225">
        <v>945.15</v>
      </c>
      <c r="X225">
        <v>978</v>
      </c>
      <c r="Y225">
        <v>937.7</v>
      </c>
      <c r="Z225">
        <v>978</v>
      </c>
      <c r="AA225">
        <v>907.75</v>
      </c>
      <c r="AB225">
        <v>988.7</v>
      </c>
      <c r="AC225" s="1">
        <f>(Table2[[#This Row],[Close Price]]/Table2[[#This Row],[Day Low]])-1</f>
        <v>2.5234089827011585E-2</v>
      </c>
      <c r="AD225" s="1">
        <f>(Table2[[#This Row],[Day High]]/Table2[[#This Row],[Close Price]])-1</f>
        <v>9.2879256965945345E-3</v>
      </c>
      <c r="AE225" s="1">
        <f>(Table2[[#This Row],[Close Price]]/Table2[[#This Row],[Current Week Low]])-1</f>
        <v>3.3379545696917923E-2</v>
      </c>
      <c r="AF225" s="1">
        <f>(Table2[[#This Row],[Current Week High]]/Table2[[#This Row],[Close Price]])-1</f>
        <v>9.2879256965945345E-3</v>
      </c>
      <c r="AG225" s="1">
        <f>(Table2[[#This Row],[Close Price]]/Table2[[#This Row],[Current Month Low]])-1</f>
        <v>6.7474524924263202E-2</v>
      </c>
      <c r="AH225" s="1">
        <f>(Table2[[#This Row],[Current Month High]]/Table2[[#This Row],[Close Price]])-1</f>
        <v>2.0330237358101133E-2</v>
      </c>
      <c r="AI225">
        <v>15.3766769865841</v>
      </c>
      <c r="AJ225">
        <v>79.894179894179899</v>
      </c>
      <c r="AK225" t="str">
        <f>IF(AND(Table2[[#This Row],[20D EMA]]&gt;Table2[[#This Row],[50D EMA]],Table2[[#This Row],[50D EMA]]&gt;Table2[[#This Row],[200D EMA]]),"Uptrend","Downtrend/NoTrend")</f>
        <v>Uptrend</v>
      </c>
      <c r="AL225">
        <v>-0.06</v>
      </c>
      <c r="AM225" t="s">
        <v>3193</v>
      </c>
      <c r="AN225">
        <v>-2.84</v>
      </c>
      <c r="AO225" t="s">
        <v>3193</v>
      </c>
      <c r="AP225">
        <v>0.125131603468178</v>
      </c>
      <c r="AQ225">
        <f>(Table2[[#This Row],[Sharpe Ratio]]-AVERAGE(Table2[Sharpe Ratio]))/_xlfn.STDEV.P(Table2[Sharpe Ratio])</f>
        <v>0.68079585762996875</v>
      </c>
      <c r="AR2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0.96103609640342991</v>
      </c>
      <c r="AS225">
        <f>_xlfn.RANK.AVG(Table2[[#This Row],[1Y Return vs Nifty Z-Score]],Table2[1Y Return vs Nifty Z-Score])</f>
        <v>217</v>
      </c>
      <c r="AT225">
        <f>_xlfn.RANK.AVG(Table2[[#This Row],[6M Return vs Nifty Z-Score]],Table2[6M Return vs Nifty Z-Score])</f>
        <v>387</v>
      </c>
      <c r="AU225">
        <f>_xlfn.RANK.AVG(Table2[[#This Row],[Sharpe Ratio Z-Score]],Table2[Sharpe Ratio Z-Score])</f>
        <v>170</v>
      </c>
      <c r="AV225">
        <f>(Table2[[#This Row],[Rank 1Y]]+Table2[[#This Row],[Rank 6M]]+Table2[[#This Row],[Rank Sharpe]])/3</f>
        <v>258</v>
      </c>
    </row>
    <row r="226" spans="1:48" x14ac:dyDescent="0.3">
      <c r="A226" t="s">
        <v>1158</v>
      </c>
      <c r="B226" t="s">
        <v>1159</v>
      </c>
      <c r="C226" t="s">
        <v>3157</v>
      </c>
      <c r="D226" t="s">
        <v>83</v>
      </c>
      <c r="E226">
        <v>10868.31851608</v>
      </c>
      <c r="F226">
        <v>1398.35</v>
      </c>
      <c r="G226">
        <v>84.540844422648604</v>
      </c>
      <c r="H226">
        <f>(Table2[[#This Row],[1Y Return vs Nifty]]-AVERAGE(Table2[1Y Return vs Nifty]))/_xlfn.STDEV.P(Table2[1Y Return vs Nifty])</f>
        <v>0.9800490850373158</v>
      </c>
      <c r="I226">
        <v>10.8919361693903</v>
      </c>
      <c r="J226">
        <f>(Table2[[#This Row],[1M Return vs Nifty]]-AVERAGE(Table2[1M Return vs Nifty]))/_xlfn.STDEV.P(Table2[1M Return vs Nifty])</f>
        <v>1.2857198117959974</v>
      </c>
      <c r="K226">
        <v>34.3973992217961</v>
      </c>
      <c r="L226">
        <f>(Table2[[#This Row],[6M Return vs Nifty]]-AVERAGE(Table2[6M Return vs Nifty]))/_xlfn.STDEV.P(Table2[6M Return vs Nifty])</f>
        <v>0.70843015187682812</v>
      </c>
      <c r="M226">
        <v>1.2203757232541499</v>
      </c>
      <c r="N226">
        <f>(Table2[[#This Row],[1W Return vs Nifty]]-AVERAGE(Table2[1W Return vs Nifty]))/_xlfn.STDEV.P(Table2[1W Return vs Nifty])</f>
        <v>-0.56776662199521988</v>
      </c>
      <c r="O226">
        <v>1366.41</v>
      </c>
      <c r="P226">
        <v>1257.6941969781201</v>
      </c>
      <c r="Q226">
        <v>981.18703135274404</v>
      </c>
      <c r="R226">
        <v>53.568287657875302</v>
      </c>
      <c r="S226" s="1">
        <f>(Table2[[#This Row],[Close Price]]-Table2[[#This Row],[20D EMA]])/Table2[[#This Row],[20D EMA]]</f>
        <v>2.3375121669191402E-2</v>
      </c>
      <c r="T226" s="1">
        <f>(Table2[[#This Row],[Close Price]]-Table2[[#This Row],[50D EMA]])/Table2[[#This Row],[50D EMA]]</f>
        <v>0.11183625030618376</v>
      </c>
      <c r="U226" s="1">
        <f>(Table2[[#This Row],[Close Price]]-Table2[[#This Row],[200D EMA]])/Table2[[#This Row],[200D EMA]]</f>
        <v>0.42516151897372834</v>
      </c>
      <c r="V226">
        <v>1.2916267320900501</v>
      </c>
      <c r="W226">
        <v>1395.15</v>
      </c>
      <c r="X226">
        <v>1442.35</v>
      </c>
      <c r="Y226">
        <v>1388</v>
      </c>
      <c r="Z226">
        <v>1442.35</v>
      </c>
      <c r="AA226">
        <v>1329.85</v>
      </c>
      <c r="AB226">
        <v>1544</v>
      </c>
      <c r="AC226" s="1">
        <f>(Table2[[#This Row],[Close Price]]/Table2[[#This Row],[Day Low]])-1</f>
        <v>2.2936601799088407E-3</v>
      </c>
      <c r="AD226" s="1">
        <f>(Table2[[#This Row],[Day High]]/Table2[[#This Row],[Close Price]])-1</f>
        <v>3.146565595165729E-2</v>
      </c>
      <c r="AE226" s="1">
        <f>(Table2[[#This Row],[Close Price]]/Table2[[#This Row],[Current Week Low]])-1</f>
        <v>7.4567723342939818E-3</v>
      </c>
      <c r="AF226" s="1">
        <f>(Table2[[#This Row],[Current Week High]]/Table2[[#This Row],[Close Price]])-1</f>
        <v>3.146565595165729E-2</v>
      </c>
      <c r="AG226" s="1">
        <f>(Table2[[#This Row],[Close Price]]/Table2[[#This Row],[Current Month Low]])-1</f>
        <v>5.1509568748355106E-2</v>
      </c>
      <c r="AH226" s="1">
        <f>(Table2[[#This Row],[Current Month High]]/Table2[[#This Row],[Close Price]])-1</f>
        <v>0.10415847248542942</v>
      </c>
      <c r="AI226">
        <v>10.415847248542899</v>
      </c>
      <c r="AJ226">
        <v>140.266323024054</v>
      </c>
      <c r="AK226" t="str">
        <f>IF(AND(Table2[[#This Row],[20D EMA]]&gt;Table2[[#This Row],[50D EMA]],Table2[[#This Row],[50D EMA]]&gt;Table2[[#This Row],[200D EMA]]),"Uptrend","Downtrend/NoTrend")</f>
        <v>Uptrend</v>
      </c>
      <c r="AL226">
        <v>0.38</v>
      </c>
      <c r="AM226" t="s">
        <v>3194</v>
      </c>
      <c r="AN226">
        <v>-3.6</v>
      </c>
      <c r="AO226" t="s">
        <v>3193</v>
      </c>
      <c r="AQ226">
        <f>(Table2[[#This Row],[Sharpe Ratio]]-AVERAGE(Table2[Sharpe Ratio]))/_xlfn.STDEV.P(Table2[Sharpe Ratio])</f>
        <v>-0.77764408339231328</v>
      </c>
      <c r="AR2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1.6287883433226082</v>
      </c>
      <c r="AS226">
        <f>_xlfn.RANK.AVG(Table2[[#This Row],[1Y Return vs Nifty Z-Score]],Table2[1Y Return vs Nifty Z-Score])</f>
        <v>105</v>
      </c>
      <c r="AT226">
        <f>_xlfn.RANK.AVG(Table2[[#This Row],[6M Return vs Nifty Z-Score]],Table2[6M Return vs Nifty Z-Score])</f>
        <v>121</v>
      </c>
      <c r="AU226">
        <f>_xlfn.RANK.AVG(Table2[[#This Row],[Sharpe Ratio Z-Score]],Table2[Sharpe Ratio Z-Score])</f>
        <v>549</v>
      </c>
      <c r="AV226">
        <f>(Table2[[#This Row],[Rank 1Y]]+Table2[[#This Row],[Rank 6M]]+Table2[[#This Row],[Rank Sharpe]])/3</f>
        <v>258.33333333333331</v>
      </c>
    </row>
    <row r="227" spans="1:48" x14ac:dyDescent="0.3">
      <c r="A227" t="s">
        <v>726</v>
      </c>
      <c r="B227" t="s">
        <v>727</v>
      </c>
      <c r="C227" t="s">
        <v>3152</v>
      </c>
      <c r="D227" t="s">
        <v>51</v>
      </c>
      <c r="E227">
        <v>24885.525337800002</v>
      </c>
      <c r="F227">
        <v>1389.4</v>
      </c>
      <c r="G227">
        <v>38.578239912084399</v>
      </c>
      <c r="H227">
        <f>(Table2[[#This Row],[1Y Return vs Nifty]]-AVERAGE(Table2[1Y Return vs Nifty]))/_xlfn.STDEV.P(Table2[1Y Return vs Nifty])</f>
        <v>0.21773667823171478</v>
      </c>
      <c r="I227">
        <v>-9.6397722474809804</v>
      </c>
      <c r="J227">
        <f>(Table2[[#This Row],[1M Return vs Nifty]]-AVERAGE(Table2[1M Return vs Nifty]))/_xlfn.STDEV.P(Table2[1M Return vs Nifty])</f>
        <v>-0.97708597124324026</v>
      </c>
      <c r="K227">
        <v>28.9184195654273</v>
      </c>
      <c r="L227">
        <f>(Table2[[#This Row],[6M Return vs Nifty]]-AVERAGE(Table2[6M Return vs Nifty]))/_xlfn.STDEV.P(Table2[6M Return vs Nifty])</f>
        <v>0.54243559343622572</v>
      </c>
      <c r="M227">
        <v>0.42167130714885498</v>
      </c>
      <c r="N227">
        <f>(Table2[[#This Row],[1W Return vs Nifty]]-AVERAGE(Table2[1W Return vs Nifty]))/_xlfn.STDEV.P(Table2[1W Return vs Nifty])</f>
        <v>-0.72165578504049444</v>
      </c>
      <c r="O227">
        <v>1437.38</v>
      </c>
      <c r="P227">
        <v>1428.05998910216</v>
      </c>
      <c r="Q227">
        <v>1189.1418230515501</v>
      </c>
      <c r="R227">
        <v>38.249748269547801</v>
      </c>
      <c r="S227" s="1">
        <f>(Table2[[#This Row],[Close Price]]-Table2[[#This Row],[20D EMA]])/Table2[[#This Row],[20D EMA]]</f>
        <v>-3.338017782354006E-2</v>
      </c>
      <c r="T227" s="1">
        <f>(Table2[[#This Row],[Close Price]]-Table2[[#This Row],[50D EMA]])/Table2[[#This Row],[50D EMA]]</f>
        <v>-2.7071684240986219E-2</v>
      </c>
      <c r="U227" s="1">
        <f>(Table2[[#This Row],[Close Price]]-Table2[[#This Row],[200D EMA]])/Table2[[#This Row],[200D EMA]]</f>
        <v>0.16840562922473939</v>
      </c>
      <c r="V227">
        <v>0.89616841660889501</v>
      </c>
      <c r="W227">
        <v>1364</v>
      </c>
      <c r="X227">
        <v>1432.9</v>
      </c>
      <c r="Y227">
        <v>1364</v>
      </c>
      <c r="Z227">
        <v>1448.35</v>
      </c>
      <c r="AA227">
        <v>1345.05</v>
      </c>
      <c r="AB227">
        <v>1484.95</v>
      </c>
      <c r="AC227" s="1">
        <f>(Table2[[#This Row],[Close Price]]/Table2[[#This Row],[Day Low]])-1</f>
        <v>1.8621700879765557E-2</v>
      </c>
      <c r="AD227" s="1">
        <f>(Table2[[#This Row],[Day High]]/Table2[[#This Row],[Close Price]])-1</f>
        <v>3.1308478479919355E-2</v>
      </c>
      <c r="AE227" s="1">
        <f>(Table2[[#This Row],[Close Price]]/Table2[[#This Row],[Current Week Low]])-1</f>
        <v>1.8621700879765557E-2</v>
      </c>
      <c r="AF227" s="1">
        <f>(Table2[[#This Row],[Current Week High]]/Table2[[#This Row],[Close Price]])-1</f>
        <v>4.2428386353821734E-2</v>
      </c>
      <c r="AG227" s="1">
        <f>(Table2[[#This Row],[Close Price]]/Table2[[#This Row],[Current Month Low]])-1</f>
        <v>3.2972751942307088E-2</v>
      </c>
      <c r="AH227" s="1">
        <f>(Table2[[#This Row],[Current Month High]]/Table2[[#This Row],[Close Price]])-1</f>
        <v>6.8770692385202281E-2</v>
      </c>
      <c r="AI227">
        <v>17.9645890312365</v>
      </c>
      <c r="AJ227">
        <v>91.853079259872899</v>
      </c>
      <c r="AK227" t="str">
        <f>IF(AND(Table2[[#This Row],[20D EMA]]&gt;Table2[[#This Row],[50D EMA]],Table2[[#This Row],[50D EMA]]&gt;Table2[[#This Row],[200D EMA]]),"Uptrend","Downtrend/NoTrend")</f>
        <v>Uptrend</v>
      </c>
      <c r="AL227">
        <v>-0.05</v>
      </c>
      <c r="AM227" t="s">
        <v>3193</v>
      </c>
      <c r="AN227">
        <v>0.47</v>
      </c>
      <c r="AO227" t="s">
        <v>3194</v>
      </c>
      <c r="AP227">
        <v>4.8315409540965998E-2</v>
      </c>
      <c r="AQ227">
        <f>(Table2[[#This Row],[Sharpe Ratio]]-AVERAGE(Table2[Sharpe Ratio]))/_xlfn.STDEV.P(Table2[Sharpe Ratio])</f>
        <v>-0.21451597595689856</v>
      </c>
      <c r="AR2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-1.1530854605726928</v>
      </c>
      <c r="AS227">
        <f>_xlfn.RANK.AVG(Table2[[#This Row],[1Y Return vs Nifty Z-Score]],Table2[1Y Return vs Nifty Z-Score])</f>
        <v>227</v>
      </c>
      <c r="AT227">
        <f>_xlfn.RANK.AVG(Table2[[#This Row],[6M Return vs Nifty Z-Score]],Table2[6M Return vs Nifty Z-Score])</f>
        <v>155</v>
      </c>
      <c r="AU227">
        <f>_xlfn.RANK.AVG(Table2[[#This Row],[Sharpe Ratio Z-Score]],Table2[Sharpe Ratio Z-Score])</f>
        <v>394</v>
      </c>
      <c r="AV227">
        <f>(Table2[[#This Row],[Rank 1Y]]+Table2[[#This Row],[Rank 6M]]+Table2[[#This Row],[Rank Sharpe]])/3</f>
        <v>258.66666666666669</v>
      </c>
    </row>
    <row r="228" spans="1:48" x14ac:dyDescent="0.3">
      <c r="A228" t="s">
        <v>990</v>
      </c>
      <c r="B228" t="s">
        <v>991</v>
      </c>
      <c r="C228" t="s">
        <v>3162</v>
      </c>
      <c r="D228" t="s">
        <v>992</v>
      </c>
      <c r="E228">
        <v>14770.0364519799</v>
      </c>
      <c r="F228">
        <v>831.8</v>
      </c>
      <c r="G228">
        <v>35.199356878327897</v>
      </c>
      <c r="H228">
        <f>(Table2[[#This Row],[1Y Return vs Nifty]]-AVERAGE(Table2[1Y Return vs Nifty]))/_xlfn.STDEV.P(Table2[1Y Return vs Nifty])</f>
        <v>0.16169624089780549</v>
      </c>
      <c r="I228">
        <v>-2.43102082378794E-2</v>
      </c>
      <c r="J228">
        <f>(Table2[[#This Row],[1M Return vs Nifty]]-AVERAGE(Table2[1M Return vs Nifty]))/_xlfn.STDEV.P(Table2[1M Return vs Nifty])</f>
        <v>8.2637002959659811E-2</v>
      </c>
      <c r="K228">
        <v>24.485924065181901</v>
      </c>
      <c r="L228">
        <f>(Table2[[#This Row],[6M Return vs Nifty]]-AVERAGE(Table2[6M Return vs Nifty]))/_xlfn.STDEV.P(Table2[6M Return vs Nifty])</f>
        <v>0.40814596662625419</v>
      </c>
      <c r="M228">
        <v>1.61527289778409</v>
      </c>
      <c r="N228">
        <f>(Table2[[#This Row],[1W Return vs Nifty]]-AVERAGE(Table2[1W Return vs Nifty]))/_xlfn.STDEV.P(Table2[1W Return vs Nifty])</f>
        <v>-0.49168040730557333</v>
      </c>
      <c r="O228">
        <v>825.81</v>
      </c>
      <c r="P228">
        <v>812.24755128424397</v>
      </c>
      <c r="Q228">
        <v>710.11020075554802</v>
      </c>
      <c r="R228">
        <v>54.0121558347644</v>
      </c>
      <c r="S228" s="1">
        <f>(Table2[[#This Row],[Close Price]]-Table2[[#This Row],[20D EMA]])/Table2[[#This Row],[20D EMA]]</f>
        <v>7.253484457683982E-3</v>
      </c>
      <c r="T228" s="1">
        <f>(Table2[[#This Row],[Close Price]]-Table2[[#This Row],[50D EMA]])/Table2[[#This Row],[50D EMA]]</f>
        <v>2.4072031592882768E-2</v>
      </c>
      <c r="U228" s="1">
        <f>(Table2[[#This Row],[Close Price]]-Table2[[#This Row],[200D EMA]])/Table2[[#This Row],[200D EMA]]</f>
        <v>0.17136748509594085</v>
      </c>
      <c r="V228">
        <v>0.71840637005437202</v>
      </c>
      <c r="W228">
        <v>807.65</v>
      </c>
      <c r="X228">
        <v>838</v>
      </c>
      <c r="Y228">
        <v>801.95</v>
      </c>
      <c r="Z228">
        <v>838</v>
      </c>
      <c r="AA228">
        <v>782.25</v>
      </c>
      <c r="AB228">
        <v>875.5</v>
      </c>
      <c r="AC228" s="1">
        <f>(Table2[[#This Row],[Close Price]]/Table2[[#This Row],[Day Low]])-1</f>
        <v>2.9901566272519053E-2</v>
      </c>
      <c r="AD228" s="1">
        <f>(Table2[[#This Row],[Day High]]/Table2[[#This Row],[Close Price]])-1</f>
        <v>7.4537148352971094E-3</v>
      </c>
      <c r="AE228" s="1">
        <f>(Table2[[#This Row],[Close Price]]/Table2[[#This Row],[Current Week Low]])-1</f>
        <v>3.7221771930918246E-2</v>
      </c>
      <c r="AF228" s="1">
        <f>(Table2[[#This Row],[Current Week High]]/Table2[[#This Row],[Close Price]])-1</f>
        <v>7.4537148352971094E-3</v>
      </c>
      <c r="AG228" s="1">
        <f>(Table2[[#This Row],[Close Price]]/Table2[[#This Row],[Current Month Low]])-1</f>
        <v>6.334292106104189E-2</v>
      </c>
      <c r="AH228" s="1">
        <f>(Table2[[#This Row],[Current Month High]]/Table2[[#This Row],[Close Price]])-1</f>
        <v>5.253666746814134E-2</v>
      </c>
      <c r="AI228">
        <v>5.2536667468141296</v>
      </c>
      <c r="AJ228">
        <v>83.741992489507396</v>
      </c>
      <c r="AK228" t="str">
        <f>IF(AND(Table2[[#This Row],[20D EMA]]&gt;Table2[[#This Row],[50D EMA]],Table2[[#This Row],[50D EMA]]&gt;Table2[[#This Row],[200D EMA]]),"Uptrend","Downtrend/NoTrend")</f>
        <v>Uptrend</v>
      </c>
      <c r="AL228">
        <v>7.0000000000000007E-2</v>
      </c>
      <c r="AM228" t="s">
        <v>3194</v>
      </c>
      <c r="AN228">
        <v>0.42</v>
      </c>
      <c r="AO228" t="s">
        <v>3194</v>
      </c>
      <c r="AP228">
        <v>6.3084401495150003E-2</v>
      </c>
      <c r="AQ228">
        <f>(Table2[[#This Row],[Sharpe Ratio]]-AVERAGE(Table2[Sharpe Ratio]))/_xlfn.STDEV.P(Table2[Sharpe Ratio])</f>
        <v>-4.2379703763308407E-2</v>
      </c>
      <c r="AR2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0.1184190994148378</v>
      </c>
      <c r="AS228">
        <f>_xlfn.RANK.AVG(Table2[[#This Row],[1Y Return vs Nifty Z-Score]],Table2[1Y Return vs Nifty Z-Score])</f>
        <v>241</v>
      </c>
      <c r="AT228">
        <f>_xlfn.RANK.AVG(Table2[[#This Row],[6M Return vs Nifty Z-Score]],Table2[6M Return vs Nifty Z-Score])</f>
        <v>188</v>
      </c>
      <c r="AU228">
        <f>_xlfn.RANK.AVG(Table2[[#This Row],[Sharpe Ratio Z-Score]],Table2[Sharpe Ratio Z-Score])</f>
        <v>348</v>
      </c>
      <c r="AV228">
        <f>(Table2[[#This Row],[Rank 1Y]]+Table2[[#This Row],[Rank 6M]]+Table2[[#This Row],[Rank Sharpe]])/3</f>
        <v>259</v>
      </c>
    </row>
    <row r="229" spans="1:48" x14ac:dyDescent="0.3">
      <c r="A229" t="s">
        <v>1519</v>
      </c>
      <c r="B229" t="s">
        <v>1520</v>
      </c>
      <c r="C229" t="s">
        <v>3162</v>
      </c>
      <c r="D229" t="s">
        <v>400</v>
      </c>
      <c r="E229">
        <v>6746.1965782199904</v>
      </c>
      <c r="F229">
        <v>1496.55</v>
      </c>
      <c r="G229">
        <v>52.072330100553302</v>
      </c>
      <c r="H229">
        <f>(Table2[[#This Row],[1Y Return vs Nifty]]-AVERAGE(Table2[1Y Return vs Nifty]))/_xlfn.STDEV.P(Table2[1Y Return vs Nifty])</f>
        <v>0.44154280233547921</v>
      </c>
      <c r="I229">
        <v>-6.21044472622029</v>
      </c>
      <c r="J229">
        <f>(Table2[[#This Row],[1M Return vs Nifty]]-AVERAGE(Table2[1M Return vs Nifty]))/_xlfn.STDEV.P(Table2[1M Return vs Nifty])</f>
        <v>-0.59913874982897886</v>
      </c>
      <c r="K229">
        <v>13.867585212269701</v>
      </c>
      <c r="L229">
        <f>(Table2[[#This Row],[6M Return vs Nifty]]-AVERAGE(Table2[6M Return vs Nifty]))/_xlfn.STDEV.P(Table2[6M Return vs Nifty])</f>
        <v>8.6446201376530696E-2</v>
      </c>
      <c r="M229">
        <v>0.56180034992166505</v>
      </c>
      <c r="N229">
        <f>(Table2[[#This Row],[1W Return vs Nifty]]-AVERAGE(Table2[1W Return vs Nifty]))/_xlfn.STDEV.P(Table2[1W Return vs Nifty])</f>
        <v>-0.69465663407073153</v>
      </c>
      <c r="O229">
        <v>1331.09</v>
      </c>
      <c r="P229">
        <v>1591.51610760687</v>
      </c>
      <c r="Q229">
        <v>1411.8632617829901</v>
      </c>
      <c r="R229">
        <v>43.227441812510698</v>
      </c>
      <c r="S229" s="1">
        <f>(Table2[[#This Row],[Close Price]]-Table2[[#This Row],[20D EMA]])/Table2[[#This Row],[20D EMA]]</f>
        <v>0.12430414171844131</v>
      </c>
      <c r="T229" s="1">
        <f>(Table2[[#This Row],[Close Price]]-Table2[[#This Row],[50D EMA]])/Table2[[#This Row],[50D EMA]]</f>
        <v>-5.967021455388765E-2</v>
      </c>
      <c r="U229" s="1">
        <f>(Table2[[#This Row],[Close Price]]-Table2[[#This Row],[200D EMA]])/Table2[[#This Row],[200D EMA]]</f>
        <v>5.9982252183587596E-2</v>
      </c>
      <c r="V229">
        <v>0.26860370765192698</v>
      </c>
      <c r="W229">
        <v>1507</v>
      </c>
      <c r="X229">
        <v>1546.4</v>
      </c>
      <c r="Y229">
        <v>1485.9</v>
      </c>
      <c r="Z229">
        <v>1505</v>
      </c>
      <c r="AA229">
        <v>1480.6</v>
      </c>
      <c r="AB229">
        <v>1514.95</v>
      </c>
      <c r="AC229" s="1">
        <f>(Table2[[#This Row],[Close Price]]/Table2[[#This Row],[Day Low]])-1</f>
        <v>-6.9343065693431294E-3</v>
      </c>
      <c r="AD229" s="1">
        <f>(Table2[[#This Row],[Day High]]/Table2[[#This Row],[Close Price]])-1</f>
        <v>3.3309946209615582E-2</v>
      </c>
      <c r="AE229" s="1">
        <f>(Table2[[#This Row],[Close Price]]/Table2[[#This Row],[Current Week Low]])-1</f>
        <v>7.1673733091055514E-3</v>
      </c>
      <c r="AF229" s="1">
        <f>(Table2[[#This Row],[Current Week High]]/Table2[[#This Row],[Close Price]])-1</f>
        <v>5.6463198690321903E-3</v>
      </c>
      <c r="AG229" s="1">
        <f>(Table2[[#This Row],[Close Price]]/Table2[[#This Row],[Current Month Low]])-1</f>
        <v>1.0772659732540824E-2</v>
      </c>
      <c r="AH229" s="1">
        <f>(Table2[[#This Row],[Current Month High]]/Table2[[#This Row],[Close Price]])-1</f>
        <v>1.2294945040259408E-2</v>
      </c>
      <c r="AI229">
        <v>28.6826367311483</v>
      </c>
      <c r="AJ229">
        <v>95.7297933560031</v>
      </c>
      <c r="AK229" t="str">
        <f>IF(AND(Table2[[#This Row],[20D EMA]]&gt;Table2[[#This Row],[50D EMA]],Table2[[#This Row],[50D EMA]]&gt;Table2[[#This Row],[200D EMA]]),"Uptrend","Downtrend/NoTrend")</f>
        <v>Downtrend/NoTrend</v>
      </c>
      <c r="AL229">
        <v>-0.1</v>
      </c>
      <c r="AM229" t="s">
        <v>3193</v>
      </c>
      <c r="AN229">
        <v>-0.57999999999999996</v>
      </c>
      <c r="AO229" t="s">
        <v>3193</v>
      </c>
      <c r="AP229">
        <v>7.2989635773365993E-2</v>
      </c>
      <c r="AQ229">
        <f>(Table2[[#This Row],[Sharpe Ratio]]-AVERAGE(Table2[Sharpe Ratio]))/_xlfn.STDEV.P(Table2[Sharpe Ratio])</f>
        <v>7.3068263785569049E-2</v>
      </c>
      <c r="AR2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29">
        <f>_xlfn.RANK.AVG(Table2[[#This Row],[1Y Return vs Nifty Z-Score]],Table2[1Y Return vs Nifty Z-Score])</f>
        <v>179</v>
      </c>
      <c r="AT229">
        <f>_xlfn.RANK.AVG(Table2[[#This Row],[6M Return vs Nifty Z-Score]],Table2[6M Return vs Nifty Z-Score])</f>
        <v>283</v>
      </c>
      <c r="AU229">
        <f>_xlfn.RANK.AVG(Table2[[#This Row],[Sharpe Ratio Z-Score]],Table2[Sharpe Ratio Z-Score])</f>
        <v>322</v>
      </c>
      <c r="AV229">
        <f>(Table2[[#This Row],[Rank 1Y]]+Table2[[#This Row],[Rank 6M]]+Table2[[#This Row],[Rank Sharpe]])/3</f>
        <v>261.33333333333331</v>
      </c>
    </row>
    <row r="230" spans="1:48" x14ac:dyDescent="0.3">
      <c r="A230" t="s">
        <v>87</v>
      </c>
      <c r="B230" t="s">
        <v>88</v>
      </c>
      <c r="C230" t="s">
        <v>3153</v>
      </c>
      <c r="D230" t="s">
        <v>89</v>
      </c>
      <c r="E230">
        <v>306780.41696971498</v>
      </c>
      <c r="F230">
        <v>329.85</v>
      </c>
      <c r="G230">
        <v>35.5817595291835</v>
      </c>
      <c r="H230">
        <f>(Table2[[#This Row],[1Y Return vs Nifty]]-AVERAGE(Table2[1Y Return vs Nifty]))/_xlfn.STDEV.P(Table2[1Y Return vs Nifty])</f>
        <v>0.16803857698268893</v>
      </c>
      <c r="I230">
        <v>-1.02338788751159</v>
      </c>
      <c r="J230">
        <f>(Table2[[#This Row],[1M Return vs Nifty]]-AVERAGE(Table2[1M Return vs Nifty]))/_xlfn.STDEV.P(Table2[1M Return vs Nifty])</f>
        <v>-2.7471649689444596E-2</v>
      </c>
      <c r="K230">
        <v>7.8577121970900503</v>
      </c>
      <c r="L230">
        <f>(Table2[[#This Row],[6M Return vs Nifty]]-AVERAGE(Table2[6M Return vs Nifty]))/_xlfn.STDEV.P(Table2[6M Return vs Nifty])</f>
        <v>-9.5632630816104722E-2</v>
      </c>
      <c r="M230">
        <v>1.15621772192502</v>
      </c>
      <c r="N230">
        <f>(Table2[[#This Row],[1W Return vs Nifty]]-AVERAGE(Table2[1W Return vs Nifty]))/_xlfn.STDEV.P(Table2[1W Return vs Nifty])</f>
        <v>-0.58012816767859288</v>
      </c>
      <c r="O230">
        <v>337.35</v>
      </c>
      <c r="P230">
        <v>337.40476173678798</v>
      </c>
      <c r="Q230">
        <v>304.02145351259202</v>
      </c>
      <c r="R230">
        <v>36.7306698365919</v>
      </c>
      <c r="S230" s="1">
        <f>(Table2[[#This Row],[Close Price]]-Table2[[#This Row],[20D EMA]])/Table2[[#This Row],[20D EMA]]</f>
        <v>-2.2232103156958647E-2</v>
      </c>
      <c r="T230" s="1">
        <f>(Table2[[#This Row],[Close Price]]-Table2[[#This Row],[50D EMA]])/Table2[[#This Row],[50D EMA]]</f>
        <v>-2.2390797622119749E-2</v>
      </c>
      <c r="U230" s="1">
        <f>(Table2[[#This Row],[Close Price]]-Table2[[#This Row],[200D EMA]])/Table2[[#This Row],[200D EMA]]</f>
        <v>8.4956328538631345E-2</v>
      </c>
      <c r="V230">
        <v>0.946412879132142</v>
      </c>
      <c r="W230">
        <v>327.5</v>
      </c>
      <c r="X230">
        <v>333.45</v>
      </c>
      <c r="Y230">
        <v>327.5</v>
      </c>
      <c r="Z230">
        <v>333.45</v>
      </c>
      <c r="AA230">
        <v>322.35000000000002</v>
      </c>
      <c r="AB230">
        <v>356</v>
      </c>
      <c r="AC230" s="1">
        <f>(Table2[[#This Row],[Close Price]]/Table2[[#This Row],[Day Low]])-1</f>
        <v>7.1755725190840725E-3</v>
      </c>
      <c r="AD230" s="1">
        <f>(Table2[[#This Row],[Day High]]/Table2[[#This Row],[Close Price]])-1</f>
        <v>1.0914051841746097E-2</v>
      </c>
      <c r="AE230" s="1">
        <f>(Table2[[#This Row],[Close Price]]/Table2[[#This Row],[Current Week Low]])-1</f>
        <v>7.1755725190840725E-3</v>
      </c>
      <c r="AF230" s="1">
        <f>(Table2[[#This Row],[Current Week High]]/Table2[[#This Row],[Close Price]])-1</f>
        <v>1.0914051841746097E-2</v>
      </c>
      <c r="AG230" s="1">
        <f>(Table2[[#This Row],[Close Price]]/Table2[[#This Row],[Current Month Low]])-1</f>
        <v>2.3266635644485723E-2</v>
      </c>
      <c r="AH230" s="1">
        <f>(Table2[[#This Row],[Current Month High]]/Table2[[#This Row],[Close Price]])-1</f>
        <v>7.9278459906017895E-2</v>
      </c>
      <c r="AI230">
        <v>11.035319084432301</v>
      </c>
      <c r="AJ230">
        <v>68.033622007131896</v>
      </c>
      <c r="AK230" t="str">
        <f>IF(AND(Table2[[#This Row],[20D EMA]]&gt;Table2[[#This Row],[50D EMA]],Table2[[#This Row],[50D EMA]]&gt;Table2[[#This Row],[200D EMA]]),"Uptrend","Downtrend/NoTrend")</f>
        <v>Downtrend/NoTrend</v>
      </c>
      <c r="AL230">
        <v>0</v>
      </c>
      <c r="AM230" t="s">
        <v>3195</v>
      </c>
      <c r="AN230">
        <v>-9.74</v>
      </c>
      <c r="AO230" t="s">
        <v>3193</v>
      </c>
      <c r="AP230">
        <v>0.111966634829559</v>
      </c>
      <c r="AQ230">
        <f>(Table2[[#This Row],[Sharpe Ratio]]-AVERAGE(Table2[Sharpe Ratio]))/_xlfn.STDEV.P(Table2[Sharpe Ratio])</f>
        <v>0.52735487587390517</v>
      </c>
      <c r="AR2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0">
        <f>_xlfn.RANK.AVG(Table2[[#This Row],[1Y Return vs Nifty Z-Score]],Table2[1Y Return vs Nifty Z-Score])</f>
        <v>239</v>
      </c>
      <c r="AT230">
        <f>_xlfn.RANK.AVG(Table2[[#This Row],[6M Return vs Nifty Z-Score]],Table2[6M Return vs Nifty Z-Score])</f>
        <v>346</v>
      </c>
      <c r="AU230">
        <f>_xlfn.RANK.AVG(Table2[[#This Row],[Sharpe Ratio Z-Score]],Table2[Sharpe Ratio Z-Score])</f>
        <v>201</v>
      </c>
      <c r="AV230">
        <f>(Table2[[#This Row],[Rank 1Y]]+Table2[[#This Row],[Rank 6M]]+Table2[[#This Row],[Rank Sharpe]])/3</f>
        <v>262</v>
      </c>
    </row>
    <row r="231" spans="1:48" x14ac:dyDescent="0.3">
      <c r="A231" t="s">
        <v>961</v>
      </c>
      <c r="B231" t="s">
        <v>962</v>
      </c>
      <c r="C231" t="s">
        <v>3160</v>
      </c>
      <c r="D231" t="s">
        <v>739</v>
      </c>
      <c r="E231">
        <v>15513.071461699999</v>
      </c>
      <c r="F231">
        <v>377.05</v>
      </c>
      <c r="G231">
        <v>17.293903020919199</v>
      </c>
      <c r="H231">
        <f>(Table2[[#This Row],[1Y Return vs Nifty]]-AVERAGE(Table2[1Y Return vs Nifty]))/_xlfn.STDEV.P(Table2[1Y Return vs Nifty])</f>
        <v>-0.1352745197963714</v>
      </c>
      <c r="I231">
        <v>-13.9769383218953</v>
      </c>
      <c r="J231">
        <f>(Table2[[#This Row],[1M Return vs Nifty]]-AVERAGE(Table2[1M Return vs Nifty]))/_xlfn.STDEV.P(Table2[1M Return vs Nifty])</f>
        <v>-1.4550863536722949</v>
      </c>
      <c r="K231">
        <v>1.47772180707172</v>
      </c>
      <c r="L231">
        <f>(Table2[[#This Row],[6M Return vs Nifty]]-AVERAGE(Table2[6M Return vs Nifty]))/_xlfn.STDEV.P(Table2[6M Return vs Nifty])</f>
        <v>-0.28892476805106243</v>
      </c>
      <c r="M231">
        <v>8.1006652106831396</v>
      </c>
      <c r="N231">
        <f>(Table2[[#This Row],[1W Return vs Nifty]]-AVERAGE(Table2[1W Return vs Nifty]))/_xlfn.STDEV.P(Table2[1W Return vs Nifty])</f>
        <v>0.75788272885307295</v>
      </c>
      <c r="O231">
        <v>376.9</v>
      </c>
      <c r="P231">
        <v>384.64788614649098</v>
      </c>
      <c r="Q231">
        <v>351.85995545199302</v>
      </c>
      <c r="R231">
        <v>56.336410211406097</v>
      </c>
      <c r="S231" s="1">
        <f>(Table2[[#This Row],[Close Price]]-Table2[[#This Row],[20D EMA]])/Table2[[#This Row],[20D EMA]]</f>
        <v>3.9798355001335661E-4</v>
      </c>
      <c r="T231" s="1">
        <f>(Table2[[#This Row],[Close Price]]-Table2[[#This Row],[50D EMA]])/Table2[[#This Row],[50D EMA]]</f>
        <v>-1.9752834787703351E-2</v>
      </c>
      <c r="U231" s="1">
        <f>(Table2[[#This Row],[Close Price]]-Table2[[#This Row],[200D EMA]])/Table2[[#This Row],[200D EMA]]</f>
        <v>7.1591109353857318E-2</v>
      </c>
      <c r="V231">
        <v>0.48035317123990601</v>
      </c>
      <c r="W231">
        <v>370.35</v>
      </c>
      <c r="X231">
        <v>377.9</v>
      </c>
      <c r="Y231">
        <v>366.75</v>
      </c>
      <c r="Z231">
        <v>379.95</v>
      </c>
      <c r="AA231">
        <v>338.7</v>
      </c>
      <c r="AB231">
        <v>379.95</v>
      </c>
      <c r="AC231" s="1">
        <f>(Table2[[#This Row],[Close Price]]/Table2[[#This Row],[Day Low]])-1</f>
        <v>1.8090995004725219E-2</v>
      </c>
      <c r="AD231" s="1">
        <f>(Table2[[#This Row],[Day High]]/Table2[[#This Row],[Close Price]])-1</f>
        <v>2.2543429253414349E-3</v>
      </c>
      <c r="AE231" s="1">
        <f>(Table2[[#This Row],[Close Price]]/Table2[[#This Row],[Current Week Low]])-1</f>
        <v>2.8084526244035457E-2</v>
      </c>
      <c r="AF231" s="1">
        <f>(Table2[[#This Row],[Current Week High]]/Table2[[#This Row],[Close Price]])-1</f>
        <v>7.6912876276356013E-3</v>
      </c>
      <c r="AG231" s="1">
        <f>(Table2[[#This Row],[Close Price]]/Table2[[#This Row],[Current Month Low]])-1</f>
        <v>0.11322704458222632</v>
      </c>
      <c r="AH231" s="1">
        <f>(Table2[[#This Row],[Current Month High]]/Table2[[#This Row],[Close Price]])-1</f>
        <v>7.6912876276356013E-3</v>
      </c>
      <c r="AI231">
        <v>25.8188569155284</v>
      </c>
      <c r="AJ231">
        <v>63.934782608695599</v>
      </c>
      <c r="AK231" t="str">
        <f>IF(AND(Table2[[#This Row],[20D EMA]]&gt;Table2[[#This Row],[50D EMA]],Table2[[#This Row],[50D EMA]]&gt;Table2[[#This Row],[200D EMA]]),"Uptrend","Downtrend/NoTrend")</f>
        <v>Downtrend/NoTrend</v>
      </c>
      <c r="AL231">
        <v>0.04</v>
      </c>
      <c r="AM231" t="s">
        <v>3194</v>
      </c>
      <c r="AN231">
        <v>-1.96</v>
      </c>
      <c r="AO231" t="s">
        <v>3193</v>
      </c>
      <c r="AP231">
        <v>0.197288339020152</v>
      </c>
      <c r="AQ231">
        <f>(Table2[[#This Row],[Sharpe Ratio]]-AVERAGE(Table2[Sharpe Ratio]))/_xlfn.STDEV.P(Table2[Sharpe Ratio])</f>
        <v>1.5218005457025852</v>
      </c>
      <c r="AR2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1">
        <f>_xlfn.RANK.AVG(Table2[[#This Row],[1Y Return vs Nifty Z-Score]],Table2[1Y Return vs Nifty Z-Score])</f>
        <v>330</v>
      </c>
      <c r="AT231">
        <f>_xlfn.RANK.AVG(Table2[[#This Row],[6M Return vs Nifty Z-Score]],Table2[6M Return vs Nifty Z-Score])</f>
        <v>409</v>
      </c>
      <c r="AU231">
        <f>_xlfn.RANK.AVG(Table2[[#This Row],[Sharpe Ratio Z-Score]],Table2[Sharpe Ratio Z-Score])</f>
        <v>48</v>
      </c>
      <c r="AV231">
        <f>(Table2[[#This Row],[Rank 1Y]]+Table2[[#This Row],[Rank 6M]]+Table2[[#This Row],[Rank Sharpe]])/3</f>
        <v>262.33333333333331</v>
      </c>
    </row>
    <row r="232" spans="1:48" x14ac:dyDescent="0.3">
      <c r="A232" t="s">
        <v>1502</v>
      </c>
      <c r="B232" t="s">
        <v>1503</v>
      </c>
      <c r="C232" t="s">
        <v>3166</v>
      </c>
      <c r="D232" t="s">
        <v>159</v>
      </c>
      <c r="E232">
        <v>6911.6601704479999</v>
      </c>
      <c r="F232">
        <v>188.32</v>
      </c>
      <c r="G232">
        <v>163.080198936383</v>
      </c>
      <c r="H232">
        <f>(Table2[[#This Row],[1Y Return vs Nifty]]-AVERAGE(Table2[1Y Return vs Nifty]))/_xlfn.STDEV.P(Table2[1Y Return vs Nifty])</f>
        <v>2.2826629165612045</v>
      </c>
      <c r="I232">
        <v>-15.238067144142899</v>
      </c>
      <c r="J232">
        <f>(Table2[[#This Row],[1M Return vs Nifty]]-AVERAGE(Table2[1M Return vs Nifty]))/_xlfn.STDEV.P(Table2[1M Return vs Nifty])</f>
        <v>-1.594075741900427</v>
      </c>
      <c r="K232">
        <v>21.532051438247201</v>
      </c>
      <c r="L232">
        <f>(Table2[[#This Row],[6M Return vs Nifty]]-AVERAGE(Table2[6M Return vs Nifty]))/_xlfn.STDEV.P(Table2[6M Return vs Nifty])</f>
        <v>0.31865361346012244</v>
      </c>
      <c r="M232">
        <v>1.0064679818307101</v>
      </c>
      <c r="N232">
        <f>(Table2[[#This Row],[1W Return vs Nifty]]-AVERAGE(Table2[1W Return vs Nifty]))/_xlfn.STDEV.P(Table2[1W Return vs Nifty])</f>
        <v>-0.60898097192591882</v>
      </c>
      <c r="O232">
        <v>144.49</v>
      </c>
      <c r="P232">
        <v>194.40782536067999</v>
      </c>
      <c r="Q232">
        <v>155.42402795809099</v>
      </c>
      <c r="R232">
        <v>35.720648573582302</v>
      </c>
      <c r="S232" s="1">
        <f>(Table2[[#This Row],[Close Price]]-Table2[[#This Row],[20D EMA]])/Table2[[#This Row],[20D EMA]]</f>
        <v>0.30334279188871188</v>
      </c>
      <c r="T232" s="1">
        <f>(Table2[[#This Row],[Close Price]]-Table2[[#This Row],[50D EMA]])/Table2[[#This Row],[50D EMA]]</f>
        <v>-3.1314713537818804E-2</v>
      </c>
      <c r="U232" s="1">
        <f>(Table2[[#This Row],[Close Price]]-Table2[[#This Row],[200D EMA]])/Table2[[#This Row],[200D EMA]]</f>
        <v>0.21165306596467295</v>
      </c>
      <c r="V232">
        <v>0.42390614842452101</v>
      </c>
      <c r="W232">
        <v>186.66</v>
      </c>
      <c r="X232">
        <v>192</v>
      </c>
      <c r="Y232">
        <v>186.66</v>
      </c>
      <c r="Z232">
        <v>190.89</v>
      </c>
      <c r="AA232">
        <v>185.75</v>
      </c>
      <c r="AB232">
        <v>197.63</v>
      </c>
      <c r="AC232" s="1">
        <f>(Table2[[#This Row],[Close Price]]/Table2[[#This Row],[Day Low]])-1</f>
        <v>8.8931747562412955E-3</v>
      </c>
      <c r="AD232" s="1">
        <f>(Table2[[#This Row],[Day High]]/Table2[[#This Row],[Close Price]])-1</f>
        <v>1.954120645709434E-2</v>
      </c>
      <c r="AE232" s="1">
        <f>(Table2[[#This Row],[Close Price]]/Table2[[#This Row],[Current Week Low]])-1</f>
        <v>8.8931747562412955E-3</v>
      </c>
      <c r="AF232" s="1">
        <f>(Table2[[#This Row],[Current Week High]]/Table2[[#This Row],[Close Price]])-1</f>
        <v>1.364698385726415E-2</v>
      </c>
      <c r="AG232" s="1">
        <f>(Table2[[#This Row],[Close Price]]/Table2[[#This Row],[Current Month Low]])-1</f>
        <v>1.3835800807536991E-2</v>
      </c>
      <c r="AH232" s="1">
        <f>(Table2[[#This Row],[Current Month High]]/Table2[[#This Row],[Close Price]])-1</f>
        <v>4.943712829226854E-2</v>
      </c>
      <c r="AI232">
        <v>19.291631265930299</v>
      </c>
      <c r="AJ232">
        <v>211.788079470198</v>
      </c>
      <c r="AK232" t="str">
        <f>IF(AND(Table2[[#This Row],[20D EMA]]&gt;Table2[[#This Row],[50D EMA]],Table2[[#This Row],[50D EMA]]&gt;Table2[[#This Row],[200D EMA]]),"Uptrend","Downtrend/NoTrend")</f>
        <v>Downtrend/NoTrend</v>
      </c>
      <c r="AL232">
        <v>0.13</v>
      </c>
      <c r="AM232" t="s">
        <v>3194</v>
      </c>
      <c r="AN232">
        <v>-9.6300000000000008</v>
      </c>
      <c r="AO232" t="s">
        <v>3193</v>
      </c>
      <c r="AQ232">
        <f>(Table2[[#This Row],[Sharpe Ratio]]-AVERAGE(Table2[Sharpe Ratio]))/_xlfn.STDEV.P(Table2[Sharpe Ratio])</f>
        <v>-0.77764408339231328</v>
      </c>
      <c r="AR2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2">
        <f>_xlfn.RANK.AVG(Table2[[#This Row],[1Y Return vs Nifty Z-Score]],Table2[1Y Return vs Nifty Z-Score])</f>
        <v>25</v>
      </c>
      <c r="AT232">
        <f>_xlfn.RANK.AVG(Table2[[#This Row],[6M Return vs Nifty Z-Score]],Table2[6M Return vs Nifty Z-Score])</f>
        <v>215</v>
      </c>
      <c r="AU232">
        <f>_xlfn.RANK.AVG(Table2[[#This Row],[Sharpe Ratio Z-Score]],Table2[Sharpe Ratio Z-Score])</f>
        <v>549</v>
      </c>
      <c r="AV232">
        <f>(Table2[[#This Row],[Rank 1Y]]+Table2[[#This Row],[Rank 6M]]+Table2[[#This Row],[Rank Sharpe]])/3</f>
        <v>263</v>
      </c>
    </row>
    <row r="233" spans="1:48" x14ac:dyDescent="0.3">
      <c r="A233" t="s">
        <v>765</v>
      </c>
      <c r="B233" t="s">
        <v>766</v>
      </c>
      <c r="C233" t="s">
        <v>3150</v>
      </c>
      <c r="D233" t="s">
        <v>125</v>
      </c>
      <c r="E233">
        <v>22092.471652299999</v>
      </c>
      <c r="F233">
        <v>882.35</v>
      </c>
      <c r="G233">
        <v>52.729038709952697</v>
      </c>
      <c r="H233">
        <f>(Table2[[#This Row],[1Y Return vs Nifty]]-AVERAGE(Table2[1Y Return vs Nifty]))/_xlfn.STDEV.P(Table2[1Y Return vs Nifty])</f>
        <v>0.45243463768580511</v>
      </c>
      <c r="I233">
        <v>-1.1440872476664501</v>
      </c>
      <c r="J233">
        <f>(Table2[[#This Row],[1M Return vs Nifty]]-AVERAGE(Table2[1M Return vs Nifty]))/_xlfn.STDEV.P(Table2[1M Return vs Nifty])</f>
        <v>-4.0773962610620017E-2</v>
      </c>
      <c r="K233">
        <v>54.988871235208499</v>
      </c>
      <c r="L233">
        <f>(Table2[[#This Row],[6M Return vs Nifty]]-AVERAGE(Table2[6M Return vs Nifty]))/_xlfn.STDEV.P(Table2[6M Return vs Nifty])</f>
        <v>1.3322821314210898</v>
      </c>
      <c r="M233">
        <v>1.66571000952078</v>
      </c>
      <c r="N233">
        <f>(Table2[[#This Row],[1W Return vs Nifty]]-AVERAGE(Table2[1W Return vs Nifty]))/_xlfn.STDEV.P(Table2[1W Return vs Nifty])</f>
        <v>-0.48196251323228329</v>
      </c>
      <c r="O233">
        <v>886.23</v>
      </c>
      <c r="P233">
        <v>855.18174916617704</v>
      </c>
      <c r="Q233">
        <v>694.09366442377802</v>
      </c>
      <c r="R233">
        <v>49.414922840708797</v>
      </c>
      <c r="S233" s="1">
        <f>(Table2[[#This Row],[Close Price]]-Table2[[#This Row],[20D EMA]])/Table2[[#This Row],[20D EMA]]</f>
        <v>-4.3780959795989699E-3</v>
      </c>
      <c r="T233" s="1">
        <f>(Table2[[#This Row],[Close Price]]-Table2[[#This Row],[50D EMA]])/Table2[[#This Row],[50D EMA]]</f>
        <v>3.1768978770083299E-2</v>
      </c>
      <c r="U233" s="1">
        <f>(Table2[[#This Row],[Close Price]]-Table2[[#This Row],[200D EMA]])/Table2[[#This Row],[200D EMA]]</f>
        <v>0.27122612584644246</v>
      </c>
      <c r="V233">
        <v>0.65255803771394405</v>
      </c>
      <c r="W233">
        <v>857.4</v>
      </c>
      <c r="X233">
        <v>885</v>
      </c>
      <c r="Y233">
        <v>850.95</v>
      </c>
      <c r="Z233">
        <v>885.9</v>
      </c>
      <c r="AA233">
        <v>833.85</v>
      </c>
      <c r="AB233">
        <v>965</v>
      </c>
      <c r="AC233" s="1">
        <f>(Table2[[#This Row],[Close Price]]/Table2[[#This Row],[Day Low]])-1</f>
        <v>2.9099603452297673E-2</v>
      </c>
      <c r="AD233" s="1">
        <f>(Table2[[#This Row],[Day High]]/Table2[[#This Row],[Close Price]])-1</f>
        <v>3.0033433444778268E-3</v>
      </c>
      <c r="AE233" s="1">
        <f>(Table2[[#This Row],[Close Price]]/Table2[[#This Row],[Current Week Low]])-1</f>
        <v>3.6899935366355274E-2</v>
      </c>
      <c r="AF233" s="1">
        <f>(Table2[[#This Row],[Current Week High]]/Table2[[#This Row],[Close Price]])-1</f>
        <v>4.0233467444890092E-3</v>
      </c>
      <c r="AG233" s="1">
        <f>(Table2[[#This Row],[Close Price]]/Table2[[#This Row],[Current Month Low]])-1</f>
        <v>5.8163938358217981E-2</v>
      </c>
      <c r="AH233" s="1">
        <f>(Table2[[#This Row],[Current Month High]]/Table2[[#This Row],[Close Price]])-1</f>
        <v>9.3670312234374054E-2</v>
      </c>
      <c r="AI233">
        <v>14.2347141157137</v>
      </c>
      <c r="AJ233">
        <v>95.990670812971999</v>
      </c>
      <c r="AK233" t="str">
        <f>IF(AND(Table2[[#This Row],[20D EMA]]&gt;Table2[[#This Row],[50D EMA]],Table2[[#This Row],[50D EMA]]&gt;Table2[[#This Row],[200D EMA]]),"Uptrend","Downtrend/NoTrend")</f>
        <v>Uptrend</v>
      </c>
      <c r="AL233">
        <v>0.23</v>
      </c>
      <c r="AM233" t="s">
        <v>3194</v>
      </c>
      <c r="AN233">
        <v>-9.81</v>
      </c>
      <c r="AO233" t="s">
        <v>3193</v>
      </c>
      <c r="AQ233">
        <f>(Table2[[#This Row],[Sharpe Ratio]]-AVERAGE(Table2[Sharpe Ratio]))/_xlfn.STDEV.P(Table2[Sharpe Ratio])</f>
        <v>-0.77764408339231328</v>
      </c>
      <c r="AR2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0.4843362098716783</v>
      </c>
      <c r="AS233">
        <f>_xlfn.RANK.AVG(Table2[[#This Row],[1Y Return vs Nifty Z-Score]],Table2[1Y Return vs Nifty Z-Score])</f>
        <v>174</v>
      </c>
      <c r="AT233">
        <f>_xlfn.RANK.AVG(Table2[[#This Row],[6M Return vs Nifty Z-Score]],Table2[6M Return vs Nifty Z-Score])</f>
        <v>66</v>
      </c>
      <c r="AU233">
        <f>_xlfn.RANK.AVG(Table2[[#This Row],[Sharpe Ratio Z-Score]],Table2[Sharpe Ratio Z-Score])</f>
        <v>549</v>
      </c>
      <c r="AV233">
        <f>(Table2[[#This Row],[Rank 1Y]]+Table2[[#This Row],[Rank 6M]]+Table2[[#This Row],[Rank Sharpe]])/3</f>
        <v>263</v>
      </c>
    </row>
    <row r="234" spans="1:48" x14ac:dyDescent="0.3">
      <c r="A234" t="s">
        <v>1879</v>
      </c>
      <c r="B234" t="s">
        <v>1880</v>
      </c>
      <c r="C234" t="s">
        <v>3159</v>
      </c>
      <c r="D234" t="s">
        <v>119</v>
      </c>
      <c r="E234">
        <v>4040.8346240000001</v>
      </c>
      <c r="F234">
        <v>1984</v>
      </c>
      <c r="G234">
        <v>29.866716790684102</v>
      </c>
      <c r="H234">
        <f>(Table2[[#This Row],[1Y Return vs Nifty]]-AVERAGE(Table2[1Y Return vs Nifty]))/_xlfn.STDEV.P(Table2[1Y Return vs Nifty])</f>
        <v>7.3251781687374382E-2</v>
      </c>
      <c r="I234">
        <v>-13.1215594032365</v>
      </c>
      <c r="J234">
        <f>(Table2[[#This Row],[1M Return vs Nifty]]-AVERAGE(Table2[1M Return vs Nifty]))/_xlfn.STDEV.P(Table2[1M Return vs Nifty])</f>
        <v>-1.3608147848124672</v>
      </c>
      <c r="K234">
        <v>-9.18903578942016</v>
      </c>
      <c r="L234">
        <f>(Table2[[#This Row],[6M Return vs Nifty]]-AVERAGE(Table2[6M Return vs Nifty]))/_xlfn.STDEV.P(Table2[6M Return vs Nifty])</f>
        <v>-0.61209145752114069</v>
      </c>
      <c r="M234">
        <v>-0.83535396763465497</v>
      </c>
      <c r="N234">
        <f>(Table2[[#This Row],[1W Return vs Nifty]]-AVERAGE(Table2[1W Return vs Nifty]))/_xlfn.STDEV.P(Table2[1W Return vs Nifty])</f>
        <v>-0.96385122500872511</v>
      </c>
      <c r="O234">
        <v>1874.21</v>
      </c>
      <c r="P234">
        <v>2153.1576542965099</v>
      </c>
      <c r="Q234">
        <v>1942.7883958934201</v>
      </c>
      <c r="R234">
        <v>25.798768968599401</v>
      </c>
      <c r="S234" s="1">
        <f>(Table2[[#This Row],[Close Price]]-Table2[[#This Row],[20D EMA]])/Table2[[#This Row],[20D EMA]]</f>
        <v>5.8579348098665551E-2</v>
      </c>
      <c r="T234" s="1">
        <f>(Table2[[#This Row],[Close Price]]-Table2[[#This Row],[50D EMA]])/Table2[[#This Row],[50D EMA]]</f>
        <v>-7.8562595710985186E-2</v>
      </c>
      <c r="U234" s="1">
        <f>(Table2[[#This Row],[Close Price]]-Table2[[#This Row],[200D EMA]])/Table2[[#This Row],[200D EMA]]</f>
        <v>2.1212605651593944E-2</v>
      </c>
      <c r="V234">
        <v>0.67128800463528304</v>
      </c>
      <c r="W234">
        <v>1950.1</v>
      </c>
      <c r="X234">
        <v>1995</v>
      </c>
      <c r="Y234">
        <v>1978.3</v>
      </c>
      <c r="Z234">
        <v>2012.95</v>
      </c>
      <c r="AA234">
        <v>1978.3</v>
      </c>
      <c r="AB234">
        <v>2027</v>
      </c>
      <c r="AC234" s="1">
        <f>(Table2[[#This Row],[Close Price]]/Table2[[#This Row],[Day Low]])-1</f>
        <v>1.7383723911594373E-2</v>
      </c>
      <c r="AD234" s="1">
        <f>(Table2[[#This Row],[Day High]]/Table2[[#This Row],[Close Price]])-1</f>
        <v>5.5443548387097419E-3</v>
      </c>
      <c r="AE234" s="1">
        <f>(Table2[[#This Row],[Close Price]]/Table2[[#This Row],[Current Week Low]])-1</f>
        <v>2.8812616893292287E-3</v>
      </c>
      <c r="AF234" s="1">
        <f>(Table2[[#This Row],[Current Week High]]/Table2[[#This Row],[Close Price]])-1</f>
        <v>1.4591733870967794E-2</v>
      </c>
      <c r="AG234" s="1">
        <f>(Table2[[#This Row],[Close Price]]/Table2[[#This Row],[Current Month Low]])-1</f>
        <v>2.8812616893292287E-3</v>
      </c>
      <c r="AH234" s="1">
        <f>(Table2[[#This Row],[Current Month High]]/Table2[[#This Row],[Close Price]])-1</f>
        <v>2.1673387096774244E-2</v>
      </c>
      <c r="AI234">
        <v>23.505544354838701</v>
      </c>
      <c r="AJ234">
        <v>60.641269584227302</v>
      </c>
      <c r="AK234" t="str">
        <f>IF(AND(Table2[[#This Row],[20D EMA]]&gt;Table2[[#This Row],[50D EMA]],Table2[[#This Row],[50D EMA]]&gt;Table2[[#This Row],[200D EMA]]),"Uptrend","Downtrend/NoTrend")</f>
        <v>Downtrend/NoTrend</v>
      </c>
      <c r="AL234">
        <v>-0.16</v>
      </c>
      <c r="AM234" t="s">
        <v>3193</v>
      </c>
      <c r="AN234">
        <v>-8.65</v>
      </c>
      <c r="AO234" t="s">
        <v>3193</v>
      </c>
      <c r="AP234">
        <v>0.25983741783388398</v>
      </c>
      <c r="AQ234">
        <f>(Table2[[#This Row],[Sharpe Ratio]]-AVERAGE(Table2[Sharpe Ratio]))/_xlfn.STDEV.P(Table2[Sharpe Ratio])</f>
        <v>2.2508256064203307</v>
      </c>
      <c r="AR2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34">
        <f>_xlfn.RANK.AVG(Table2[[#This Row],[1Y Return vs Nifty Z-Score]],Table2[1Y Return vs Nifty Z-Score])</f>
        <v>267</v>
      </c>
      <c r="AT234">
        <f>_xlfn.RANK.AVG(Table2[[#This Row],[6M Return vs Nifty Z-Score]],Table2[6M Return vs Nifty Z-Score])</f>
        <v>516</v>
      </c>
      <c r="AU234">
        <f>_xlfn.RANK.AVG(Table2[[#This Row],[Sharpe Ratio Z-Score]],Table2[Sharpe Ratio Z-Score])</f>
        <v>7</v>
      </c>
      <c r="AV234">
        <f>(Table2[[#This Row],[Rank 1Y]]+Table2[[#This Row],[Rank 6M]]+Table2[[#This Row],[Rank Sharpe]])/3</f>
        <v>263.33333333333331</v>
      </c>
    </row>
    <row r="235" spans="1:48" x14ac:dyDescent="0.3">
      <c r="A235" t="s">
        <v>843</v>
      </c>
      <c r="B235" t="s">
        <v>844</v>
      </c>
      <c r="C235" t="s">
        <v>3150</v>
      </c>
      <c r="D235" t="s">
        <v>37</v>
      </c>
      <c r="E235">
        <v>19412.484965060001</v>
      </c>
      <c r="F235">
        <v>528.65</v>
      </c>
      <c r="G235">
        <v>14.2391179048395</v>
      </c>
      <c r="H235">
        <f>(Table2[[#This Row],[1Y Return vs Nifty]]-AVERAGE(Table2[1Y Return vs Nifty]))/_xlfn.STDEV.P(Table2[1Y Return vs Nifty])</f>
        <v>-0.18593963372779376</v>
      </c>
      <c r="I235">
        <v>-5.4277981479668096</v>
      </c>
      <c r="J235">
        <f>(Table2[[#This Row],[1M Return vs Nifty]]-AVERAGE(Table2[1M Return vs Nifty]))/_xlfn.STDEV.P(Table2[1M Return vs Nifty])</f>
        <v>-0.5128830341627364</v>
      </c>
      <c r="K235">
        <v>10.8542988080297</v>
      </c>
      <c r="L235">
        <f>(Table2[[#This Row],[6M Return vs Nifty]]-AVERAGE(Table2[6M Return vs Nifty]))/_xlfn.STDEV.P(Table2[6M Return vs Nifty])</f>
        <v>-4.8461883561938205E-3</v>
      </c>
      <c r="M235">
        <v>-1.3982979611815001</v>
      </c>
      <c r="N235">
        <f>(Table2[[#This Row],[1W Return vs Nifty]]-AVERAGE(Table2[1W Return vs Nifty]))/_xlfn.STDEV.P(Table2[1W Return vs Nifty])</f>
        <v>-1.0723156059003762</v>
      </c>
      <c r="O235">
        <v>537.39</v>
      </c>
      <c r="P235">
        <v>534.11201964659995</v>
      </c>
      <c r="Q235">
        <v>476.460739070459</v>
      </c>
      <c r="R235">
        <v>43.008718165753898</v>
      </c>
      <c r="S235" s="1">
        <f>(Table2[[#This Row],[Close Price]]-Table2[[#This Row],[20D EMA]])/Table2[[#This Row],[20D EMA]]</f>
        <v>-1.6263793520534451E-2</v>
      </c>
      <c r="T235" s="1">
        <f>(Table2[[#This Row],[Close Price]]-Table2[[#This Row],[50D EMA]])/Table2[[#This Row],[50D EMA]]</f>
        <v>-1.0226355980930675E-2</v>
      </c>
      <c r="U235" s="1">
        <f>(Table2[[#This Row],[Close Price]]-Table2[[#This Row],[200D EMA]])/Table2[[#This Row],[200D EMA]]</f>
        <v>0.10953528097899212</v>
      </c>
      <c r="V235">
        <v>0.48960544641959802</v>
      </c>
      <c r="W235">
        <v>521.6</v>
      </c>
      <c r="X235">
        <v>531.20000000000005</v>
      </c>
      <c r="Y235">
        <v>517.54999999999995</v>
      </c>
      <c r="Z235">
        <v>531.20000000000005</v>
      </c>
      <c r="AA235">
        <v>517.54999999999995</v>
      </c>
      <c r="AB235">
        <v>573.20000000000005</v>
      </c>
      <c r="AC235" s="1">
        <f>(Table2[[#This Row],[Close Price]]/Table2[[#This Row],[Day Low]])-1</f>
        <v>1.351610429447847E-2</v>
      </c>
      <c r="AD235" s="1">
        <f>(Table2[[#This Row],[Day High]]/Table2[[#This Row],[Close Price]])-1</f>
        <v>4.8236073016174608E-3</v>
      </c>
      <c r="AE235" s="1">
        <f>(Table2[[#This Row],[Close Price]]/Table2[[#This Row],[Current Week Low]])-1</f>
        <v>2.1447203168776019E-2</v>
      </c>
      <c r="AF235" s="1">
        <f>(Table2[[#This Row],[Current Week High]]/Table2[[#This Row],[Close Price]])-1</f>
        <v>4.8236073016174608E-3</v>
      </c>
      <c r="AG235" s="1">
        <f>(Table2[[#This Row],[Close Price]]/Table2[[#This Row],[Current Month Low]])-1</f>
        <v>2.1447203168776019E-2</v>
      </c>
      <c r="AH235" s="1">
        <f>(Table2[[#This Row],[Current Month High]]/Table2[[#This Row],[Close Price]])-1</f>
        <v>8.4271256975314568E-2</v>
      </c>
      <c r="AI235">
        <v>12.7116239477915</v>
      </c>
      <c r="AJ235">
        <v>58.753753753753699</v>
      </c>
      <c r="AK235" t="str">
        <f>IF(AND(Table2[[#This Row],[20D EMA]]&gt;Table2[[#This Row],[50D EMA]],Table2[[#This Row],[50D EMA]]&gt;Table2[[#This Row],[200D EMA]]),"Uptrend","Downtrend/NoTrend")</f>
        <v>Uptrend</v>
      </c>
      <c r="AL235">
        <v>-0.03</v>
      </c>
      <c r="AM235" t="s">
        <v>3193</v>
      </c>
      <c r="AN235">
        <v>-1.83</v>
      </c>
      <c r="AO235" t="s">
        <v>3193</v>
      </c>
      <c r="AP235">
        <v>0.150675304040329</v>
      </c>
      <c r="AQ235">
        <f>(Table2[[#This Row],[Sharpe Ratio]]-AVERAGE(Table2[Sharpe Ratio]))/_xlfn.STDEV.P(Table2[Sharpe Ratio])</f>
        <v>0.97851403691800709</v>
      </c>
      <c r="AR2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-0.79747042522909317</v>
      </c>
      <c r="AS235">
        <f>_xlfn.RANK.AVG(Table2[[#This Row],[1Y Return vs Nifty Z-Score]],Table2[1Y Return vs Nifty Z-Score])</f>
        <v>350</v>
      </c>
      <c r="AT235">
        <f>_xlfn.RANK.AVG(Table2[[#This Row],[6M Return vs Nifty Z-Score]],Table2[6M Return vs Nifty Z-Score])</f>
        <v>321</v>
      </c>
      <c r="AU235">
        <f>_xlfn.RANK.AVG(Table2[[#This Row],[Sharpe Ratio Z-Score]],Table2[Sharpe Ratio Z-Score])</f>
        <v>119</v>
      </c>
      <c r="AV235">
        <f>(Table2[[#This Row],[Rank 1Y]]+Table2[[#This Row],[Rank 6M]]+Table2[[#This Row],[Rank Sharpe]])/3</f>
        <v>263.33333333333331</v>
      </c>
    </row>
    <row r="236" spans="1:48" x14ac:dyDescent="0.3">
      <c r="A236" t="s">
        <v>390</v>
      </c>
      <c r="B236" t="s">
        <v>391</v>
      </c>
      <c r="C236" t="s">
        <v>3155</v>
      </c>
      <c r="D236" t="s">
        <v>119</v>
      </c>
      <c r="E236">
        <v>62342.232657480003</v>
      </c>
      <c r="F236">
        <v>757.1</v>
      </c>
      <c r="G236">
        <v>35.097932942919002</v>
      </c>
      <c r="H236">
        <f>(Table2[[#This Row],[1Y Return vs Nifty]]-AVERAGE(Table2[1Y Return vs Nifty]))/_xlfn.STDEV.P(Table2[1Y Return vs Nifty])</f>
        <v>0.16001407503421786</v>
      </c>
      <c r="I236">
        <v>-0.31989617187911501</v>
      </c>
      <c r="J236">
        <f>(Table2[[#This Row],[1M Return vs Nifty]]-AVERAGE(Table2[1M Return vs Nifty]))/_xlfn.STDEV.P(Table2[1M Return vs Nifty])</f>
        <v>5.0060384670896053E-2</v>
      </c>
      <c r="K236">
        <v>-3.3798689876089401</v>
      </c>
      <c r="L236">
        <f>(Table2[[#This Row],[6M Return vs Nifty]]-AVERAGE(Table2[6M Return vs Nifty]))/_xlfn.STDEV.P(Table2[6M Return vs Nifty])</f>
        <v>-0.4360933449795904</v>
      </c>
      <c r="M236">
        <v>-0.24978704146078101</v>
      </c>
      <c r="N236">
        <f>(Table2[[#This Row],[1W Return vs Nifty]]-AVERAGE(Table2[1W Return vs Nifty]))/_xlfn.STDEV.P(Table2[1W Return vs Nifty])</f>
        <v>-0.85102800485513608</v>
      </c>
      <c r="O236">
        <v>759.04</v>
      </c>
      <c r="P236">
        <v>753.04858366936503</v>
      </c>
      <c r="Q236">
        <v>687.71403861740703</v>
      </c>
      <c r="R236">
        <v>47.685426556709402</v>
      </c>
      <c r="S236" s="1">
        <f>(Table2[[#This Row],[Close Price]]-Table2[[#This Row],[20D EMA]])/Table2[[#This Row],[20D EMA]]</f>
        <v>-2.555860033726735E-3</v>
      </c>
      <c r="T236" s="1">
        <f>(Table2[[#This Row],[Close Price]]-Table2[[#This Row],[50D EMA]])/Table2[[#This Row],[50D EMA]]</f>
        <v>5.3800198532925145E-3</v>
      </c>
      <c r="U236" s="1">
        <f>(Table2[[#This Row],[Close Price]]-Table2[[#This Row],[200D EMA]])/Table2[[#This Row],[200D EMA]]</f>
        <v>0.10089362363765005</v>
      </c>
      <c r="V236">
        <v>0.540034574722417</v>
      </c>
      <c r="W236">
        <v>748</v>
      </c>
      <c r="X236">
        <v>761.35</v>
      </c>
      <c r="Y236">
        <v>747.05</v>
      </c>
      <c r="Z236">
        <v>762.95</v>
      </c>
      <c r="AA236">
        <v>735.1</v>
      </c>
      <c r="AB236">
        <v>793.7</v>
      </c>
      <c r="AC236" s="1">
        <f>(Table2[[#This Row],[Close Price]]/Table2[[#This Row],[Day Low]])-1</f>
        <v>1.2165775401069556E-2</v>
      </c>
      <c r="AD236" s="1">
        <f>(Table2[[#This Row],[Day High]]/Table2[[#This Row],[Close Price]])-1</f>
        <v>5.6135252938844804E-3</v>
      </c>
      <c r="AE236" s="1">
        <f>(Table2[[#This Row],[Close Price]]/Table2[[#This Row],[Current Week Low]])-1</f>
        <v>1.3452914798206317E-2</v>
      </c>
      <c r="AF236" s="1">
        <f>(Table2[[#This Row],[Current Week High]]/Table2[[#This Row],[Close Price]])-1</f>
        <v>7.7268524633469227E-3</v>
      </c>
      <c r="AG236" s="1">
        <f>(Table2[[#This Row],[Close Price]]/Table2[[#This Row],[Current Month Low]])-1</f>
        <v>2.992790096585507E-2</v>
      </c>
      <c r="AH236" s="1">
        <f>(Table2[[#This Row],[Current Month High]]/Table2[[#This Row],[Close Price]])-1</f>
        <v>4.8342359001452895E-2</v>
      </c>
      <c r="AI236">
        <v>12.006339981508299</v>
      </c>
      <c r="AJ236">
        <v>77.244527683483497</v>
      </c>
      <c r="AK236" t="str">
        <f>IF(AND(Table2[[#This Row],[20D EMA]]&gt;Table2[[#This Row],[50D EMA]],Table2[[#This Row],[50D EMA]]&gt;Table2[[#This Row],[200D EMA]]),"Uptrend","Downtrend/NoTrend")</f>
        <v>Uptrend</v>
      </c>
      <c r="AL236">
        <v>-0.04</v>
      </c>
      <c r="AM236" t="s">
        <v>3193</v>
      </c>
      <c r="AN236">
        <v>-3.16</v>
      </c>
      <c r="AO236" t="s">
        <v>3193</v>
      </c>
      <c r="AP236">
        <v>0.174657981075932</v>
      </c>
      <c r="AQ236">
        <f>(Table2[[#This Row],[Sharpe Ratio]]-AVERAGE(Table2[Sharpe Ratio]))/_xlfn.STDEV.P(Table2[Sharpe Ratio])</f>
        <v>1.258038098880949</v>
      </c>
      <c r="AR2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0.18099120875133645</v>
      </c>
      <c r="AS236">
        <f>_xlfn.RANK.AVG(Table2[[#This Row],[1Y Return vs Nifty Z-Score]],Table2[1Y Return vs Nifty Z-Score])</f>
        <v>242</v>
      </c>
      <c r="AT236">
        <f>_xlfn.RANK.AVG(Table2[[#This Row],[6M Return vs Nifty Z-Score]],Table2[6M Return vs Nifty Z-Score])</f>
        <v>468</v>
      </c>
      <c r="AU236">
        <f>_xlfn.RANK.AVG(Table2[[#This Row],[Sharpe Ratio Z-Score]],Table2[Sharpe Ratio Z-Score])</f>
        <v>87</v>
      </c>
      <c r="AV236">
        <f>(Table2[[#This Row],[Rank 1Y]]+Table2[[#This Row],[Rank 6M]]+Table2[[#This Row],[Rank Sharpe]])/3</f>
        <v>265.66666666666669</v>
      </c>
    </row>
    <row r="237" spans="1:48" x14ac:dyDescent="0.3">
      <c r="A237" t="s">
        <v>488</v>
      </c>
      <c r="B237" t="s">
        <v>489</v>
      </c>
      <c r="C237" t="s">
        <v>3148</v>
      </c>
      <c r="D237" t="s">
        <v>225</v>
      </c>
      <c r="E237">
        <v>44772.383336029998</v>
      </c>
      <c r="F237">
        <v>707.05</v>
      </c>
      <c r="G237">
        <v>55.857952674809702</v>
      </c>
      <c r="H237">
        <f>(Table2[[#This Row],[1Y Return vs Nifty]]-AVERAGE(Table2[1Y Return vs Nifty]))/_xlfn.STDEV.P(Table2[1Y Return vs Nifty])</f>
        <v>0.50432921504139372</v>
      </c>
      <c r="I237">
        <v>4.2629556862942302</v>
      </c>
      <c r="J237">
        <f>(Table2[[#This Row],[1M Return vs Nifty]]-AVERAGE(Table2[1M Return vs Nifty]))/_xlfn.STDEV.P(Table2[1M Return vs Nifty])</f>
        <v>0.5551378714992915</v>
      </c>
      <c r="K237">
        <v>19.531945108645399</v>
      </c>
      <c r="L237">
        <f>(Table2[[#This Row],[6M Return vs Nifty]]-AVERAGE(Table2[6M Return vs Nifty]))/_xlfn.STDEV.P(Table2[6M Return vs Nifty])</f>
        <v>0.25805715429448589</v>
      </c>
      <c r="M237">
        <v>9.2667343483332996</v>
      </c>
      <c r="N237">
        <f>(Table2[[#This Row],[1W Return vs Nifty]]-AVERAGE(Table2[1W Return vs Nifty]))/_xlfn.STDEV.P(Table2[1W Return vs Nifty])</f>
        <v>0.98255333293077929</v>
      </c>
      <c r="O237">
        <v>671.04</v>
      </c>
      <c r="P237">
        <v>666.721057473212</v>
      </c>
      <c r="Q237">
        <v>584.91597105836695</v>
      </c>
      <c r="R237">
        <v>67.167427862569895</v>
      </c>
      <c r="S237" s="1">
        <f>(Table2[[#This Row],[Close Price]]-Table2[[#This Row],[20D EMA]])/Table2[[#This Row],[20D EMA]]</f>
        <v>5.3662970910824975E-2</v>
      </c>
      <c r="T237" s="1">
        <f>(Table2[[#This Row],[Close Price]]-Table2[[#This Row],[50D EMA]])/Table2[[#This Row],[50D EMA]]</f>
        <v>6.0488478764461881E-2</v>
      </c>
      <c r="U237" s="1">
        <f>(Table2[[#This Row],[Close Price]]-Table2[[#This Row],[200D EMA]])/Table2[[#This Row],[200D EMA]]</f>
        <v>0.20880611059506465</v>
      </c>
      <c r="V237">
        <v>1.2923344659251299</v>
      </c>
      <c r="W237">
        <v>697.2</v>
      </c>
      <c r="X237">
        <v>715</v>
      </c>
      <c r="Y237">
        <v>684.75</v>
      </c>
      <c r="Z237">
        <v>715</v>
      </c>
      <c r="AA237">
        <v>625</v>
      </c>
      <c r="AB237">
        <v>715</v>
      </c>
      <c r="AC237" s="1">
        <f>(Table2[[#This Row],[Close Price]]/Table2[[#This Row],[Day Low]])-1</f>
        <v>1.4127940332759437E-2</v>
      </c>
      <c r="AD237" s="1">
        <f>(Table2[[#This Row],[Day High]]/Table2[[#This Row],[Close Price]])-1</f>
        <v>1.1243900714235311E-2</v>
      </c>
      <c r="AE237" s="1">
        <f>(Table2[[#This Row],[Close Price]]/Table2[[#This Row],[Current Week Low]])-1</f>
        <v>3.2566630156991572E-2</v>
      </c>
      <c r="AF237" s="1">
        <f>(Table2[[#This Row],[Current Week High]]/Table2[[#This Row],[Close Price]])-1</f>
        <v>1.1243900714235311E-2</v>
      </c>
      <c r="AG237" s="1">
        <f>(Table2[[#This Row],[Close Price]]/Table2[[#This Row],[Current Month Low]])-1</f>
        <v>0.13127999999999984</v>
      </c>
      <c r="AH237" s="1">
        <f>(Table2[[#This Row],[Current Month High]]/Table2[[#This Row],[Close Price]])-1</f>
        <v>1.1243900714235311E-2</v>
      </c>
      <c r="AI237">
        <v>4.5824199137260502</v>
      </c>
      <c r="AJ237">
        <v>104.94202898550699</v>
      </c>
      <c r="AK237" t="str">
        <f>IF(AND(Table2[[#This Row],[20D EMA]]&gt;Table2[[#This Row],[50D EMA]],Table2[[#This Row],[50D EMA]]&gt;Table2[[#This Row],[200D EMA]]),"Uptrend","Downtrend/NoTrend")</f>
        <v>Uptrend</v>
      </c>
      <c r="AL237">
        <v>0.06</v>
      </c>
      <c r="AM237" t="s">
        <v>3194</v>
      </c>
      <c r="AN237">
        <v>4.8600000000000003</v>
      </c>
      <c r="AO237" t="s">
        <v>3194</v>
      </c>
      <c r="AP237">
        <v>4.4969458960087E-2</v>
      </c>
      <c r="AQ237">
        <f>(Table2[[#This Row],[Sharpe Ratio]]-AVERAGE(Table2[Sharpe Ratio]))/_xlfn.STDEV.P(Table2[Sharpe Ratio])</f>
        <v>-0.25351386164355988</v>
      </c>
      <c r="AR2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2.0465637121223903</v>
      </c>
      <c r="AS237">
        <f>_xlfn.RANK.AVG(Table2[[#This Row],[1Y Return vs Nifty Z-Score]],Table2[1Y Return vs Nifty Z-Score])</f>
        <v>165</v>
      </c>
      <c r="AT237">
        <f>_xlfn.RANK.AVG(Table2[[#This Row],[6M Return vs Nifty Z-Score]],Table2[6M Return vs Nifty Z-Score])</f>
        <v>230</v>
      </c>
      <c r="AU237">
        <f>_xlfn.RANK.AVG(Table2[[#This Row],[Sharpe Ratio Z-Score]],Table2[Sharpe Ratio Z-Score])</f>
        <v>403</v>
      </c>
      <c r="AV237">
        <f>(Table2[[#This Row],[Rank 1Y]]+Table2[[#This Row],[Rank 6M]]+Table2[[#This Row],[Rank Sharpe]])/3</f>
        <v>266</v>
      </c>
    </row>
    <row r="238" spans="1:48" x14ac:dyDescent="0.3">
      <c r="A238" t="s">
        <v>328</v>
      </c>
      <c r="B238" t="s">
        <v>329</v>
      </c>
      <c r="C238" t="s">
        <v>3154</v>
      </c>
      <c r="D238" t="s">
        <v>330</v>
      </c>
      <c r="E238">
        <v>83691.553628819995</v>
      </c>
      <c r="F238">
        <v>4326.95</v>
      </c>
      <c r="G238">
        <v>16.8459951394744</v>
      </c>
      <c r="H238">
        <f>(Table2[[#This Row],[1Y Return vs Nifty]]-AVERAGE(Table2[1Y Return vs Nifty]))/_xlfn.STDEV.P(Table2[1Y Return vs Nifty])</f>
        <v>-0.14270329235543958</v>
      </c>
      <c r="I238">
        <v>4.7368611709864403</v>
      </c>
      <c r="J238">
        <f>(Table2[[#This Row],[1M Return vs Nifty]]-AVERAGE(Table2[1M Return vs Nifty]))/_xlfn.STDEV.P(Table2[1M Return vs Nifty])</f>
        <v>0.60736713803681808</v>
      </c>
      <c r="K238">
        <v>11.481392184533</v>
      </c>
      <c r="L238">
        <f>(Table2[[#This Row],[6M Return vs Nifty]]-AVERAGE(Table2[6M Return vs Nifty]))/_xlfn.STDEV.P(Table2[6M Return vs Nifty])</f>
        <v>1.4152620667068773E-2</v>
      </c>
      <c r="M238">
        <v>5.1170517407531104</v>
      </c>
      <c r="N238">
        <f>(Table2[[#This Row],[1W Return vs Nifty]]-AVERAGE(Table2[1W Return vs Nifty]))/_xlfn.STDEV.P(Table2[1W Return vs Nifty])</f>
        <v>0.1830195247943518</v>
      </c>
      <c r="O238">
        <v>4164.6499999999996</v>
      </c>
      <c r="P238">
        <v>4116.3586310629898</v>
      </c>
      <c r="Q238">
        <v>3860.6318220749599</v>
      </c>
      <c r="R238">
        <v>64.691656344636399</v>
      </c>
      <c r="S238" s="1">
        <f>(Table2[[#This Row],[Close Price]]-Table2[[#This Row],[20D EMA]])/Table2[[#This Row],[20D EMA]]</f>
        <v>3.8970861897158274E-2</v>
      </c>
      <c r="T238" s="1">
        <f>(Table2[[#This Row],[Close Price]]-Table2[[#This Row],[50D EMA]])/Table2[[#This Row],[50D EMA]]</f>
        <v>5.1159626216199683E-2</v>
      </c>
      <c r="U238" s="1">
        <f>(Table2[[#This Row],[Close Price]]-Table2[[#This Row],[200D EMA]])/Table2[[#This Row],[200D EMA]]</f>
        <v>0.12078804698719225</v>
      </c>
      <c r="V238">
        <v>0.78920616351036099</v>
      </c>
      <c r="W238">
        <v>4161.55</v>
      </c>
      <c r="X238">
        <v>4336</v>
      </c>
      <c r="Y238">
        <v>4161.55</v>
      </c>
      <c r="Z238">
        <v>4336</v>
      </c>
      <c r="AA238">
        <v>3927</v>
      </c>
      <c r="AB238">
        <v>4400</v>
      </c>
      <c r="AC238" s="1">
        <f>(Table2[[#This Row],[Close Price]]/Table2[[#This Row],[Day Low]])-1</f>
        <v>3.9744806622532325E-2</v>
      </c>
      <c r="AD238" s="1">
        <f>(Table2[[#This Row],[Day High]]/Table2[[#This Row],[Close Price]])-1</f>
        <v>2.0915425415131139E-3</v>
      </c>
      <c r="AE238" s="1">
        <f>(Table2[[#This Row],[Close Price]]/Table2[[#This Row],[Current Week Low]])-1</f>
        <v>3.9744806622532325E-2</v>
      </c>
      <c r="AF238" s="1">
        <f>(Table2[[#This Row],[Current Week High]]/Table2[[#This Row],[Close Price]])-1</f>
        <v>2.0915425415131139E-3</v>
      </c>
      <c r="AG238" s="1">
        <f>(Table2[[#This Row],[Close Price]]/Table2[[#This Row],[Current Month Low]])-1</f>
        <v>0.10184619302266351</v>
      </c>
      <c r="AH238" s="1">
        <f>(Table2[[#This Row],[Current Month High]]/Table2[[#This Row],[Close Price]])-1</f>
        <v>1.6882561619616654E-2</v>
      </c>
      <c r="AI238">
        <v>8.19861565305815</v>
      </c>
      <c r="AJ238">
        <v>50.280454979595298</v>
      </c>
      <c r="AK238" t="str">
        <f>IF(AND(Table2[[#This Row],[20D EMA]]&gt;Table2[[#This Row],[50D EMA]],Table2[[#This Row],[50D EMA]]&gt;Table2[[#This Row],[200D EMA]]),"Uptrend","Downtrend/NoTrend")</f>
        <v>Uptrend</v>
      </c>
      <c r="AL238">
        <v>0.04</v>
      </c>
      <c r="AM238" t="s">
        <v>3194</v>
      </c>
      <c r="AN238">
        <v>5.1100000000000003</v>
      </c>
      <c r="AO238" t="s">
        <v>3194</v>
      </c>
      <c r="AP238">
        <v>0.131662372128802</v>
      </c>
      <c r="AQ238">
        <f>(Table2[[#This Row],[Sharpe Ratio]]-AVERAGE(Table2[Sharpe Ratio]))/_xlfn.STDEV.P(Table2[Sharpe Ratio])</f>
        <v>0.75691358965162259</v>
      </c>
      <c r="AR2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1.4187495807944217</v>
      </c>
      <c r="AS238">
        <f>_xlfn.RANK.AVG(Table2[[#This Row],[1Y Return vs Nifty Z-Score]],Table2[1Y Return vs Nifty Z-Score])</f>
        <v>332</v>
      </c>
      <c r="AT238">
        <f>_xlfn.RANK.AVG(Table2[[#This Row],[6M Return vs Nifty Z-Score]],Table2[6M Return vs Nifty Z-Score])</f>
        <v>316</v>
      </c>
      <c r="AU238">
        <f>_xlfn.RANK.AVG(Table2[[#This Row],[Sharpe Ratio Z-Score]],Table2[Sharpe Ratio Z-Score])</f>
        <v>151</v>
      </c>
      <c r="AV238">
        <f>(Table2[[#This Row],[Rank 1Y]]+Table2[[#This Row],[Rank 6M]]+Table2[[#This Row],[Rank Sharpe]])/3</f>
        <v>266.33333333333331</v>
      </c>
    </row>
    <row r="239" spans="1:48" x14ac:dyDescent="0.3">
      <c r="A239" t="s">
        <v>341</v>
      </c>
      <c r="B239" t="s">
        <v>342</v>
      </c>
      <c r="C239" t="s">
        <v>3152</v>
      </c>
      <c r="D239" t="s">
        <v>51</v>
      </c>
      <c r="E239">
        <v>74913.450750000004</v>
      </c>
      <c r="F239">
        <v>6265.5</v>
      </c>
      <c r="G239">
        <v>46.724899292452598</v>
      </c>
      <c r="H239">
        <f>(Table2[[#This Row],[1Y Return vs Nifty]]-AVERAGE(Table2[1Y Return vs Nifty]))/_xlfn.STDEV.P(Table2[1Y Return vs Nifty])</f>
        <v>0.35285303175007365</v>
      </c>
      <c r="I239">
        <v>-1.31271727478497</v>
      </c>
      <c r="J239">
        <f>(Table2[[#This Row],[1M Return vs Nifty]]-AVERAGE(Table2[1M Return vs Nifty]))/_xlfn.STDEV.P(Table2[1M Return vs Nifty])</f>
        <v>-5.9358728807879159E-2</v>
      </c>
      <c r="K239">
        <v>20.362559061591099</v>
      </c>
      <c r="L239">
        <f>(Table2[[#This Row],[6M Return vs Nifty]]-AVERAGE(Table2[6M Return vs Nifty]))/_xlfn.STDEV.P(Table2[6M Return vs Nifty])</f>
        <v>0.2832219486542451</v>
      </c>
      <c r="M239">
        <v>2.1040334523228101</v>
      </c>
      <c r="N239">
        <f>(Table2[[#This Row],[1W Return vs Nifty]]-AVERAGE(Table2[1W Return vs Nifty]))/_xlfn.STDEV.P(Table2[1W Return vs Nifty])</f>
        <v>-0.39750920810990964</v>
      </c>
      <c r="O239">
        <v>6177.95</v>
      </c>
      <c r="P239">
        <v>5990.5868910402896</v>
      </c>
      <c r="Q239">
        <v>5299.8127745816</v>
      </c>
      <c r="R239">
        <v>58.173969182826497</v>
      </c>
      <c r="S239" s="1">
        <f>(Table2[[#This Row],[Close Price]]-Table2[[#This Row],[20D EMA]])/Table2[[#This Row],[20D EMA]]</f>
        <v>1.4171367524826227E-2</v>
      </c>
      <c r="T239" s="1">
        <f>(Table2[[#This Row],[Close Price]]-Table2[[#This Row],[50D EMA]])/Table2[[#This Row],[50D EMA]]</f>
        <v>4.5890847417784569E-2</v>
      </c>
      <c r="U239" s="1">
        <f>(Table2[[#This Row],[Close Price]]-Table2[[#This Row],[200D EMA]])/Table2[[#This Row],[200D EMA]]</f>
        <v>0.18221157359556675</v>
      </c>
      <c r="V239">
        <v>0.74109593746272195</v>
      </c>
      <c r="W239">
        <v>6230.7</v>
      </c>
      <c r="X239">
        <v>6318.55</v>
      </c>
      <c r="Y239">
        <v>6166.5</v>
      </c>
      <c r="Z239">
        <v>6318.55</v>
      </c>
      <c r="AA239">
        <v>6046</v>
      </c>
      <c r="AB239">
        <v>6375.55</v>
      </c>
      <c r="AC239" s="1">
        <f>(Table2[[#This Row],[Close Price]]/Table2[[#This Row],[Day Low]])-1</f>
        <v>5.5852472434878564E-3</v>
      </c>
      <c r="AD239" s="1">
        <f>(Table2[[#This Row],[Day High]]/Table2[[#This Row],[Close Price]])-1</f>
        <v>8.4670018354480181E-3</v>
      </c>
      <c r="AE239" s="1">
        <f>(Table2[[#This Row],[Close Price]]/Table2[[#This Row],[Current Week Low]])-1</f>
        <v>1.6054487959134001E-2</v>
      </c>
      <c r="AF239" s="1">
        <f>(Table2[[#This Row],[Current Week High]]/Table2[[#This Row],[Close Price]])-1</f>
        <v>8.4670018354480181E-3</v>
      </c>
      <c r="AG239" s="1">
        <f>(Table2[[#This Row],[Close Price]]/Table2[[#This Row],[Current Month Low]])-1</f>
        <v>3.6304995038041632E-2</v>
      </c>
      <c r="AH239" s="1">
        <f>(Table2[[#This Row],[Current Month High]]/Table2[[#This Row],[Close Price]])-1</f>
        <v>1.756444018833303E-2</v>
      </c>
      <c r="AI239">
        <v>2.7834969276194998</v>
      </c>
      <c r="AJ239">
        <v>78.506816336415</v>
      </c>
      <c r="AK239" t="str">
        <f>IF(AND(Table2[[#This Row],[20D EMA]]&gt;Table2[[#This Row],[50D EMA]],Table2[[#This Row],[50D EMA]]&gt;Table2[[#This Row],[200D EMA]]),"Uptrend","Downtrend/NoTrend")</f>
        <v>Uptrend</v>
      </c>
      <c r="AL239">
        <v>0.09</v>
      </c>
      <c r="AM239" t="s">
        <v>3194</v>
      </c>
      <c r="AN239">
        <v>1.1000000000000001</v>
      </c>
      <c r="AO239" t="s">
        <v>3194</v>
      </c>
      <c r="AP239">
        <v>5.3350989794693E-2</v>
      </c>
      <c r="AQ239">
        <f>(Table2[[#This Row],[Sharpe Ratio]]-AVERAGE(Table2[Sharpe Ratio]))/_xlfn.STDEV.P(Table2[Sharpe Ratio])</f>
        <v>-0.15582503646033691</v>
      </c>
      <c r="AR2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2.3382007026193086E-2</v>
      </c>
      <c r="AS239">
        <f>_xlfn.RANK.AVG(Table2[[#This Row],[1Y Return vs Nifty Z-Score]],Table2[1Y Return vs Nifty Z-Score])</f>
        <v>201</v>
      </c>
      <c r="AT239">
        <f>_xlfn.RANK.AVG(Table2[[#This Row],[6M Return vs Nifty Z-Score]],Table2[6M Return vs Nifty Z-Score])</f>
        <v>222</v>
      </c>
      <c r="AU239">
        <f>_xlfn.RANK.AVG(Table2[[#This Row],[Sharpe Ratio Z-Score]],Table2[Sharpe Ratio Z-Score])</f>
        <v>381</v>
      </c>
      <c r="AV239">
        <f>(Table2[[#This Row],[Rank 1Y]]+Table2[[#This Row],[Rank 6M]]+Table2[[#This Row],[Rank Sharpe]])/3</f>
        <v>268</v>
      </c>
    </row>
    <row r="240" spans="1:48" x14ac:dyDescent="0.3">
      <c r="A240" t="s">
        <v>177</v>
      </c>
      <c r="B240" t="s">
        <v>178</v>
      </c>
      <c r="C240" t="s">
        <v>3146</v>
      </c>
      <c r="D240" t="s">
        <v>179</v>
      </c>
      <c r="E240">
        <v>152035.56658508899</v>
      </c>
      <c r="F240">
        <v>231.23</v>
      </c>
      <c r="G240">
        <v>51.071754876208999</v>
      </c>
      <c r="H240">
        <f>(Table2[[#This Row],[1Y Return vs Nifty]]-AVERAGE(Table2[1Y Return vs Nifty]))/_xlfn.STDEV.P(Table2[1Y Return vs Nifty])</f>
        <v>0.42494777001339562</v>
      </c>
      <c r="I240">
        <v>6.1204069332583897</v>
      </c>
      <c r="J240">
        <f>(Table2[[#This Row],[1M Return vs Nifty]]-AVERAGE(Table2[1M Return vs Nifty]))/_xlfn.STDEV.P(Table2[1M Return vs Nifty])</f>
        <v>0.75984813418207053</v>
      </c>
      <c r="K240">
        <v>1.01143724914428</v>
      </c>
      <c r="L240">
        <f>(Table2[[#This Row],[6M Return vs Nifty]]-AVERAGE(Table2[6M Return vs Nifty]))/_xlfn.STDEV.P(Table2[6M Return vs Nifty])</f>
        <v>-0.30305161358714067</v>
      </c>
      <c r="M240">
        <v>3.4952030602689499</v>
      </c>
      <c r="N240">
        <f>(Table2[[#This Row],[1W Return vs Nifty]]-AVERAGE(Table2[1W Return vs Nifty]))/_xlfn.STDEV.P(Table2[1W Return vs Nifty])</f>
        <v>-0.12946771202704474</v>
      </c>
      <c r="O240">
        <v>228.06</v>
      </c>
      <c r="P240">
        <v>226.651772888766</v>
      </c>
      <c r="Q240">
        <v>201.771406317691</v>
      </c>
      <c r="R240">
        <v>57.231689540736099</v>
      </c>
      <c r="S240" s="1">
        <f>(Table2[[#This Row],[Close Price]]-Table2[[#This Row],[20D EMA]])/Table2[[#This Row],[20D EMA]]</f>
        <v>1.3899850916425448E-2</v>
      </c>
      <c r="T240" s="1">
        <f>(Table2[[#This Row],[Close Price]]-Table2[[#This Row],[50D EMA]])/Table2[[#This Row],[50D EMA]]</f>
        <v>2.0199388043087775E-2</v>
      </c>
      <c r="U240" s="1">
        <f>(Table2[[#This Row],[Close Price]]-Table2[[#This Row],[200D EMA]])/Table2[[#This Row],[200D EMA]]</f>
        <v>0.14599984318851478</v>
      </c>
      <c r="V240">
        <v>0.88248186464256095</v>
      </c>
      <c r="W240">
        <v>228.32</v>
      </c>
      <c r="X240">
        <v>233.9</v>
      </c>
      <c r="Y240">
        <v>227.15</v>
      </c>
      <c r="Z240">
        <v>233.9</v>
      </c>
      <c r="AA240">
        <v>221.08</v>
      </c>
      <c r="AB240">
        <v>244.5</v>
      </c>
      <c r="AC240" s="1">
        <f>(Table2[[#This Row],[Close Price]]/Table2[[#This Row],[Day Low]])-1</f>
        <v>1.2745269796776482E-2</v>
      </c>
      <c r="AD240" s="1">
        <f>(Table2[[#This Row],[Day High]]/Table2[[#This Row],[Close Price]])-1</f>
        <v>1.1546944600614228E-2</v>
      </c>
      <c r="AE240" s="1">
        <f>(Table2[[#This Row],[Close Price]]/Table2[[#This Row],[Current Week Low]])-1</f>
        <v>1.7961699317631474E-2</v>
      </c>
      <c r="AF240" s="1">
        <f>(Table2[[#This Row],[Current Week High]]/Table2[[#This Row],[Close Price]])-1</f>
        <v>1.1546944600614228E-2</v>
      </c>
      <c r="AG240" s="1">
        <f>(Table2[[#This Row],[Close Price]]/Table2[[#This Row],[Current Month Low]])-1</f>
        <v>4.5910982449791859E-2</v>
      </c>
      <c r="AH240" s="1">
        <f>(Table2[[#This Row],[Current Month High]]/Table2[[#This Row],[Close Price]])-1</f>
        <v>5.7388747134887286E-2</v>
      </c>
      <c r="AI240">
        <v>6.5173204169009402</v>
      </c>
      <c r="AJ240">
        <v>99.078777442961595</v>
      </c>
      <c r="AK240" t="str">
        <f>IF(AND(Table2[[#This Row],[20D EMA]]&gt;Table2[[#This Row],[50D EMA]],Table2[[#This Row],[50D EMA]]&gt;Table2[[#This Row],[200D EMA]]),"Uptrend","Downtrend/NoTrend")</f>
        <v>Uptrend</v>
      </c>
      <c r="AL240">
        <v>0.05</v>
      </c>
      <c r="AM240" t="s">
        <v>3194</v>
      </c>
      <c r="AN240">
        <v>0.28999999999999998</v>
      </c>
      <c r="AO240" t="s">
        <v>3194</v>
      </c>
      <c r="AP240">
        <v>0.108084260328061</v>
      </c>
      <c r="AQ240">
        <f>(Table2[[#This Row],[Sharpe Ratio]]-AVERAGE(Table2[Sharpe Ratio]))/_xlfn.STDEV.P(Table2[Sharpe Ratio])</f>
        <v>0.48210483605937415</v>
      </c>
      <c r="AR24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1.2343814146406549</v>
      </c>
      <c r="AS240">
        <f>_xlfn.RANK.AVG(Table2[[#This Row],[1Y Return vs Nifty Z-Score]],Table2[1Y Return vs Nifty Z-Score])</f>
        <v>182</v>
      </c>
      <c r="AT240">
        <f>_xlfn.RANK.AVG(Table2[[#This Row],[6M Return vs Nifty Z-Score]],Table2[6M Return vs Nifty Z-Score])</f>
        <v>419</v>
      </c>
      <c r="AU240">
        <f>_xlfn.RANK.AVG(Table2[[#This Row],[Sharpe Ratio Z-Score]],Table2[Sharpe Ratio Z-Score])</f>
        <v>211</v>
      </c>
      <c r="AV240">
        <f>(Table2[[#This Row],[Rank 1Y]]+Table2[[#This Row],[Rank 6M]]+Table2[[#This Row],[Rank Sharpe]])/3</f>
        <v>270.66666666666669</v>
      </c>
    </row>
    <row r="241" spans="1:48" x14ac:dyDescent="0.3">
      <c r="A241" t="s">
        <v>1080</v>
      </c>
      <c r="B241" t="s">
        <v>1081</v>
      </c>
      <c r="C241" t="s">
        <v>3157</v>
      </c>
      <c r="D241" t="s">
        <v>452</v>
      </c>
      <c r="E241">
        <v>12463.146862174999</v>
      </c>
      <c r="F241">
        <v>2549.65</v>
      </c>
      <c r="G241">
        <v>-5.6272068481602</v>
      </c>
      <c r="H241">
        <f>(Table2[[#This Row],[1Y Return vs Nifty]]-AVERAGE(Table2[1Y Return vs Nifty]))/_xlfn.STDEV.P(Table2[1Y Return vs Nifty])</f>
        <v>-0.5154324028627556</v>
      </c>
      <c r="I241">
        <v>1.85425974229117</v>
      </c>
      <c r="J241">
        <f>(Table2[[#This Row],[1M Return vs Nifty]]-AVERAGE(Table2[1M Return vs Nifty]))/_xlfn.STDEV.P(Table2[1M Return vs Nifty])</f>
        <v>0.28967476433795192</v>
      </c>
      <c r="K241">
        <v>12.906562378062899</v>
      </c>
      <c r="L241">
        <f>(Table2[[#This Row],[6M Return vs Nifty]]-AVERAGE(Table2[6M Return vs Nifty]))/_xlfn.STDEV.P(Table2[6M Return vs Nifty])</f>
        <v>5.7330458844057172E-2</v>
      </c>
      <c r="M241">
        <v>7.2956640128792696</v>
      </c>
      <c r="N241">
        <f>(Table2[[#This Row],[1W Return vs Nifty]]-AVERAGE(Table2[1W Return vs Nifty]))/_xlfn.STDEV.P(Table2[1W Return vs Nifty])</f>
        <v>0.60278034293594085</v>
      </c>
      <c r="O241">
        <v>2510.13</v>
      </c>
      <c r="P241">
        <v>2420.6878826590801</v>
      </c>
      <c r="Q241">
        <v>2145.8738339143401</v>
      </c>
      <c r="R241">
        <v>52.6388485514914</v>
      </c>
      <c r="S241" s="1">
        <f>(Table2[[#This Row],[Close Price]]-Table2[[#This Row],[20D EMA]])/Table2[[#This Row],[20D EMA]]</f>
        <v>1.5744204483433121E-2</v>
      </c>
      <c r="T241" s="1">
        <f>(Table2[[#This Row],[Close Price]]-Table2[[#This Row],[50D EMA]])/Table2[[#This Row],[50D EMA]]</f>
        <v>5.3274987768872364E-2</v>
      </c>
      <c r="U241" s="1">
        <f>(Table2[[#This Row],[Close Price]]-Table2[[#This Row],[200D EMA]])/Table2[[#This Row],[200D EMA]]</f>
        <v>0.18816398229206333</v>
      </c>
      <c r="V241">
        <v>0.86511127056824799</v>
      </c>
      <c r="W241">
        <v>2533</v>
      </c>
      <c r="X241">
        <v>2581.9499999999998</v>
      </c>
      <c r="Y241">
        <v>2533</v>
      </c>
      <c r="Z241">
        <v>2611.75</v>
      </c>
      <c r="AA241">
        <v>2345.0500000000002</v>
      </c>
      <c r="AB241">
        <v>2700</v>
      </c>
      <c r="AC241" s="1">
        <f>(Table2[[#This Row],[Close Price]]/Table2[[#This Row],[Day Low]])-1</f>
        <v>6.573233320173788E-3</v>
      </c>
      <c r="AD241" s="1">
        <f>(Table2[[#This Row],[Day High]]/Table2[[#This Row],[Close Price]])-1</f>
        <v>1.2668405467417099E-2</v>
      </c>
      <c r="AE241" s="1">
        <f>(Table2[[#This Row],[Close Price]]/Table2[[#This Row],[Current Week Low]])-1</f>
        <v>6.573233320173788E-3</v>
      </c>
      <c r="AF241" s="1">
        <f>(Table2[[#This Row],[Current Week High]]/Table2[[#This Row],[Close Price]])-1</f>
        <v>2.4356284195869993E-2</v>
      </c>
      <c r="AG241" s="1">
        <f>(Table2[[#This Row],[Close Price]]/Table2[[#This Row],[Current Month Low]])-1</f>
        <v>8.724760666083875E-2</v>
      </c>
      <c r="AH241" s="1">
        <f>(Table2[[#This Row],[Current Month High]]/Table2[[#This Row],[Close Price]])-1</f>
        <v>5.8968878081305132E-2</v>
      </c>
      <c r="AI241">
        <v>5.8968878081305096</v>
      </c>
      <c r="AJ241">
        <v>54.655465243236698</v>
      </c>
      <c r="AK241" t="str">
        <f>IF(AND(Table2[[#This Row],[20D EMA]]&gt;Table2[[#This Row],[50D EMA]],Table2[[#This Row],[50D EMA]]&gt;Table2[[#This Row],[200D EMA]]),"Uptrend","Downtrend/NoTrend")</f>
        <v>Uptrend</v>
      </c>
      <c r="AL241">
        <v>0.21</v>
      </c>
      <c r="AM241" t="s">
        <v>3194</v>
      </c>
      <c r="AN241">
        <v>7.61</v>
      </c>
      <c r="AO241" t="s">
        <v>3194</v>
      </c>
      <c r="AP241">
        <v>0.21420406686825</v>
      </c>
      <c r="AQ241">
        <f>(Table2[[#This Row],[Sharpe Ratio]]-AVERAGE(Table2[Sharpe Ratio]))/_xlfn.STDEV.P(Table2[Sharpe Ratio])</f>
        <v>1.7189575583305177</v>
      </c>
      <c r="AR2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2.1533107215857119</v>
      </c>
      <c r="AS241">
        <f>_xlfn.RANK.AVG(Table2[[#This Row],[1Y Return vs Nifty Z-Score]],Table2[1Y Return vs Nifty Z-Score])</f>
        <v>486</v>
      </c>
      <c r="AT241">
        <f>_xlfn.RANK.AVG(Table2[[#This Row],[6M Return vs Nifty Z-Score]],Table2[6M Return vs Nifty Z-Score])</f>
        <v>299</v>
      </c>
      <c r="AU241">
        <f>_xlfn.RANK.AVG(Table2[[#This Row],[Sharpe Ratio Z-Score]],Table2[Sharpe Ratio Z-Score])</f>
        <v>27</v>
      </c>
      <c r="AV241">
        <f>(Table2[[#This Row],[Rank 1Y]]+Table2[[#This Row],[Rank 6M]]+Table2[[#This Row],[Rank Sharpe]])/3</f>
        <v>270.66666666666669</v>
      </c>
    </row>
    <row r="242" spans="1:48" x14ac:dyDescent="0.3">
      <c r="A242" t="s">
        <v>808</v>
      </c>
      <c r="B242" t="s">
        <v>809</v>
      </c>
      <c r="C242" t="s">
        <v>3162</v>
      </c>
      <c r="D242" t="s">
        <v>400</v>
      </c>
      <c r="E242">
        <v>20196.882291770002</v>
      </c>
      <c r="F242">
        <v>504.1</v>
      </c>
      <c r="G242">
        <v>43.812942137291103</v>
      </c>
      <c r="H242">
        <f>(Table2[[#This Row],[1Y Return vs Nifty]]-AVERAGE(Table2[1Y Return vs Nifty]))/_xlfn.STDEV.P(Table2[1Y Return vs Nifty])</f>
        <v>0.30455678981374606</v>
      </c>
      <c r="I242">
        <v>-0.36034525148330698</v>
      </c>
      <c r="J242">
        <f>(Table2[[#This Row],[1M Return vs Nifty]]-AVERAGE(Table2[1M Return vs Nifty]))/_xlfn.STDEV.P(Table2[1M Return vs Nifty])</f>
        <v>4.5602479396351557E-2</v>
      </c>
      <c r="K242">
        <v>25.2663467311875</v>
      </c>
      <c r="L242">
        <f>(Table2[[#This Row],[6M Return vs Nifty]]-AVERAGE(Table2[6M Return vs Nifty]))/_xlfn.STDEV.P(Table2[6M Return vs Nifty])</f>
        <v>0.43179013469503907</v>
      </c>
      <c r="M242">
        <v>4.3753762812427404</v>
      </c>
      <c r="N242">
        <f>(Table2[[#This Row],[1W Return vs Nifty]]-AVERAGE(Table2[1W Return vs Nifty]))/_xlfn.STDEV.P(Table2[1W Return vs Nifty])</f>
        <v>4.011832954138405E-2</v>
      </c>
      <c r="O242">
        <v>505.38</v>
      </c>
      <c r="P242">
        <v>503.53377470174098</v>
      </c>
      <c r="Q242">
        <v>442.01286286554398</v>
      </c>
      <c r="R242">
        <v>50.008788112196498</v>
      </c>
      <c r="S242" s="1">
        <f>(Table2[[#This Row],[Close Price]]-Table2[[#This Row],[20D EMA]])/Table2[[#This Row],[20D EMA]]</f>
        <v>-2.5327476354425832E-3</v>
      </c>
      <c r="T242" s="1">
        <f>(Table2[[#This Row],[Close Price]]-Table2[[#This Row],[50D EMA]])/Table2[[#This Row],[50D EMA]]</f>
        <v>1.1245031151970587E-3</v>
      </c>
      <c r="U242" s="1">
        <f>(Table2[[#This Row],[Close Price]]-Table2[[#This Row],[200D EMA]])/Table2[[#This Row],[200D EMA]]</f>
        <v>0.1404645483209441</v>
      </c>
      <c r="V242">
        <v>0.89256214119043598</v>
      </c>
      <c r="W242">
        <v>499.4</v>
      </c>
      <c r="X242">
        <v>505</v>
      </c>
      <c r="Y242">
        <v>495.2</v>
      </c>
      <c r="Z242">
        <v>506.05</v>
      </c>
      <c r="AA242">
        <v>475.85</v>
      </c>
      <c r="AB242">
        <v>551.95000000000005</v>
      </c>
      <c r="AC242" s="1">
        <f>(Table2[[#This Row],[Close Price]]/Table2[[#This Row],[Day Low]])-1</f>
        <v>9.4112935522627783E-3</v>
      </c>
      <c r="AD242" s="1">
        <f>(Table2[[#This Row],[Day High]]/Table2[[#This Row],[Close Price]])-1</f>
        <v>1.7853600476096521E-3</v>
      </c>
      <c r="AE242" s="1">
        <f>(Table2[[#This Row],[Close Price]]/Table2[[#This Row],[Current Week Low]])-1</f>
        <v>1.7972536348950019E-2</v>
      </c>
      <c r="AF242" s="1">
        <f>(Table2[[#This Row],[Current Week High]]/Table2[[#This Row],[Close Price]])-1</f>
        <v>3.8682801031542091E-3</v>
      </c>
      <c r="AG242" s="1">
        <f>(Table2[[#This Row],[Close Price]]/Table2[[#This Row],[Current Month Low]])-1</f>
        <v>5.9367447725123368E-2</v>
      </c>
      <c r="AH242" s="1">
        <f>(Table2[[#This Row],[Current Month High]]/Table2[[#This Row],[Close Price]])-1</f>
        <v>9.4921642531243799E-2</v>
      </c>
      <c r="AI242">
        <v>13.935727038286</v>
      </c>
      <c r="AJ242">
        <v>91.345606376921594</v>
      </c>
      <c r="AK242" t="str">
        <f>IF(AND(Table2[[#This Row],[20D EMA]]&gt;Table2[[#This Row],[50D EMA]],Table2[[#This Row],[50D EMA]]&gt;Table2[[#This Row],[200D EMA]]),"Uptrend","Downtrend/NoTrend")</f>
        <v>Uptrend</v>
      </c>
      <c r="AL242">
        <v>0.03</v>
      </c>
      <c r="AM242" t="s">
        <v>3194</v>
      </c>
      <c r="AN242">
        <v>-0.79</v>
      </c>
      <c r="AO242" t="s">
        <v>3193</v>
      </c>
      <c r="AP242">
        <v>3.9251930741187997E-2</v>
      </c>
      <c r="AQ242">
        <f>(Table2[[#This Row],[Sharpe Ratio]]-AVERAGE(Table2[Sharpe Ratio]))/_xlfn.STDEV.P(Table2[Sharpe Ratio])</f>
        <v>-0.32015307417858413</v>
      </c>
      <c r="AR2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0.50191465926793655</v>
      </c>
      <c r="AS242">
        <f>_xlfn.RANK.AVG(Table2[[#This Row],[1Y Return vs Nifty Z-Score]],Table2[1Y Return vs Nifty Z-Score])</f>
        <v>210</v>
      </c>
      <c r="AT242">
        <f>_xlfn.RANK.AVG(Table2[[#This Row],[6M Return vs Nifty Z-Score]],Table2[6M Return vs Nifty Z-Score])</f>
        <v>182</v>
      </c>
      <c r="AU242">
        <f>_xlfn.RANK.AVG(Table2[[#This Row],[Sharpe Ratio Z-Score]],Table2[Sharpe Ratio Z-Score])</f>
        <v>421</v>
      </c>
      <c r="AV242">
        <f>(Table2[[#This Row],[Rank 1Y]]+Table2[[#This Row],[Rank 6M]]+Table2[[#This Row],[Rank Sharpe]])/3</f>
        <v>271</v>
      </c>
    </row>
    <row r="243" spans="1:48" x14ac:dyDescent="0.3">
      <c r="A243" t="s">
        <v>167</v>
      </c>
      <c r="B243" t="s">
        <v>168</v>
      </c>
      <c r="C243" t="s">
        <v>3152</v>
      </c>
      <c r="D243" t="s">
        <v>169</v>
      </c>
      <c r="E243">
        <v>162113.69774860001</v>
      </c>
      <c r="F243">
        <v>6106.7</v>
      </c>
      <c r="G243">
        <v>40.202919985000896</v>
      </c>
      <c r="H243">
        <f>(Table2[[#This Row],[1Y Return vs Nifty]]-AVERAGE(Table2[1Y Return vs Nifty]))/_xlfn.STDEV.P(Table2[1Y Return vs Nifty])</f>
        <v>0.24468279649160168</v>
      </c>
      <c r="I243">
        <v>14.6608913241948</v>
      </c>
      <c r="J243">
        <f>(Table2[[#This Row],[1M Return vs Nifty]]-AVERAGE(Table2[1M Return vs Nifty]))/_xlfn.STDEV.P(Table2[1M Return vs Nifty])</f>
        <v>1.701097497234936</v>
      </c>
      <c r="K243">
        <v>51.807451590044899</v>
      </c>
      <c r="L243">
        <f>(Table2[[#This Row],[6M Return vs Nifty]]-AVERAGE(Table2[6M Return vs Nifty]))/_xlfn.STDEV.P(Table2[6M Return vs Nifty])</f>
        <v>1.2358958729688749</v>
      </c>
      <c r="M243">
        <v>14.876887186760101</v>
      </c>
      <c r="N243">
        <f>(Table2[[#This Row],[1W Return vs Nifty]]-AVERAGE(Table2[1W Return vs Nifty]))/_xlfn.STDEV.P(Table2[1W Return vs Nifty])</f>
        <v>2.0634810296517601</v>
      </c>
      <c r="O243">
        <v>5657.43</v>
      </c>
      <c r="P243">
        <v>5316.9690649676604</v>
      </c>
      <c r="Q243">
        <v>4525.6477701444801</v>
      </c>
      <c r="R243">
        <v>76.260631966024704</v>
      </c>
      <c r="S243" s="1">
        <f>(Table2[[#This Row],[Close Price]]-Table2[[#This Row],[20D EMA]])/Table2[[#This Row],[20D EMA]]</f>
        <v>7.9412383361349495E-2</v>
      </c>
      <c r="T243" s="1">
        <f>(Table2[[#This Row],[Close Price]]-Table2[[#This Row],[50D EMA]])/Table2[[#This Row],[50D EMA]]</f>
        <v>0.14853028584192879</v>
      </c>
      <c r="U243" s="1">
        <f>(Table2[[#This Row],[Close Price]]-Table2[[#This Row],[200D EMA]])/Table2[[#This Row],[200D EMA]]</f>
        <v>0.34935379644117664</v>
      </c>
      <c r="V243">
        <v>1.29550411746321</v>
      </c>
      <c r="W243">
        <v>6020.35</v>
      </c>
      <c r="X243">
        <v>6275.85</v>
      </c>
      <c r="Y243">
        <v>6020.35</v>
      </c>
      <c r="Z243">
        <v>6275.85</v>
      </c>
      <c r="AA243">
        <v>5241.7</v>
      </c>
      <c r="AB243">
        <v>6275.85</v>
      </c>
      <c r="AC243" s="1">
        <f>(Table2[[#This Row],[Close Price]]/Table2[[#This Row],[Day Low]])-1</f>
        <v>1.4343019924090594E-2</v>
      </c>
      <c r="AD243" s="1">
        <f>(Table2[[#This Row],[Day High]]/Table2[[#This Row],[Close Price]])-1</f>
        <v>2.769908461198356E-2</v>
      </c>
      <c r="AE243" s="1">
        <f>(Table2[[#This Row],[Close Price]]/Table2[[#This Row],[Current Week Low]])-1</f>
        <v>1.4343019924090594E-2</v>
      </c>
      <c r="AF243" s="1">
        <f>(Table2[[#This Row],[Current Week High]]/Table2[[#This Row],[Close Price]])-1</f>
        <v>2.769908461198356E-2</v>
      </c>
      <c r="AG243" s="1">
        <f>(Table2[[#This Row],[Close Price]]/Table2[[#This Row],[Current Month Low]])-1</f>
        <v>0.16502279794723096</v>
      </c>
      <c r="AH243" s="1">
        <f>(Table2[[#This Row],[Current Month High]]/Table2[[#This Row],[Close Price]])-1</f>
        <v>2.769908461198356E-2</v>
      </c>
      <c r="AI243">
        <v>2.7699084611983502</v>
      </c>
      <c r="AJ243">
        <v>85.315449276241907</v>
      </c>
      <c r="AK243" t="str">
        <f>IF(AND(Table2[[#This Row],[20D EMA]]&gt;Table2[[#This Row],[50D EMA]],Table2[[#This Row],[50D EMA]]&gt;Table2[[#This Row],[200D EMA]]),"Uptrend","Downtrend/NoTrend")</f>
        <v>Uptrend</v>
      </c>
      <c r="AL243">
        <v>0.17</v>
      </c>
      <c r="AM243" t="s">
        <v>3194</v>
      </c>
      <c r="AN243">
        <v>13.52</v>
      </c>
      <c r="AO243" t="s">
        <v>3194</v>
      </c>
      <c r="AP243">
        <v>1.1874713041E-4</v>
      </c>
      <c r="AQ243">
        <f>(Table2[[#This Row],[Sharpe Ratio]]-AVERAGE(Table2[Sharpe Ratio]))/_xlfn.STDEV.P(Table2[Sharpe Ratio])</f>
        <v>-0.77626005607170301</v>
      </c>
      <c r="AR2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4.4688971402754696</v>
      </c>
      <c r="AS243">
        <f>_xlfn.RANK.AVG(Table2[[#This Row],[1Y Return vs Nifty Z-Score]],Table2[1Y Return vs Nifty Z-Score])</f>
        <v>221</v>
      </c>
      <c r="AT243">
        <f>_xlfn.RANK.AVG(Table2[[#This Row],[6M Return vs Nifty Z-Score]],Table2[6M Return vs Nifty Z-Score])</f>
        <v>72</v>
      </c>
      <c r="AU243">
        <f>_xlfn.RANK.AVG(Table2[[#This Row],[Sharpe Ratio Z-Score]],Table2[Sharpe Ratio Z-Score])</f>
        <v>522</v>
      </c>
      <c r="AV243">
        <f>(Table2[[#This Row],[Rank 1Y]]+Table2[[#This Row],[Rank 6M]]+Table2[[#This Row],[Rank Sharpe]])/3</f>
        <v>271.66666666666669</v>
      </c>
    </row>
    <row r="244" spans="1:48" x14ac:dyDescent="0.3">
      <c r="A244" t="s">
        <v>728</v>
      </c>
      <c r="B244" t="s">
        <v>729</v>
      </c>
      <c r="C244" t="s">
        <v>3148</v>
      </c>
      <c r="D244" t="s">
        <v>405</v>
      </c>
      <c r="E244">
        <v>24688.220659499999</v>
      </c>
      <c r="F244">
        <v>6912.25</v>
      </c>
      <c r="G244">
        <v>167.37881335831599</v>
      </c>
      <c r="H244">
        <f>(Table2[[#This Row],[1Y Return vs Nifty]]-AVERAGE(Table2[1Y Return vs Nifty]))/_xlfn.STDEV.P(Table2[1Y Return vs Nifty])</f>
        <v>2.3539575514237661</v>
      </c>
      <c r="I244">
        <v>-1.7829651081919999</v>
      </c>
      <c r="J244">
        <f>(Table2[[#This Row],[1M Return vs Nifty]]-AVERAGE(Table2[1M Return vs Nifty]))/_xlfn.STDEV.P(Table2[1M Return vs Nifty])</f>
        <v>-0.11118488449304005</v>
      </c>
      <c r="K244">
        <v>18.1418236909348</v>
      </c>
      <c r="L244">
        <f>(Table2[[#This Row],[6M Return vs Nifty]]-AVERAGE(Table2[6M Return vs Nifty]))/_xlfn.STDEV.P(Table2[6M Return vs Nifty])</f>
        <v>0.21594117552032366</v>
      </c>
      <c r="M244">
        <v>11.5595509193515</v>
      </c>
      <c r="N244">
        <f>(Table2[[#This Row],[1W Return vs Nifty]]-AVERAGE(Table2[1W Return vs Nifty]))/_xlfn.STDEV.P(Table2[1W Return vs Nifty])</f>
        <v>1.4243182913003243</v>
      </c>
      <c r="O244">
        <v>6562.27</v>
      </c>
      <c r="P244">
        <v>6370.7310109316804</v>
      </c>
      <c r="Q244">
        <v>5088.68499754616</v>
      </c>
      <c r="R244">
        <v>67.627804963870005</v>
      </c>
      <c r="S244" s="1">
        <f>(Table2[[#This Row],[Close Price]]-Table2[[#This Row],[20D EMA]])/Table2[[#This Row],[20D EMA]]</f>
        <v>5.3332154879332842E-2</v>
      </c>
      <c r="T244" s="1">
        <f>(Table2[[#This Row],[Close Price]]-Table2[[#This Row],[50D EMA]])/Table2[[#This Row],[50D EMA]]</f>
        <v>8.500107572256857E-2</v>
      </c>
      <c r="U244" s="1">
        <f>(Table2[[#This Row],[Close Price]]-Table2[[#This Row],[200D EMA]])/Table2[[#This Row],[200D EMA]]</f>
        <v>0.35835682565008253</v>
      </c>
      <c r="V244">
        <v>1.4488390124966699</v>
      </c>
      <c r="W244">
        <v>6790.2</v>
      </c>
      <c r="X244">
        <v>6969.95</v>
      </c>
      <c r="Y244">
        <v>6628.55</v>
      </c>
      <c r="Z244">
        <v>6969.95</v>
      </c>
      <c r="AA244">
        <v>5849.95</v>
      </c>
      <c r="AB244">
        <v>6969.95</v>
      </c>
      <c r="AC244" s="1">
        <f>(Table2[[#This Row],[Close Price]]/Table2[[#This Row],[Day Low]])-1</f>
        <v>1.7974433742746987E-2</v>
      </c>
      <c r="AD244" s="1">
        <f>(Table2[[#This Row],[Day High]]/Table2[[#This Row],[Close Price]])-1</f>
        <v>8.347499005388892E-3</v>
      </c>
      <c r="AE244" s="1">
        <f>(Table2[[#This Row],[Close Price]]/Table2[[#This Row],[Current Week Low]])-1</f>
        <v>4.2799707326639957E-2</v>
      </c>
      <c r="AF244" s="1">
        <f>(Table2[[#This Row],[Current Week High]]/Table2[[#This Row],[Close Price]])-1</f>
        <v>8.347499005388892E-3</v>
      </c>
      <c r="AG244" s="1">
        <f>(Table2[[#This Row],[Close Price]]/Table2[[#This Row],[Current Month Low]])-1</f>
        <v>0.18159129565209953</v>
      </c>
      <c r="AH244" s="1">
        <f>(Table2[[#This Row],[Current Month High]]/Table2[[#This Row],[Close Price]])-1</f>
        <v>8.347499005388892E-3</v>
      </c>
      <c r="AI244">
        <v>2.71619226735144</v>
      </c>
      <c r="AJ244">
        <v>200.27150304083401</v>
      </c>
      <c r="AK244" t="str">
        <f>IF(AND(Table2[[#This Row],[20D EMA]]&gt;Table2[[#This Row],[50D EMA]],Table2[[#This Row],[50D EMA]]&gt;Table2[[#This Row],[200D EMA]]),"Uptrend","Downtrend/NoTrend")</f>
        <v>Uptrend</v>
      </c>
      <c r="AL244">
        <v>0.18</v>
      </c>
      <c r="AM244" t="s">
        <v>3194</v>
      </c>
      <c r="AN244">
        <v>1.89</v>
      </c>
      <c r="AO244" t="s">
        <v>3194</v>
      </c>
      <c r="AQ244">
        <f>(Table2[[#This Row],[Sharpe Ratio]]-AVERAGE(Table2[Sharpe Ratio]))/_xlfn.STDEV.P(Table2[Sharpe Ratio])</f>
        <v>-0.77764408339231328</v>
      </c>
      <c r="AR2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3.1053880503590605</v>
      </c>
      <c r="AS244">
        <f>_xlfn.RANK.AVG(Table2[[#This Row],[1Y Return vs Nifty Z-Score]],Table2[1Y Return vs Nifty Z-Score])</f>
        <v>24</v>
      </c>
      <c r="AT244">
        <f>_xlfn.RANK.AVG(Table2[[#This Row],[6M Return vs Nifty Z-Score]],Table2[6M Return vs Nifty Z-Score])</f>
        <v>242</v>
      </c>
      <c r="AU244">
        <f>_xlfn.RANK.AVG(Table2[[#This Row],[Sharpe Ratio Z-Score]],Table2[Sharpe Ratio Z-Score])</f>
        <v>549</v>
      </c>
      <c r="AV244">
        <f>(Table2[[#This Row],[Rank 1Y]]+Table2[[#This Row],[Rank 6M]]+Table2[[#This Row],[Rank Sharpe]])/3</f>
        <v>271.66666666666669</v>
      </c>
    </row>
    <row r="245" spans="1:48" x14ac:dyDescent="0.3">
      <c r="A245" t="s">
        <v>1861</v>
      </c>
      <c r="B245" t="s">
        <v>1862</v>
      </c>
      <c r="C245" t="s">
        <v>3159</v>
      </c>
      <c r="D245" t="s">
        <v>119</v>
      </c>
      <c r="E245">
        <v>4105.7393549999997</v>
      </c>
      <c r="F245">
        <v>712.75</v>
      </c>
      <c r="G245">
        <v>4.9173906006610002</v>
      </c>
      <c r="H245">
        <f>(Table2[[#This Row],[1Y Return vs Nifty]]-AVERAGE(Table2[1Y Return vs Nifty]))/_xlfn.STDEV.P(Table2[1Y Return vs Nifty])</f>
        <v>-0.34054506682940389</v>
      </c>
      <c r="I245">
        <v>20.5579705965336</v>
      </c>
      <c r="J245">
        <f>(Table2[[#This Row],[1M Return vs Nifty]]-AVERAGE(Table2[1M Return vs Nifty]))/_xlfn.STDEV.P(Table2[1M Return vs Nifty])</f>
        <v>2.3510163841369192</v>
      </c>
      <c r="K245">
        <v>14.1175337113513</v>
      </c>
      <c r="L245">
        <f>(Table2[[#This Row],[6M Return vs Nifty]]-AVERAGE(Table2[6M Return vs Nifty]))/_xlfn.STDEV.P(Table2[6M Return vs Nifty])</f>
        <v>9.401879579011152E-2</v>
      </c>
      <c r="M245">
        <v>11.239144764429</v>
      </c>
      <c r="N245">
        <f>(Table2[[#This Row],[1W Return vs Nifty]]-AVERAGE(Table2[1W Return vs Nifty]))/_xlfn.STDEV.P(Table2[1W Return vs Nifty])</f>
        <v>1.3625845209325416</v>
      </c>
      <c r="O245">
        <v>572.48</v>
      </c>
      <c r="P245">
        <v>616.98873122854604</v>
      </c>
      <c r="Q245">
        <v>579.34821400694398</v>
      </c>
      <c r="R245">
        <v>74.940065935118497</v>
      </c>
      <c r="S245" s="1">
        <f>(Table2[[#This Row],[Close Price]]-Table2[[#This Row],[20D EMA]])/Table2[[#This Row],[20D EMA]]</f>
        <v>0.24502166014533255</v>
      </c>
      <c r="T245" s="1">
        <f>(Table2[[#This Row],[Close Price]]-Table2[[#This Row],[50D EMA]])/Table2[[#This Row],[50D EMA]]</f>
        <v>0.15520748422872233</v>
      </c>
      <c r="U245" s="1">
        <f>(Table2[[#This Row],[Close Price]]-Table2[[#This Row],[200D EMA]])/Table2[[#This Row],[200D EMA]]</f>
        <v>0.23026184040580661</v>
      </c>
      <c r="V245">
        <v>1.35434037452612</v>
      </c>
      <c r="W245">
        <v>705</v>
      </c>
      <c r="X245">
        <v>717.15</v>
      </c>
      <c r="Y245">
        <v>688</v>
      </c>
      <c r="Z245">
        <v>715</v>
      </c>
      <c r="AA245">
        <v>688</v>
      </c>
      <c r="AB245">
        <v>720.9</v>
      </c>
      <c r="AC245" s="1">
        <f>(Table2[[#This Row],[Close Price]]/Table2[[#This Row],[Day Low]])-1</f>
        <v>1.0992907801418372E-2</v>
      </c>
      <c r="AD245" s="1">
        <f>(Table2[[#This Row],[Day High]]/Table2[[#This Row],[Close Price]])-1</f>
        <v>6.1732725359522345E-3</v>
      </c>
      <c r="AE245" s="1">
        <f>(Table2[[#This Row],[Close Price]]/Table2[[#This Row],[Current Week Low]])-1</f>
        <v>3.5973837209302362E-2</v>
      </c>
      <c r="AF245" s="1">
        <f>(Table2[[#This Row],[Current Week High]]/Table2[[#This Row],[Close Price]])-1</f>
        <v>3.1567870922484254E-3</v>
      </c>
      <c r="AG245" s="1">
        <f>(Table2[[#This Row],[Close Price]]/Table2[[#This Row],[Current Month Low]])-1</f>
        <v>3.5973837209302362E-2</v>
      </c>
      <c r="AH245" s="1">
        <f>(Table2[[#This Row],[Current Month High]]/Table2[[#This Row],[Close Price]])-1</f>
        <v>1.1434584356366129E-2</v>
      </c>
      <c r="AI245">
        <v>2.3921431076814899</v>
      </c>
      <c r="AJ245">
        <v>54.945652173912997</v>
      </c>
      <c r="AK245" t="str">
        <f>IF(AND(Table2[[#This Row],[20D EMA]]&gt;Table2[[#This Row],[50D EMA]],Table2[[#This Row],[50D EMA]]&gt;Table2[[#This Row],[200D EMA]]),"Uptrend","Downtrend/NoTrend")</f>
        <v>Downtrend/NoTrend</v>
      </c>
      <c r="AL245">
        <v>0.03</v>
      </c>
      <c r="AM245" t="s">
        <v>3194</v>
      </c>
      <c r="AN245">
        <v>15.57</v>
      </c>
      <c r="AO245" t="s">
        <v>3194</v>
      </c>
      <c r="AP245">
        <v>0.14478167164373401</v>
      </c>
      <c r="AQ245">
        <f>(Table2[[#This Row],[Sharpe Ratio]]-AVERAGE(Table2[Sharpe Ratio]))/_xlfn.STDEV.P(Table2[Sharpe Ratio])</f>
        <v>0.90982228641963747</v>
      </c>
      <c r="AR2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5">
        <f>_xlfn.RANK.AVG(Table2[[#This Row],[1Y Return vs Nifty Z-Score]],Table2[1Y Return vs Nifty Z-Score])</f>
        <v>416</v>
      </c>
      <c r="AT245">
        <f>_xlfn.RANK.AVG(Table2[[#This Row],[6M Return vs Nifty Z-Score]],Table2[6M Return vs Nifty Z-Score])</f>
        <v>281</v>
      </c>
      <c r="AU245">
        <f>_xlfn.RANK.AVG(Table2[[#This Row],[Sharpe Ratio Z-Score]],Table2[Sharpe Ratio Z-Score])</f>
        <v>129</v>
      </c>
      <c r="AV245">
        <f>(Table2[[#This Row],[Rank 1Y]]+Table2[[#This Row],[Rank 6M]]+Table2[[#This Row],[Rank Sharpe]])/3</f>
        <v>275.33333333333331</v>
      </c>
    </row>
    <row r="246" spans="1:48" x14ac:dyDescent="0.3">
      <c r="A246" t="s">
        <v>1331</v>
      </c>
      <c r="B246" t="s">
        <v>1332</v>
      </c>
      <c r="C246" t="s">
        <v>3167</v>
      </c>
      <c r="D246" t="s">
        <v>1333</v>
      </c>
      <c r="E246">
        <v>8636.1314971199899</v>
      </c>
      <c r="F246">
        <v>509.8</v>
      </c>
      <c r="G246">
        <v>1.64429576834992</v>
      </c>
      <c r="H246">
        <f>(Table2[[#This Row],[1Y Return vs Nifty]]-AVERAGE(Table2[1Y Return vs Nifty]))/_xlfn.STDEV.P(Table2[1Y Return vs Nifty])</f>
        <v>-0.39483095480053809</v>
      </c>
      <c r="I246">
        <v>11.793086523538401</v>
      </c>
      <c r="J246">
        <f>(Table2[[#This Row],[1M Return vs Nifty]]-AVERAGE(Table2[1M Return vs Nifty]))/_xlfn.STDEV.P(Table2[1M Return vs Nifty])</f>
        <v>1.3850358643792589</v>
      </c>
      <c r="K246">
        <v>30.9404710025896</v>
      </c>
      <c r="L246">
        <f>(Table2[[#This Row],[6M Return vs Nifty]]-AVERAGE(Table2[6M Return vs Nifty]))/_xlfn.STDEV.P(Table2[6M Return vs Nifty])</f>
        <v>0.60369691516166424</v>
      </c>
      <c r="M246">
        <v>3.8314729070096201</v>
      </c>
      <c r="N246">
        <f>(Table2[[#This Row],[1W Return vs Nifty]]-AVERAGE(Table2[1W Return vs Nifty]))/_xlfn.STDEV.P(Table2[1W Return vs Nifty])</f>
        <v>-6.467742887746164E-2</v>
      </c>
      <c r="O246">
        <v>482.62</v>
      </c>
      <c r="P246">
        <v>477.58366532480898</v>
      </c>
      <c r="Q246">
        <v>442.695450091564</v>
      </c>
      <c r="R246">
        <v>79.620815974350194</v>
      </c>
      <c r="S246" s="1">
        <f>(Table2[[#This Row],[Close Price]]-Table2[[#This Row],[20D EMA]])/Table2[[#This Row],[20D EMA]]</f>
        <v>5.631759976793338E-2</v>
      </c>
      <c r="T246" s="1">
        <f>(Table2[[#This Row],[Close Price]]-Table2[[#This Row],[50D EMA]])/Table2[[#This Row],[50D EMA]]</f>
        <v>6.7456944226265386E-2</v>
      </c>
      <c r="U246" s="1">
        <f>(Table2[[#This Row],[Close Price]]-Table2[[#This Row],[200D EMA]])/Table2[[#This Row],[200D EMA]]</f>
        <v>0.15158174743959213</v>
      </c>
      <c r="V246">
        <v>2.16758356022808</v>
      </c>
      <c r="W246">
        <v>502.05</v>
      </c>
      <c r="X246">
        <v>513.4</v>
      </c>
      <c r="Y246">
        <v>501.6</v>
      </c>
      <c r="Z246">
        <v>517.45000000000005</v>
      </c>
      <c r="AA246">
        <v>448.3</v>
      </c>
      <c r="AB246">
        <v>523.35</v>
      </c>
      <c r="AC246" s="1">
        <f>(Table2[[#This Row],[Close Price]]/Table2[[#This Row],[Day Low]])-1</f>
        <v>1.5436709491086553E-2</v>
      </c>
      <c r="AD246" s="1">
        <f>(Table2[[#This Row],[Day High]]/Table2[[#This Row],[Close Price]])-1</f>
        <v>7.0615927814827728E-3</v>
      </c>
      <c r="AE246" s="1">
        <f>(Table2[[#This Row],[Close Price]]/Table2[[#This Row],[Current Week Low]])-1</f>
        <v>1.6347687400319E-2</v>
      </c>
      <c r="AF246" s="1">
        <f>(Table2[[#This Row],[Current Week High]]/Table2[[#This Row],[Close Price]])-1</f>
        <v>1.5005884660651336E-2</v>
      </c>
      <c r="AG246" s="1">
        <f>(Table2[[#This Row],[Close Price]]/Table2[[#This Row],[Current Month Low]])-1</f>
        <v>0.13718492081195621</v>
      </c>
      <c r="AH246" s="1">
        <f>(Table2[[#This Row],[Current Month High]]/Table2[[#This Row],[Close Price]])-1</f>
        <v>2.6579050608081634E-2</v>
      </c>
      <c r="AI246">
        <v>25.294233032561799</v>
      </c>
      <c r="AJ246">
        <v>59.761830147289203</v>
      </c>
      <c r="AK246" t="str">
        <f>IF(AND(Table2[[#This Row],[20D EMA]]&gt;Table2[[#This Row],[50D EMA]],Table2[[#This Row],[50D EMA]]&gt;Table2[[#This Row],[200D EMA]]),"Uptrend","Downtrend/NoTrend")</f>
        <v>Uptrend</v>
      </c>
      <c r="AL246">
        <v>-0.08</v>
      </c>
      <c r="AM246" t="s">
        <v>3193</v>
      </c>
      <c r="AN246">
        <v>12.38</v>
      </c>
      <c r="AO246" t="s">
        <v>3194</v>
      </c>
      <c r="AP246">
        <v>9.5085998967715996E-2</v>
      </c>
      <c r="AQ246">
        <f>(Table2[[#This Row],[Sharpe Ratio]]-AVERAGE(Table2[Sharpe Ratio]))/_xlfn.STDEV.P(Table2[Sharpe Ratio])</f>
        <v>0.33060686906820758</v>
      </c>
      <c r="AR2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1.8598312649311308</v>
      </c>
      <c r="AS246">
        <f>_xlfn.RANK.AVG(Table2[[#This Row],[1Y Return vs Nifty Z-Score]],Table2[1Y Return vs Nifty Z-Score])</f>
        <v>438</v>
      </c>
      <c r="AT246">
        <f>_xlfn.RANK.AVG(Table2[[#This Row],[6M Return vs Nifty Z-Score]],Table2[6M Return vs Nifty Z-Score])</f>
        <v>138</v>
      </c>
      <c r="AU246">
        <f>_xlfn.RANK.AVG(Table2[[#This Row],[Sharpe Ratio Z-Score]],Table2[Sharpe Ratio Z-Score])</f>
        <v>256</v>
      </c>
      <c r="AV246">
        <f>(Table2[[#This Row],[Rank 1Y]]+Table2[[#This Row],[Rank 6M]]+Table2[[#This Row],[Rank Sharpe]])/3</f>
        <v>277.33333333333331</v>
      </c>
    </row>
    <row r="247" spans="1:48" x14ac:dyDescent="0.3">
      <c r="A247" t="s">
        <v>1054</v>
      </c>
      <c r="B247" t="s">
        <v>1055</v>
      </c>
      <c r="C247" t="s">
        <v>3149</v>
      </c>
      <c r="D247" t="s">
        <v>1056</v>
      </c>
      <c r="E247">
        <v>13097.496389669999</v>
      </c>
      <c r="F247">
        <v>408.1</v>
      </c>
      <c r="G247">
        <v>55.770022993342103</v>
      </c>
      <c r="H247">
        <f>(Table2[[#This Row],[1Y Return vs Nifty]]-AVERAGE(Table2[1Y Return vs Nifty]))/_xlfn.STDEV.P(Table2[1Y Return vs Nifty])</f>
        <v>0.50287085801783105</v>
      </c>
      <c r="I247">
        <v>-12.622744619706101</v>
      </c>
      <c r="J247">
        <f>(Table2[[#This Row],[1M Return vs Nifty]]-AVERAGE(Table2[1M Return vs Nifty]))/_xlfn.STDEV.P(Table2[1M Return vs Nifty])</f>
        <v>-1.3058402569299963</v>
      </c>
      <c r="K247">
        <v>-1.1225313835525501</v>
      </c>
      <c r="L247">
        <f>(Table2[[#This Row],[6M Return vs Nifty]]-AVERAGE(Table2[6M Return vs Nifty]))/_xlfn.STDEV.P(Table2[6M Return vs Nifty])</f>
        <v>-0.3677036479305883</v>
      </c>
      <c r="M247">
        <v>4.6521125697796197</v>
      </c>
      <c r="N247">
        <f>(Table2[[#This Row],[1W Return vs Nifty]]-AVERAGE(Table2[1W Return vs Nifty]))/_xlfn.STDEV.P(Table2[1W Return vs Nifty])</f>
        <v>9.3438074579054786E-2</v>
      </c>
      <c r="O247">
        <v>435.6</v>
      </c>
      <c r="P247">
        <v>455.34147708392601</v>
      </c>
      <c r="Q247">
        <v>411.78757861659199</v>
      </c>
      <c r="R247">
        <v>33.318744882024902</v>
      </c>
      <c r="S247" s="1">
        <f>(Table2[[#This Row],[Close Price]]-Table2[[#This Row],[20D EMA]])/Table2[[#This Row],[20D EMA]]</f>
        <v>-6.3131313131313122E-2</v>
      </c>
      <c r="T247" s="1">
        <f>(Table2[[#This Row],[Close Price]]-Table2[[#This Row],[50D EMA]])/Table2[[#This Row],[50D EMA]]</f>
        <v>-0.10374955821390877</v>
      </c>
      <c r="U247" s="1">
        <f>(Table2[[#This Row],[Close Price]]-Table2[[#This Row],[200D EMA]])/Table2[[#This Row],[200D EMA]]</f>
        <v>-8.9550506330969299E-3</v>
      </c>
      <c r="V247">
        <v>0.47057498057420699</v>
      </c>
      <c r="W247">
        <v>405.85</v>
      </c>
      <c r="X247">
        <v>412.4</v>
      </c>
      <c r="Y247">
        <v>405.85</v>
      </c>
      <c r="Z247">
        <v>415.5</v>
      </c>
      <c r="AA247">
        <v>385.3</v>
      </c>
      <c r="AB247">
        <v>463.65</v>
      </c>
      <c r="AC247" s="1">
        <f>(Table2[[#This Row],[Close Price]]/Table2[[#This Row],[Day Low]])-1</f>
        <v>5.5439201675495653E-3</v>
      </c>
      <c r="AD247" s="1">
        <f>(Table2[[#This Row],[Day High]]/Table2[[#This Row],[Close Price]])-1</f>
        <v>1.0536633178142463E-2</v>
      </c>
      <c r="AE247" s="1">
        <f>(Table2[[#This Row],[Close Price]]/Table2[[#This Row],[Current Week Low]])-1</f>
        <v>5.5439201675495653E-3</v>
      </c>
      <c r="AF247" s="1">
        <f>(Table2[[#This Row],[Current Week High]]/Table2[[#This Row],[Close Price]])-1</f>
        <v>1.8132810585640646E-2</v>
      </c>
      <c r="AG247" s="1">
        <f>(Table2[[#This Row],[Close Price]]/Table2[[#This Row],[Current Month Low]])-1</f>
        <v>5.9174669089021581E-2</v>
      </c>
      <c r="AH247" s="1">
        <f>(Table2[[#This Row],[Current Month High]]/Table2[[#This Row],[Close Price]])-1</f>
        <v>0.13611859838274931</v>
      </c>
      <c r="AI247">
        <v>51.384464592011703</v>
      </c>
      <c r="AJ247">
        <v>101.53086419752999</v>
      </c>
      <c r="AK247" t="str">
        <f>IF(AND(Table2[[#This Row],[20D EMA]]&gt;Table2[[#This Row],[50D EMA]],Table2[[#This Row],[50D EMA]]&gt;Table2[[#This Row],[200D EMA]]),"Uptrend","Downtrend/NoTrend")</f>
        <v>Downtrend/NoTrend</v>
      </c>
      <c r="AL247">
        <v>-0.19</v>
      </c>
      <c r="AM247" t="s">
        <v>3193</v>
      </c>
      <c r="AN247">
        <v>-11.59</v>
      </c>
      <c r="AO247" t="s">
        <v>3193</v>
      </c>
      <c r="AP247">
        <v>0.104813499758481</v>
      </c>
      <c r="AQ247">
        <f>(Table2[[#This Row],[Sharpe Ratio]]-AVERAGE(Table2[Sharpe Ratio]))/_xlfn.STDEV.P(Table2[Sharpe Ratio])</f>
        <v>0.44398330864356544</v>
      </c>
      <c r="AR24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47">
        <f>_xlfn.RANK.AVG(Table2[[#This Row],[1Y Return vs Nifty Z-Score]],Table2[1Y Return vs Nifty Z-Score])</f>
        <v>166</v>
      </c>
      <c r="AT247">
        <f>_xlfn.RANK.AVG(Table2[[#This Row],[6M Return vs Nifty Z-Score]],Table2[6M Return vs Nifty Z-Score])</f>
        <v>445</v>
      </c>
      <c r="AU247">
        <f>_xlfn.RANK.AVG(Table2[[#This Row],[Sharpe Ratio Z-Score]],Table2[Sharpe Ratio Z-Score])</f>
        <v>222</v>
      </c>
      <c r="AV247">
        <f>(Table2[[#This Row],[Rank 1Y]]+Table2[[#This Row],[Rank 6M]]+Table2[[#This Row],[Rank Sharpe]])/3</f>
        <v>277.66666666666669</v>
      </c>
    </row>
    <row r="248" spans="1:48" x14ac:dyDescent="0.3">
      <c r="A248" t="s">
        <v>941</v>
      </c>
      <c r="B248" t="s">
        <v>942</v>
      </c>
      <c r="C248" t="s">
        <v>3159</v>
      </c>
      <c r="D248" t="s">
        <v>943</v>
      </c>
      <c r="E248">
        <v>16004.045078629901</v>
      </c>
      <c r="F248">
        <v>1344.7</v>
      </c>
      <c r="G248">
        <v>64.088360896111197</v>
      </c>
      <c r="H248">
        <f>(Table2[[#This Row],[1Y Return vs Nifty]]-AVERAGE(Table2[1Y Return vs Nifty]))/_xlfn.STDEV.P(Table2[1Y Return vs Nifty])</f>
        <v>0.64083458428631712</v>
      </c>
      <c r="I248">
        <v>7.7695097750879496</v>
      </c>
      <c r="J248">
        <f>(Table2[[#This Row],[1M Return vs Nifty]]-AVERAGE(Table2[1M Return vs Nifty]))/_xlfn.STDEV.P(Table2[1M Return vs Nifty])</f>
        <v>0.94159625623566678</v>
      </c>
      <c r="K248">
        <v>-19.6054355776532</v>
      </c>
      <c r="L248">
        <f>(Table2[[#This Row],[6M Return vs Nifty]]-AVERAGE(Table2[6M Return vs Nifty]))/_xlfn.STDEV.P(Table2[6M Return vs Nifty])</f>
        <v>-0.92767315189349531</v>
      </c>
      <c r="M248">
        <v>4.4724568797737598</v>
      </c>
      <c r="N248">
        <f>(Table2[[#This Row],[1W Return vs Nifty]]-AVERAGE(Table2[1W Return vs Nifty]))/_xlfn.STDEV.P(Table2[1W Return vs Nifty])</f>
        <v>5.8823186750916967E-2</v>
      </c>
      <c r="O248">
        <v>1345.31</v>
      </c>
      <c r="P248">
        <v>1344.9739743328901</v>
      </c>
      <c r="Q248">
        <v>1251.7734517629101</v>
      </c>
      <c r="R248">
        <v>49.346529134283301</v>
      </c>
      <c r="S248" s="1">
        <f>(Table2[[#This Row],[Close Price]]-Table2[[#This Row],[20D EMA]])/Table2[[#This Row],[20D EMA]]</f>
        <v>-4.5342709115363743E-4</v>
      </c>
      <c r="T248" s="1">
        <f>(Table2[[#This Row],[Close Price]]-Table2[[#This Row],[50D EMA]])/Table2[[#This Row],[50D EMA]]</f>
        <v>-2.037023303933537E-4</v>
      </c>
      <c r="U248" s="1">
        <f>(Table2[[#This Row],[Close Price]]-Table2[[#This Row],[200D EMA]])/Table2[[#This Row],[200D EMA]]</f>
        <v>7.4235915537447059E-2</v>
      </c>
      <c r="V248">
        <v>0.80042574908381203</v>
      </c>
      <c r="W248">
        <v>1332.1</v>
      </c>
      <c r="X248">
        <v>1353</v>
      </c>
      <c r="Y248">
        <v>1330.05</v>
      </c>
      <c r="Z248">
        <v>1354</v>
      </c>
      <c r="AA248">
        <v>1262</v>
      </c>
      <c r="AB248">
        <v>1413.5</v>
      </c>
      <c r="AC248" s="1">
        <f>(Table2[[#This Row],[Close Price]]/Table2[[#This Row],[Day Low]])-1</f>
        <v>9.458749343142614E-3</v>
      </c>
      <c r="AD248" s="1">
        <f>(Table2[[#This Row],[Day High]]/Table2[[#This Row],[Close Price]])-1</f>
        <v>6.1723804566073959E-3</v>
      </c>
      <c r="AE248" s="1">
        <f>(Table2[[#This Row],[Close Price]]/Table2[[#This Row],[Current Week Low]])-1</f>
        <v>1.1014623510394506E-2</v>
      </c>
      <c r="AF248" s="1">
        <f>(Table2[[#This Row],[Current Week High]]/Table2[[#This Row],[Close Price]])-1</f>
        <v>6.9160407525841183E-3</v>
      </c>
      <c r="AG248" s="1">
        <f>(Table2[[#This Row],[Close Price]]/Table2[[#This Row],[Current Month Low]])-1</f>
        <v>6.5530903328050671E-2</v>
      </c>
      <c r="AH248" s="1">
        <f>(Table2[[#This Row],[Current Month High]]/Table2[[#This Row],[Close Price]])-1</f>
        <v>5.1163828363203656E-2</v>
      </c>
      <c r="AI248">
        <v>26.050420168067198</v>
      </c>
      <c r="AJ248">
        <v>104.579339723109</v>
      </c>
      <c r="AK248" t="str">
        <f>IF(AND(Table2[[#This Row],[20D EMA]]&gt;Table2[[#This Row],[50D EMA]],Table2[[#This Row],[50D EMA]]&gt;Table2[[#This Row],[200D EMA]]),"Uptrend","Downtrend/NoTrend")</f>
        <v>Uptrend</v>
      </c>
      <c r="AL248">
        <v>-0.02</v>
      </c>
      <c r="AM248" t="s">
        <v>3193</v>
      </c>
      <c r="AN248">
        <v>-4.74</v>
      </c>
      <c r="AO248" t="s">
        <v>3193</v>
      </c>
      <c r="AP248">
        <v>0.19100357825702999</v>
      </c>
      <c r="AQ248">
        <f>(Table2[[#This Row],[Sharpe Ratio]]-AVERAGE(Table2[Sharpe Ratio]))/_xlfn.STDEV.P(Table2[Sharpe Ratio])</f>
        <v>1.4485500968738223</v>
      </c>
      <c r="AR24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2.1621309722532271</v>
      </c>
      <c r="AS248">
        <f>_xlfn.RANK.AVG(Table2[[#This Row],[1Y Return vs Nifty Z-Score]],Table2[1Y Return vs Nifty Z-Score])</f>
        <v>140</v>
      </c>
      <c r="AT248">
        <f>_xlfn.RANK.AVG(Table2[[#This Row],[6M Return vs Nifty Z-Score]],Table2[6M Return vs Nifty Z-Score])</f>
        <v>635</v>
      </c>
      <c r="AU248">
        <f>_xlfn.RANK.AVG(Table2[[#This Row],[Sharpe Ratio Z-Score]],Table2[Sharpe Ratio Z-Score])</f>
        <v>58</v>
      </c>
      <c r="AV248">
        <f>(Table2[[#This Row],[Rank 1Y]]+Table2[[#This Row],[Rank 6M]]+Table2[[#This Row],[Rank Sharpe]])/3</f>
        <v>277.66666666666669</v>
      </c>
    </row>
    <row r="249" spans="1:48" x14ac:dyDescent="0.3">
      <c r="A249" t="s">
        <v>757</v>
      </c>
      <c r="B249" t="s">
        <v>758</v>
      </c>
      <c r="C249" t="s">
        <v>3147</v>
      </c>
      <c r="D249" t="s">
        <v>759</v>
      </c>
      <c r="E249">
        <v>22440.533362589998</v>
      </c>
      <c r="F249">
        <v>1600.55</v>
      </c>
      <c r="G249">
        <v>24.008385453484799</v>
      </c>
      <c r="H249">
        <f>(Table2[[#This Row],[1Y Return vs Nifty]]-AVERAGE(Table2[1Y Return vs Nifty]))/_xlfn.STDEV.P(Table2[1Y Return vs Nifty])</f>
        <v>-2.3911525507252125E-2</v>
      </c>
      <c r="I249">
        <v>2.45049635850184</v>
      </c>
      <c r="J249">
        <f>(Table2[[#This Row],[1M Return vs Nifty]]-AVERAGE(Table2[1M Return vs Nifty]))/_xlfn.STDEV.P(Table2[1M Return vs Nifty])</f>
        <v>0.35538618181125942</v>
      </c>
      <c r="K249">
        <v>37.557405558467003</v>
      </c>
      <c r="L249">
        <f>(Table2[[#This Row],[6M Return vs Nifty]]-AVERAGE(Table2[6M Return vs Nifty]))/_xlfn.STDEV.P(Table2[6M Return vs Nifty])</f>
        <v>0.80416765948291302</v>
      </c>
      <c r="M249">
        <v>7.8923024467849698</v>
      </c>
      <c r="N249">
        <f>(Table2[[#This Row],[1W Return vs Nifty]]-AVERAGE(Table2[1W Return vs Nifty]))/_xlfn.STDEV.P(Table2[1W Return vs Nifty])</f>
        <v>0.71773674906439688</v>
      </c>
      <c r="O249">
        <v>1581.13</v>
      </c>
      <c r="P249">
        <v>1548.36911980841</v>
      </c>
      <c r="Q249">
        <v>1348.41650755814</v>
      </c>
      <c r="R249">
        <v>56.385993629167402</v>
      </c>
      <c r="S249" s="1">
        <f>(Table2[[#This Row],[Close Price]]-Table2[[#This Row],[20D EMA]])/Table2[[#This Row],[20D EMA]]</f>
        <v>1.2282355024570936E-2</v>
      </c>
      <c r="T249" s="1">
        <f>(Table2[[#This Row],[Close Price]]-Table2[[#This Row],[50D EMA]])/Table2[[#This Row],[50D EMA]]</f>
        <v>3.3700543057876689E-2</v>
      </c>
      <c r="U249" s="1">
        <f>(Table2[[#This Row],[Close Price]]-Table2[[#This Row],[200D EMA]])/Table2[[#This Row],[200D EMA]]</f>
        <v>0.18698487524337035</v>
      </c>
      <c r="V249">
        <v>0.55683444373045898</v>
      </c>
      <c r="W249">
        <v>1592</v>
      </c>
      <c r="X249">
        <v>1644</v>
      </c>
      <c r="Y249">
        <v>1592</v>
      </c>
      <c r="Z249">
        <v>1660</v>
      </c>
      <c r="AA249">
        <v>1470.05</v>
      </c>
      <c r="AB249">
        <v>1660</v>
      </c>
      <c r="AC249" s="1">
        <f>(Table2[[#This Row],[Close Price]]/Table2[[#This Row],[Day Low]])-1</f>
        <v>5.3706030150753037E-3</v>
      </c>
      <c r="AD249" s="1">
        <f>(Table2[[#This Row],[Day High]]/Table2[[#This Row],[Close Price]])-1</f>
        <v>2.7146918246852669E-2</v>
      </c>
      <c r="AE249" s="1">
        <f>(Table2[[#This Row],[Close Price]]/Table2[[#This Row],[Current Week Low]])-1</f>
        <v>5.3706030150753037E-3</v>
      </c>
      <c r="AF249" s="1">
        <f>(Table2[[#This Row],[Current Week High]]/Table2[[#This Row],[Close Price]])-1</f>
        <v>3.7143481928087141E-2</v>
      </c>
      <c r="AG249" s="1">
        <f>(Table2[[#This Row],[Close Price]]/Table2[[#This Row],[Current Month Low]])-1</f>
        <v>8.8772490731607867E-2</v>
      </c>
      <c r="AH249" s="1">
        <f>(Table2[[#This Row],[Current Month High]]/Table2[[#This Row],[Close Price]])-1</f>
        <v>3.7143481928087141E-2</v>
      </c>
      <c r="AI249">
        <v>7.1506669582331197</v>
      </c>
      <c r="AJ249">
        <v>61.974396599706502</v>
      </c>
      <c r="AK249" t="str">
        <f>IF(AND(Table2[[#This Row],[20D EMA]]&gt;Table2[[#This Row],[50D EMA]],Table2[[#This Row],[50D EMA]]&gt;Table2[[#This Row],[200D EMA]]),"Uptrend","Downtrend/NoTrend")</f>
        <v>Uptrend</v>
      </c>
      <c r="AL249">
        <v>0.05</v>
      </c>
      <c r="AM249" t="s">
        <v>3194</v>
      </c>
      <c r="AN249">
        <v>0.66</v>
      </c>
      <c r="AO249" t="s">
        <v>3194</v>
      </c>
      <c r="AP249">
        <v>3.3984877881478998E-2</v>
      </c>
      <c r="AQ249">
        <f>(Table2[[#This Row],[Sharpe Ratio]]-AVERAGE(Table2[Sharpe Ratio]))/_xlfn.STDEV.P(Table2[Sharpe Ratio])</f>
        <v>-0.38154188443249215</v>
      </c>
      <c r="AR2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1.4718371804188251</v>
      </c>
      <c r="AS249">
        <f>_xlfn.RANK.AVG(Table2[[#This Row],[1Y Return vs Nifty Z-Score]],Table2[1Y Return vs Nifty Z-Score])</f>
        <v>294</v>
      </c>
      <c r="AT249">
        <f>_xlfn.RANK.AVG(Table2[[#This Row],[6M Return vs Nifty Z-Score]],Table2[6M Return vs Nifty Z-Score])</f>
        <v>107</v>
      </c>
      <c r="AU249">
        <f>_xlfn.RANK.AVG(Table2[[#This Row],[Sharpe Ratio Z-Score]],Table2[Sharpe Ratio Z-Score])</f>
        <v>435</v>
      </c>
      <c r="AV249">
        <f>(Table2[[#This Row],[Rank 1Y]]+Table2[[#This Row],[Rank 6M]]+Table2[[#This Row],[Rank Sharpe]])/3</f>
        <v>278.66666666666669</v>
      </c>
    </row>
    <row r="250" spans="1:48" x14ac:dyDescent="0.3">
      <c r="A250" t="s">
        <v>234</v>
      </c>
      <c r="B250" t="s">
        <v>235</v>
      </c>
      <c r="C250" t="s">
        <v>3150</v>
      </c>
      <c r="D250" t="s">
        <v>236</v>
      </c>
      <c r="E250">
        <v>112579.36502733899</v>
      </c>
      <c r="F250">
        <v>1547.8</v>
      </c>
      <c r="G250">
        <v>16.7147915515108</v>
      </c>
      <c r="H250">
        <f>(Table2[[#This Row],[1Y Return vs Nifty]]-AVERAGE(Table2[1Y Return vs Nifty]))/_xlfn.STDEV.P(Table2[1Y Return vs Nifty])</f>
        <v>-0.14487936840654919</v>
      </c>
      <c r="I250">
        <v>1.5936998617432701</v>
      </c>
      <c r="J250">
        <f>(Table2[[#This Row],[1M Return vs Nifty]]-AVERAGE(Table2[1M Return vs Nifty]))/_xlfn.STDEV.P(Table2[1M Return vs Nifty])</f>
        <v>0.26095838124109677</v>
      </c>
      <c r="K250">
        <v>22.21076861449</v>
      </c>
      <c r="L250">
        <f>(Table2[[#This Row],[6M Return vs Nifty]]-AVERAGE(Table2[6M Return vs Nifty]))/_xlfn.STDEV.P(Table2[6M Return vs Nifty])</f>
        <v>0.33921644906866777</v>
      </c>
      <c r="M250">
        <v>2.8530892894136</v>
      </c>
      <c r="N250">
        <f>(Table2[[#This Row],[1W Return vs Nifty]]-AVERAGE(Table2[1W Return vs Nifty]))/_xlfn.STDEV.P(Table2[1W Return vs Nifty])</f>
        <v>-0.25318600979059208</v>
      </c>
      <c r="O250">
        <v>1542.04</v>
      </c>
      <c r="P250">
        <v>1496.25805139512</v>
      </c>
      <c r="Q250">
        <v>1299.5989480255</v>
      </c>
      <c r="R250">
        <v>51.846154328160402</v>
      </c>
      <c r="S250" s="1">
        <f>(Table2[[#This Row],[Close Price]]-Table2[[#This Row],[20D EMA]])/Table2[[#This Row],[20D EMA]]</f>
        <v>3.7353116650670481E-3</v>
      </c>
      <c r="T250" s="1">
        <f>(Table2[[#This Row],[Close Price]]-Table2[[#This Row],[50D EMA]])/Table2[[#This Row],[50D EMA]]</f>
        <v>3.4447232251697456E-2</v>
      </c>
      <c r="U250" s="1">
        <f>(Table2[[#This Row],[Close Price]]-Table2[[#This Row],[200D EMA]])/Table2[[#This Row],[200D EMA]]</f>
        <v>0.19098280461952935</v>
      </c>
      <c r="V250">
        <v>0.65913829957544401</v>
      </c>
      <c r="W250">
        <v>1521.35</v>
      </c>
      <c r="X250">
        <v>1552.3</v>
      </c>
      <c r="Y250">
        <v>1519.9</v>
      </c>
      <c r="Z250">
        <v>1552.3</v>
      </c>
      <c r="AA250">
        <v>1491.1</v>
      </c>
      <c r="AB250">
        <v>1614.2</v>
      </c>
      <c r="AC250" s="1">
        <f>(Table2[[#This Row],[Close Price]]/Table2[[#This Row],[Day Low]])-1</f>
        <v>1.7385874387879197E-2</v>
      </c>
      <c r="AD250" s="1">
        <f>(Table2[[#This Row],[Day High]]/Table2[[#This Row],[Close Price]])-1</f>
        <v>2.9073523711073967E-3</v>
      </c>
      <c r="AE250" s="1">
        <f>(Table2[[#This Row],[Close Price]]/Table2[[#This Row],[Current Week Low]])-1</f>
        <v>1.8356470820448667E-2</v>
      </c>
      <c r="AF250" s="1">
        <f>(Table2[[#This Row],[Current Week High]]/Table2[[#This Row],[Close Price]])-1</f>
        <v>2.9073523711073967E-3</v>
      </c>
      <c r="AG250" s="1">
        <f>(Table2[[#This Row],[Close Price]]/Table2[[#This Row],[Current Month Low]])-1</f>
        <v>3.8025618670779915E-2</v>
      </c>
      <c r="AH250" s="1">
        <f>(Table2[[#This Row],[Current Month High]]/Table2[[#This Row],[Close Price]])-1</f>
        <v>4.2899599431451163E-2</v>
      </c>
      <c r="AI250">
        <v>6.4414006977645704</v>
      </c>
      <c r="AJ250">
        <v>55.737787392463602</v>
      </c>
      <c r="AK250" t="str">
        <f>IF(AND(Table2[[#This Row],[20D EMA]]&gt;Table2[[#This Row],[50D EMA]],Table2[[#This Row],[50D EMA]]&gt;Table2[[#This Row],[200D EMA]]),"Uptrend","Downtrend/NoTrend")</f>
        <v>Uptrend</v>
      </c>
      <c r="AL250">
        <v>0.03</v>
      </c>
      <c r="AM250" t="s">
        <v>3194</v>
      </c>
      <c r="AN250">
        <v>-5.89</v>
      </c>
      <c r="AO250" t="s">
        <v>3193</v>
      </c>
      <c r="AP250">
        <v>7.9431058025121001E-2</v>
      </c>
      <c r="AQ250">
        <f>(Table2[[#This Row],[Sharpe Ratio]]-AVERAGE(Table2[Sharpe Ratio]))/_xlfn.STDEV.P(Table2[Sharpe Ratio])</f>
        <v>0.14814464120399051</v>
      </c>
      <c r="AR2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0.35025409331661378</v>
      </c>
      <c r="AS250">
        <f>_xlfn.RANK.AVG(Table2[[#This Row],[1Y Return vs Nifty Z-Score]],Table2[1Y Return vs Nifty Z-Score])</f>
        <v>334</v>
      </c>
      <c r="AT250">
        <f>_xlfn.RANK.AVG(Table2[[#This Row],[6M Return vs Nifty Z-Score]],Table2[6M Return vs Nifty Z-Score])</f>
        <v>207</v>
      </c>
      <c r="AU250">
        <f>_xlfn.RANK.AVG(Table2[[#This Row],[Sharpe Ratio Z-Score]],Table2[Sharpe Ratio Z-Score])</f>
        <v>301</v>
      </c>
      <c r="AV250">
        <f>(Table2[[#This Row],[Rank 1Y]]+Table2[[#This Row],[Rank 6M]]+Table2[[#This Row],[Rank Sharpe]])/3</f>
        <v>280.66666666666669</v>
      </c>
    </row>
    <row r="251" spans="1:48" x14ac:dyDescent="0.3">
      <c r="A251" t="s">
        <v>1546</v>
      </c>
      <c r="B251" t="s">
        <v>1547</v>
      </c>
      <c r="C251" t="s">
        <v>3154</v>
      </c>
      <c r="D251" t="s">
        <v>184</v>
      </c>
      <c r="E251">
        <v>6408.6743831000003</v>
      </c>
      <c r="F251">
        <v>446.15</v>
      </c>
      <c r="G251">
        <v>1.72610268288873</v>
      </c>
      <c r="H251">
        <f>(Table2[[#This Row],[1Y Return vs Nifty]]-AVERAGE(Table2[1Y Return vs Nifty]))/_xlfn.STDEV.P(Table2[1Y Return vs Nifty])</f>
        <v>-0.39347414687854387</v>
      </c>
      <c r="I251">
        <v>-14.312917504146499</v>
      </c>
      <c r="J251">
        <f>(Table2[[#This Row],[1M Return vs Nifty]]-AVERAGE(Table2[1M Return vs Nifty]))/_xlfn.STDEV.P(Table2[1M Return vs Nifty])</f>
        <v>-1.492114720778565</v>
      </c>
      <c r="K251">
        <v>17.342215122743401</v>
      </c>
      <c r="L251">
        <f>(Table2[[#This Row],[6M Return vs Nifty]]-AVERAGE(Table2[6M Return vs Nifty]))/_xlfn.STDEV.P(Table2[6M Return vs Nifty])</f>
        <v>0.19171573948535561</v>
      </c>
      <c r="M251">
        <v>-1.2078610670094101</v>
      </c>
      <c r="N251">
        <f>(Table2[[#This Row],[1W Return vs Nifty]]-AVERAGE(Table2[1W Return vs Nifty]))/_xlfn.STDEV.P(Table2[1W Return vs Nifty])</f>
        <v>-1.0356234658969572</v>
      </c>
      <c r="O251">
        <v>418.29</v>
      </c>
      <c r="P251">
        <v>496.56639778472498</v>
      </c>
      <c r="Q251">
        <v>431.23921759500399</v>
      </c>
      <c r="R251">
        <v>18.356943764455298</v>
      </c>
      <c r="S251" s="1">
        <f>(Table2[[#This Row],[Close Price]]-Table2[[#This Row],[20D EMA]])/Table2[[#This Row],[20D EMA]]</f>
        <v>6.660450883358425E-2</v>
      </c>
      <c r="T251" s="1">
        <f>(Table2[[#This Row],[Close Price]]-Table2[[#This Row],[50D EMA]])/Table2[[#This Row],[50D EMA]]</f>
        <v>-0.10153002299318264</v>
      </c>
      <c r="U251" s="1">
        <f>(Table2[[#This Row],[Close Price]]-Table2[[#This Row],[200D EMA]])/Table2[[#This Row],[200D EMA]]</f>
        <v>3.4576591823333114E-2</v>
      </c>
      <c r="V251">
        <v>0.921529252536608</v>
      </c>
      <c r="W251">
        <v>442.3</v>
      </c>
      <c r="X251">
        <v>449.45</v>
      </c>
      <c r="Y251">
        <v>442.6</v>
      </c>
      <c r="Z251">
        <v>455</v>
      </c>
      <c r="AA251">
        <v>442.6</v>
      </c>
      <c r="AB251">
        <v>460.2</v>
      </c>
      <c r="AC251" s="1">
        <f>(Table2[[#This Row],[Close Price]]/Table2[[#This Row],[Day Low]])-1</f>
        <v>8.7044992086817707E-3</v>
      </c>
      <c r="AD251" s="1">
        <f>(Table2[[#This Row],[Day High]]/Table2[[#This Row],[Close Price]])-1</f>
        <v>7.396615488064473E-3</v>
      </c>
      <c r="AE251" s="1">
        <f>(Table2[[#This Row],[Close Price]]/Table2[[#This Row],[Current Week Low]])-1</f>
        <v>8.0207862629912974E-3</v>
      </c>
      <c r="AF251" s="1">
        <f>(Table2[[#This Row],[Current Week High]]/Table2[[#This Row],[Close Price]])-1</f>
        <v>1.9836377899809632E-2</v>
      </c>
      <c r="AG251" s="1">
        <f>(Table2[[#This Row],[Close Price]]/Table2[[#This Row],[Current Month Low]])-1</f>
        <v>8.0207862629912974E-3</v>
      </c>
      <c r="AH251" s="1">
        <f>(Table2[[#This Row],[Current Month High]]/Table2[[#This Row],[Close Price]])-1</f>
        <v>3.1491650790093084E-2</v>
      </c>
      <c r="AI251">
        <v>25.417460495349001</v>
      </c>
      <c r="AJ251">
        <v>64.297551095562497</v>
      </c>
      <c r="AK251" t="str">
        <f>IF(AND(Table2[[#This Row],[20D EMA]]&gt;Table2[[#This Row],[50D EMA]],Table2[[#This Row],[50D EMA]]&gt;Table2[[#This Row],[200D EMA]]),"Uptrend","Downtrend/NoTrend")</f>
        <v>Downtrend/NoTrend</v>
      </c>
      <c r="AL251">
        <v>-0.11</v>
      </c>
      <c r="AM251" t="s">
        <v>3193</v>
      </c>
      <c r="AN251">
        <v>-13.94</v>
      </c>
      <c r="AO251" t="s">
        <v>3193</v>
      </c>
      <c r="AP251">
        <v>0.12726849502354401</v>
      </c>
      <c r="AQ251">
        <f>(Table2[[#This Row],[Sharpe Ratio]]-AVERAGE(Table2[Sharpe Ratio]))/_xlfn.STDEV.P(Table2[Sharpe Ratio])</f>
        <v>0.70570185985163425</v>
      </c>
      <c r="AR2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1">
        <f>_xlfn.RANK.AVG(Table2[[#This Row],[1Y Return vs Nifty Z-Score]],Table2[1Y Return vs Nifty Z-Score])</f>
        <v>437</v>
      </c>
      <c r="AT251">
        <f>_xlfn.RANK.AVG(Table2[[#This Row],[6M Return vs Nifty Z-Score]],Table2[6M Return vs Nifty Z-Score])</f>
        <v>245</v>
      </c>
      <c r="AU251">
        <f>_xlfn.RANK.AVG(Table2[[#This Row],[Sharpe Ratio Z-Score]],Table2[Sharpe Ratio Z-Score])</f>
        <v>162</v>
      </c>
      <c r="AV251">
        <f>(Table2[[#This Row],[Rank 1Y]]+Table2[[#This Row],[Rank 6M]]+Table2[[#This Row],[Rank Sharpe]])/3</f>
        <v>281.33333333333331</v>
      </c>
    </row>
    <row r="252" spans="1:48" x14ac:dyDescent="0.3">
      <c r="A252" t="s">
        <v>557</v>
      </c>
      <c r="B252" t="s">
        <v>558</v>
      </c>
      <c r="C252" t="s">
        <v>3160</v>
      </c>
      <c r="D252" t="s">
        <v>103</v>
      </c>
      <c r="E252">
        <v>37192.800156929901</v>
      </c>
      <c r="F252">
        <v>348.7</v>
      </c>
      <c r="G252">
        <v>26.644982426011602</v>
      </c>
      <c r="H252">
        <f>(Table2[[#This Row],[1Y Return vs Nifty]]-AVERAGE(Table2[1Y Return vs Nifty]))/_xlfn.STDEV.P(Table2[1Y Return vs Nifty])</f>
        <v>1.9817732338466856E-2</v>
      </c>
      <c r="I252">
        <v>6.4197520873606102</v>
      </c>
      <c r="J252">
        <f>(Table2[[#This Row],[1M Return vs Nifty]]-AVERAGE(Table2[1M Return vs Nifty]))/_xlfn.STDEV.P(Table2[1M Return vs Nifty])</f>
        <v>0.79283905398641941</v>
      </c>
      <c r="K252">
        <v>39.1381254803375</v>
      </c>
      <c r="L252">
        <f>(Table2[[#This Row],[6M Return vs Nifty]]-AVERAGE(Table2[6M Return vs Nifty]))/_xlfn.STDEV.P(Table2[6M Return vs Nifty])</f>
        <v>0.85205812849462981</v>
      </c>
      <c r="M252">
        <v>7.1165726010528001</v>
      </c>
      <c r="N252">
        <f>(Table2[[#This Row],[1W Return vs Nifty]]-AVERAGE(Table2[1W Return vs Nifty]))/_xlfn.STDEV.P(Table2[1W Return vs Nifty])</f>
        <v>0.56827417655093027</v>
      </c>
      <c r="O252">
        <v>338.24</v>
      </c>
      <c r="P252">
        <v>330.07724006192302</v>
      </c>
      <c r="Q252">
        <v>291.88141109040401</v>
      </c>
      <c r="R252">
        <v>61.3394916143967</v>
      </c>
      <c r="S252" s="1">
        <f>(Table2[[#This Row],[Close Price]]-Table2[[#This Row],[20D EMA]])/Table2[[#This Row],[20D EMA]]</f>
        <v>3.0924787133396345E-2</v>
      </c>
      <c r="T252" s="1">
        <f>(Table2[[#This Row],[Close Price]]-Table2[[#This Row],[50D EMA]])/Table2[[#This Row],[50D EMA]]</f>
        <v>5.641940030334508E-2</v>
      </c>
      <c r="U252" s="1">
        <f>(Table2[[#This Row],[Close Price]]-Table2[[#This Row],[200D EMA]])/Table2[[#This Row],[200D EMA]]</f>
        <v>0.19466326648666787</v>
      </c>
      <c r="V252">
        <v>0.74307901171312696</v>
      </c>
      <c r="W252">
        <v>343.05</v>
      </c>
      <c r="X252">
        <v>353.55</v>
      </c>
      <c r="Y252">
        <v>338.15</v>
      </c>
      <c r="Z252">
        <v>353.55</v>
      </c>
      <c r="AA252">
        <v>318.8</v>
      </c>
      <c r="AB252">
        <v>357.9</v>
      </c>
      <c r="AC252" s="1">
        <f>(Table2[[#This Row],[Close Price]]/Table2[[#This Row],[Day Low]])-1</f>
        <v>1.6469902346596621E-2</v>
      </c>
      <c r="AD252" s="1">
        <f>(Table2[[#This Row],[Day High]]/Table2[[#This Row],[Close Price]])-1</f>
        <v>1.3908804129624475E-2</v>
      </c>
      <c r="AE252" s="1">
        <f>(Table2[[#This Row],[Close Price]]/Table2[[#This Row],[Current Week Low]])-1</f>
        <v>3.1199171965104355E-2</v>
      </c>
      <c r="AF252" s="1">
        <f>(Table2[[#This Row],[Current Week High]]/Table2[[#This Row],[Close Price]])-1</f>
        <v>1.3908804129624475E-2</v>
      </c>
      <c r="AG252" s="1">
        <f>(Table2[[#This Row],[Close Price]]/Table2[[#This Row],[Current Month Low]])-1</f>
        <v>9.3789209535759088E-2</v>
      </c>
      <c r="AH252" s="1">
        <f>(Table2[[#This Row],[Current Month High]]/Table2[[#This Row],[Close Price]])-1</f>
        <v>2.6383710926297654E-2</v>
      </c>
      <c r="AI252">
        <v>4.5024376254660003</v>
      </c>
      <c r="AJ252">
        <v>75.446540880503093</v>
      </c>
      <c r="AK252" t="str">
        <f>IF(AND(Table2[[#This Row],[20D EMA]]&gt;Table2[[#This Row],[50D EMA]],Table2[[#This Row],[50D EMA]]&gt;Table2[[#This Row],[200D EMA]]),"Uptrend","Downtrend/NoTrend")</f>
        <v>Uptrend</v>
      </c>
      <c r="AL252">
        <v>0</v>
      </c>
      <c r="AM252" t="s">
        <v>3195</v>
      </c>
      <c r="AN252">
        <v>1.94</v>
      </c>
      <c r="AO252" t="s">
        <v>3194</v>
      </c>
      <c r="AP252">
        <v>2.4894515353495999E-2</v>
      </c>
      <c r="AQ252">
        <f>(Table2[[#This Row],[Sharpe Ratio]]-AVERAGE(Table2[Sharpe Ratio]))/_xlfn.STDEV.P(Table2[Sharpe Ratio])</f>
        <v>-0.48749231918860264</v>
      </c>
      <c r="AR2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1.7454967721818437</v>
      </c>
      <c r="AS252">
        <f>_xlfn.RANK.AVG(Table2[[#This Row],[1Y Return vs Nifty Z-Score]],Table2[1Y Return vs Nifty Z-Score])</f>
        <v>281</v>
      </c>
      <c r="AT252">
        <f>_xlfn.RANK.AVG(Table2[[#This Row],[6M Return vs Nifty Z-Score]],Table2[6M Return vs Nifty Z-Score])</f>
        <v>102</v>
      </c>
      <c r="AU252">
        <f>_xlfn.RANK.AVG(Table2[[#This Row],[Sharpe Ratio Z-Score]],Table2[Sharpe Ratio Z-Score])</f>
        <v>464</v>
      </c>
      <c r="AV252">
        <f>(Table2[[#This Row],[Rank 1Y]]+Table2[[#This Row],[Rank 6M]]+Table2[[#This Row],[Rank Sharpe]])/3</f>
        <v>282.33333333333331</v>
      </c>
    </row>
    <row r="253" spans="1:48" x14ac:dyDescent="0.3">
      <c r="A253" t="s">
        <v>999</v>
      </c>
      <c r="B253" t="s">
        <v>1000</v>
      </c>
      <c r="C253" t="s">
        <v>3162</v>
      </c>
      <c r="D253" t="s">
        <v>460</v>
      </c>
      <c r="E253">
        <v>14665.3442625799</v>
      </c>
      <c r="F253">
        <v>779.9</v>
      </c>
      <c r="G253">
        <v>13.745282792121699</v>
      </c>
      <c r="H253">
        <f>(Table2[[#This Row],[1Y Return vs Nifty]]-AVERAGE(Table2[1Y Return vs Nifty]))/_xlfn.STDEV.P(Table2[1Y Return vs Nifty])</f>
        <v>-0.19413013201112092</v>
      </c>
      <c r="I253">
        <v>-8.3144096578144406</v>
      </c>
      <c r="J253">
        <f>(Table2[[#This Row],[1M Return vs Nifty]]-AVERAGE(Table2[1M Return vs Nifty]))/_xlfn.STDEV.P(Table2[1M Return vs Nifty])</f>
        <v>-0.83101736011602678</v>
      </c>
      <c r="K253">
        <v>9.5943116077565307</v>
      </c>
      <c r="L253">
        <f>(Table2[[#This Row],[6M Return vs Nifty]]-AVERAGE(Table2[6M Return vs Nifty]))/_xlfn.STDEV.P(Table2[6M Return vs Nifty])</f>
        <v>-4.3019540342824618E-2</v>
      </c>
      <c r="M253">
        <v>-2.96187834541203E-3</v>
      </c>
      <c r="N253">
        <f>(Table2[[#This Row],[1W Return vs Nifty]]-AVERAGE(Table2[1W Return vs Nifty]))/_xlfn.STDEV.P(Table2[1W Return vs Nifty])</f>
        <v>-0.80347134058181613</v>
      </c>
      <c r="O253">
        <v>822.64</v>
      </c>
      <c r="P253">
        <v>835.81708965381199</v>
      </c>
      <c r="Q253">
        <v>739.97106578609396</v>
      </c>
      <c r="R253">
        <v>31.099197080044</v>
      </c>
      <c r="S253" s="1">
        <f>(Table2[[#This Row],[Close Price]]-Table2[[#This Row],[20D EMA]])/Table2[[#This Row],[20D EMA]]</f>
        <v>-5.1954682485655948E-2</v>
      </c>
      <c r="T253" s="1">
        <f>(Table2[[#This Row],[Close Price]]-Table2[[#This Row],[50D EMA]])/Table2[[#This Row],[50D EMA]]</f>
        <v>-6.6901108323798905E-2</v>
      </c>
      <c r="U253" s="1">
        <f>(Table2[[#This Row],[Close Price]]-Table2[[#This Row],[200D EMA]])/Table2[[#This Row],[200D EMA]]</f>
        <v>5.396012906462537E-2</v>
      </c>
      <c r="V253">
        <v>0.52284060324346204</v>
      </c>
      <c r="W253">
        <v>776.1</v>
      </c>
      <c r="X253">
        <v>784.15</v>
      </c>
      <c r="Y253">
        <v>776.1</v>
      </c>
      <c r="Z253">
        <v>795.65</v>
      </c>
      <c r="AA253">
        <v>759.5</v>
      </c>
      <c r="AB253">
        <v>878.45</v>
      </c>
      <c r="AC253" s="1">
        <f>(Table2[[#This Row],[Close Price]]/Table2[[#This Row],[Day Low]])-1</f>
        <v>4.8962762530602166E-3</v>
      </c>
      <c r="AD253" s="1">
        <f>(Table2[[#This Row],[Day High]]/Table2[[#This Row],[Close Price]])-1</f>
        <v>5.4494165918708148E-3</v>
      </c>
      <c r="AE253" s="1">
        <f>(Table2[[#This Row],[Close Price]]/Table2[[#This Row],[Current Week Low]])-1</f>
        <v>4.8962762530602166E-3</v>
      </c>
      <c r="AF253" s="1">
        <f>(Table2[[#This Row],[Current Week High]]/Table2[[#This Row],[Close Price]])-1</f>
        <v>2.0194896781638771E-2</v>
      </c>
      <c r="AG253" s="1">
        <f>(Table2[[#This Row],[Close Price]]/Table2[[#This Row],[Current Month Low]])-1</f>
        <v>2.6859776168531857E-2</v>
      </c>
      <c r="AH253" s="1">
        <f>(Table2[[#This Row],[Current Month High]]/Table2[[#This Row],[Close Price]])-1</f>
        <v>0.1263623541479677</v>
      </c>
      <c r="AI253">
        <v>18.810103859469098</v>
      </c>
      <c r="AJ253">
        <v>49.621103117505903</v>
      </c>
      <c r="AK253" t="str">
        <f>IF(AND(Table2[[#This Row],[20D EMA]]&gt;Table2[[#This Row],[50D EMA]],Table2[[#This Row],[50D EMA]]&gt;Table2[[#This Row],[200D EMA]]),"Uptrend","Downtrend/NoTrend")</f>
        <v>Downtrend/NoTrend</v>
      </c>
      <c r="AL253">
        <v>-0.1</v>
      </c>
      <c r="AM253" t="s">
        <v>3193</v>
      </c>
      <c r="AN253">
        <v>-10</v>
      </c>
      <c r="AO253" t="s">
        <v>3193</v>
      </c>
      <c r="AP253">
        <v>0.127232995244871</v>
      </c>
      <c r="AQ253">
        <f>(Table2[[#This Row],[Sharpe Ratio]]-AVERAGE(Table2[Sharpe Ratio]))/_xlfn.STDEV.P(Table2[Sharpe Ratio])</f>
        <v>0.70528810110740681</v>
      </c>
      <c r="AR2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3">
        <f>_xlfn.RANK.AVG(Table2[[#This Row],[1Y Return vs Nifty Z-Score]],Table2[1Y Return vs Nifty Z-Score])</f>
        <v>353</v>
      </c>
      <c r="AT253">
        <f>_xlfn.RANK.AVG(Table2[[#This Row],[6M Return vs Nifty Z-Score]],Table2[6M Return vs Nifty Z-Score])</f>
        <v>332</v>
      </c>
      <c r="AU253">
        <f>_xlfn.RANK.AVG(Table2[[#This Row],[Sharpe Ratio Z-Score]],Table2[Sharpe Ratio Z-Score])</f>
        <v>163</v>
      </c>
      <c r="AV253">
        <f>(Table2[[#This Row],[Rank 1Y]]+Table2[[#This Row],[Rank 6M]]+Table2[[#This Row],[Rank Sharpe]])/3</f>
        <v>282.66666666666669</v>
      </c>
    </row>
    <row r="254" spans="1:48" x14ac:dyDescent="0.3">
      <c r="A254" t="s">
        <v>884</v>
      </c>
      <c r="B254" t="s">
        <v>885</v>
      </c>
      <c r="C254" t="s">
        <v>3146</v>
      </c>
      <c r="D254" t="s">
        <v>179</v>
      </c>
      <c r="E254">
        <v>18109.91781852</v>
      </c>
      <c r="F254">
        <v>1833.4</v>
      </c>
      <c r="G254">
        <v>34.6386672328616</v>
      </c>
      <c r="H254">
        <f>(Table2[[#This Row],[1Y Return vs Nifty]]-AVERAGE(Table2[1Y Return vs Nifty]))/_xlfn.STDEV.P(Table2[1Y Return vs Nifty])</f>
        <v>0.15239692730020132</v>
      </c>
      <c r="I254">
        <v>0.89873682055203497</v>
      </c>
      <c r="J254">
        <f>(Table2[[#This Row],[1M Return vs Nifty]]-AVERAGE(Table2[1M Return vs Nifty]))/_xlfn.STDEV.P(Table2[1M Return vs Nifty])</f>
        <v>0.18436629466568757</v>
      </c>
      <c r="K254">
        <v>13.598672104370699</v>
      </c>
      <c r="L254">
        <f>(Table2[[#This Row],[6M Return vs Nifty]]-AVERAGE(Table2[6M Return vs Nifty]))/_xlfn.STDEV.P(Table2[6M Return vs Nifty])</f>
        <v>7.829904343760731E-2</v>
      </c>
      <c r="M254">
        <v>-1.7774758604376499</v>
      </c>
      <c r="N254">
        <f>(Table2[[#This Row],[1W Return vs Nifty]]-AVERAGE(Table2[1W Return vs Nifty]))/_xlfn.STDEV.P(Table2[1W Return vs Nifty])</f>
        <v>-1.1453731330470671</v>
      </c>
      <c r="O254">
        <v>1863.39</v>
      </c>
      <c r="P254">
        <v>1827.62243365835</v>
      </c>
      <c r="Q254">
        <v>1569.13178493957</v>
      </c>
      <c r="R254">
        <v>43.950030549823303</v>
      </c>
      <c r="S254" s="1">
        <f>(Table2[[#This Row],[Close Price]]-Table2[[#This Row],[20D EMA]])/Table2[[#This Row],[20D EMA]]</f>
        <v>-1.6094322712904979E-2</v>
      </c>
      <c r="T254" s="1">
        <f>(Table2[[#This Row],[Close Price]]-Table2[[#This Row],[50D EMA]])/Table2[[#This Row],[50D EMA]]</f>
        <v>3.1612472222094161E-3</v>
      </c>
      <c r="U254" s="1">
        <f>(Table2[[#This Row],[Close Price]]-Table2[[#This Row],[200D EMA]])/Table2[[#This Row],[200D EMA]]</f>
        <v>0.16841683891490827</v>
      </c>
      <c r="V254">
        <v>0.84512954388883499</v>
      </c>
      <c r="W254">
        <v>1791.85</v>
      </c>
      <c r="X254">
        <v>1857</v>
      </c>
      <c r="Y254">
        <v>1786.1</v>
      </c>
      <c r="Z254">
        <v>1857</v>
      </c>
      <c r="AA254">
        <v>1786.1</v>
      </c>
      <c r="AB254">
        <v>1958</v>
      </c>
      <c r="AC254" s="1">
        <f>(Table2[[#This Row],[Close Price]]/Table2[[#This Row],[Day Low]])-1</f>
        <v>2.3188324915590197E-2</v>
      </c>
      <c r="AD254" s="1">
        <f>(Table2[[#This Row],[Day High]]/Table2[[#This Row],[Close Price]])-1</f>
        <v>1.2872259190574775E-2</v>
      </c>
      <c r="AE254" s="1">
        <f>(Table2[[#This Row],[Close Price]]/Table2[[#This Row],[Current Week Low]])-1</f>
        <v>2.6482279827557242E-2</v>
      </c>
      <c r="AF254" s="1">
        <f>(Table2[[#This Row],[Current Week High]]/Table2[[#This Row],[Close Price]])-1</f>
        <v>1.2872259190574775E-2</v>
      </c>
      <c r="AG254" s="1">
        <f>(Table2[[#This Row],[Close Price]]/Table2[[#This Row],[Current Month Low]])-1</f>
        <v>2.6482279827557242E-2</v>
      </c>
      <c r="AH254" s="1">
        <f>(Table2[[#This Row],[Current Month High]]/Table2[[#This Row],[Close Price]])-1</f>
        <v>6.7961165048543659E-2</v>
      </c>
      <c r="AI254">
        <v>8.4324206392494698</v>
      </c>
      <c r="AJ254">
        <v>87.320561941251597</v>
      </c>
      <c r="AK254" t="str">
        <f>IF(AND(Table2[[#This Row],[20D EMA]]&gt;Table2[[#This Row],[50D EMA]],Table2[[#This Row],[50D EMA]]&gt;Table2[[#This Row],[200D EMA]]),"Uptrend","Downtrend/NoTrend")</f>
        <v>Uptrend</v>
      </c>
      <c r="AL254">
        <v>0.04</v>
      </c>
      <c r="AM254" t="s">
        <v>3194</v>
      </c>
      <c r="AN254">
        <v>-6.69</v>
      </c>
      <c r="AO254" t="s">
        <v>3193</v>
      </c>
      <c r="AP254">
        <v>7.3775754010558997E-2</v>
      </c>
      <c r="AQ254">
        <f>(Table2[[#This Row],[Sharpe Ratio]]-AVERAGE(Table2[Sharpe Ratio]))/_xlfn.STDEV.P(Table2[Sharpe Ratio])</f>
        <v>8.223066723690714E-2</v>
      </c>
      <c r="AR2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-0.64808020040666381</v>
      </c>
      <c r="AS254">
        <f>_xlfn.RANK.AVG(Table2[[#This Row],[1Y Return vs Nifty Z-Score]],Table2[1Y Return vs Nifty Z-Score])</f>
        <v>243</v>
      </c>
      <c r="AT254">
        <f>_xlfn.RANK.AVG(Table2[[#This Row],[6M Return vs Nifty Z-Score]],Table2[6M Return vs Nifty Z-Score])</f>
        <v>288</v>
      </c>
      <c r="AU254">
        <f>_xlfn.RANK.AVG(Table2[[#This Row],[Sharpe Ratio Z-Score]],Table2[Sharpe Ratio Z-Score])</f>
        <v>319</v>
      </c>
      <c r="AV254">
        <f>(Table2[[#This Row],[Rank 1Y]]+Table2[[#This Row],[Rank 6M]]+Table2[[#This Row],[Rank Sharpe]])/3</f>
        <v>283.33333333333331</v>
      </c>
    </row>
    <row r="255" spans="1:48" x14ac:dyDescent="0.3">
      <c r="A255" t="s">
        <v>1727</v>
      </c>
      <c r="B255" t="s">
        <v>1728</v>
      </c>
      <c r="C255" t="s">
        <v>3150</v>
      </c>
      <c r="D255" t="s">
        <v>992</v>
      </c>
      <c r="E255">
        <v>4923.7385761199903</v>
      </c>
      <c r="F255">
        <v>38.6</v>
      </c>
      <c r="G255">
        <v>21.310670035516601</v>
      </c>
      <c r="H255">
        <f>(Table2[[#This Row],[1Y Return vs Nifty]]-AVERAGE(Table2[1Y Return vs Nifty]))/_xlfn.STDEV.P(Table2[1Y Return vs Nifty])</f>
        <v>-6.8654462837429764E-2</v>
      </c>
      <c r="I255">
        <v>-0.26839434301013299</v>
      </c>
      <c r="J255">
        <f>(Table2[[#This Row],[1M Return vs Nifty]]-AVERAGE(Table2[1M Return vs Nifty]))/_xlfn.STDEV.P(Table2[1M Return vs Nifty])</f>
        <v>5.5736416778680506E-2</v>
      </c>
      <c r="K255">
        <v>12.4155581007679</v>
      </c>
      <c r="L255">
        <f>(Table2[[#This Row],[6M Return vs Nifty]]-AVERAGE(Table2[6M Return vs Nifty]))/_xlfn.STDEV.P(Table2[6M Return vs Nifty])</f>
        <v>4.2454689391748693E-2</v>
      </c>
      <c r="M255">
        <v>3.1255565963781198</v>
      </c>
      <c r="N255">
        <f>(Table2[[#This Row],[1W Return vs Nifty]]-AVERAGE(Table2[1W Return vs Nifty]))/_xlfn.STDEV.P(Table2[1W Return vs Nifty])</f>
        <v>-0.20068878430831527</v>
      </c>
      <c r="O255">
        <v>35.03</v>
      </c>
      <c r="P255">
        <v>39.861739799478002</v>
      </c>
      <c r="Q255">
        <v>35.779004816918999</v>
      </c>
      <c r="R255">
        <v>39.344029620965401</v>
      </c>
      <c r="S255" s="1">
        <f>(Table2[[#This Row],[Close Price]]-Table2[[#This Row],[20D EMA]])/Table2[[#This Row],[20D EMA]]</f>
        <v>0.10191264630316872</v>
      </c>
      <c r="T255" s="1">
        <f>(Table2[[#This Row],[Close Price]]-Table2[[#This Row],[50D EMA]])/Table2[[#This Row],[50D EMA]]</f>
        <v>-3.1652903406251306E-2</v>
      </c>
      <c r="U255" s="1">
        <f>(Table2[[#This Row],[Close Price]]-Table2[[#This Row],[200D EMA]])/Table2[[#This Row],[200D EMA]]</f>
        <v>7.8844987375026834E-2</v>
      </c>
      <c r="V255">
        <v>0.84657298882900001</v>
      </c>
      <c r="W255">
        <v>38.549999999999997</v>
      </c>
      <c r="X255">
        <v>38.94</v>
      </c>
      <c r="Y255">
        <v>38.450000000000003</v>
      </c>
      <c r="Z255">
        <v>39.369999999999997</v>
      </c>
      <c r="AA255">
        <v>38.450000000000003</v>
      </c>
      <c r="AB255">
        <v>39.369999999999997</v>
      </c>
      <c r="AC255" s="1">
        <f>(Table2[[#This Row],[Close Price]]/Table2[[#This Row],[Day Low]])-1</f>
        <v>1.2970168612194133E-3</v>
      </c>
      <c r="AD255" s="1">
        <f>(Table2[[#This Row],[Day High]]/Table2[[#This Row],[Close Price]])-1</f>
        <v>8.8082901554402682E-3</v>
      </c>
      <c r="AE255" s="1">
        <f>(Table2[[#This Row],[Close Price]]/Table2[[#This Row],[Current Week Low]])-1</f>
        <v>3.9011703511053764E-3</v>
      </c>
      <c r="AF255" s="1">
        <f>(Table2[[#This Row],[Current Week High]]/Table2[[#This Row],[Close Price]])-1</f>
        <v>1.9948186528497391E-2</v>
      </c>
      <c r="AG255" s="1">
        <f>(Table2[[#This Row],[Close Price]]/Table2[[#This Row],[Current Month Low]])-1</f>
        <v>3.9011703511053764E-3</v>
      </c>
      <c r="AH255" s="1">
        <f>(Table2[[#This Row],[Current Month High]]/Table2[[#This Row],[Close Price]])-1</f>
        <v>1.9948186528497391E-2</v>
      </c>
      <c r="AI255">
        <v>19.430051813471501</v>
      </c>
      <c r="AJ255">
        <v>71.5555555555555</v>
      </c>
      <c r="AK255" t="str">
        <f>IF(AND(Table2[[#This Row],[20D EMA]]&gt;Table2[[#This Row],[50D EMA]],Table2[[#This Row],[50D EMA]]&gt;Table2[[#This Row],[200D EMA]]),"Uptrend","Downtrend/NoTrend")</f>
        <v>Downtrend/NoTrend</v>
      </c>
      <c r="AL255">
        <v>-0.11</v>
      </c>
      <c r="AM255" t="s">
        <v>3193</v>
      </c>
      <c r="AN255">
        <v>-3.52</v>
      </c>
      <c r="AO255" t="s">
        <v>3193</v>
      </c>
      <c r="AP255">
        <v>9.8389358884778996E-2</v>
      </c>
      <c r="AQ255">
        <f>(Table2[[#This Row],[Sharpe Ratio]]-AVERAGE(Table2[Sharpe Ratio]))/_xlfn.STDEV.P(Table2[Sharpe Ratio])</f>
        <v>0.3691083499817957</v>
      </c>
      <c r="AR2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5">
        <f>_xlfn.RANK.AVG(Table2[[#This Row],[1Y Return vs Nifty Z-Score]],Table2[1Y Return vs Nifty Z-Score])</f>
        <v>307</v>
      </c>
      <c r="AT255">
        <f>_xlfn.RANK.AVG(Table2[[#This Row],[6M Return vs Nifty Z-Score]],Table2[6M Return vs Nifty Z-Score])</f>
        <v>302</v>
      </c>
      <c r="AU255">
        <f>_xlfn.RANK.AVG(Table2[[#This Row],[Sharpe Ratio Z-Score]],Table2[Sharpe Ratio Z-Score])</f>
        <v>244</v>
      </c>
      <c r="AV255">
        <f>(Table2[[#This Row],[Rank 1Y]]+Table2[[#This Row],[Rank 6M]]+Table2[[#This Row],[Rank Sharpe]])/3</f>
        <v>284.33333333333331</v>
      </c>
    </row>
    <row r="256" spans="1:48" x14ac:dyDescent="0.3">
      <c r="A256" t="s">
        <v>248</v>
      </c>
      <c r="B256" t="s">
        <v>249</v>
      </c>
      <c r="C256" t="s">
        <v>3152</v>
      </c>
      <c r="D256" t="s">
        <v>51</v>
      </c>
      <c r="E256">
        <v>106474.64965185001</v>
      </c>
      <c r="F256">
        <v>1058.1500000000001</v>
      </c>
      <c r="G256">
        <v>52.117510087565996</v>
      </c>
      <c r="H256">
        <f>(Table2[[#This Row],[1Y Return vs Nifty]]-AVERAGE(Table2[1Y Return vs Nifty]))/_xlfn.STDEV.P(Table2[1Y Return vs Nifty])</f>
        <v>0.44229213464607919</v>
      </c>
      <c r="I256">
        <v>-5.0310473068974204</v>
      </c>
      <c r="J256">
        <f>(Table2[[#This Row],[1M Return vs Nifty]]-AVERAGE(Table2[1M Return vs Nifty]))/_xlfn.STDEV.P(Table2[1M Return vs Nifty])</f>
        <v>-0.46915700419146611</v>
      </c>
      <c r="K256">
        <v>0.64943436138199695</v>
      </c>
      <c r="L256">
        <f>(Table2[[#This Row],[6M Return vs Nifty]]-AVERAGE(Table2[6M Return vs Nifty]))/_xlfn.STDEV.P(Table2[6M Return vs Nifty])</f>
        <v>-0.31401907710719107</v>
      </c>
      <c r="M256">
        <v>1.5565943604064101</v>
      </c>
      <c r="N256">
        <f>(Table2[[#This Row],[1W Return vs Nifty]]-AVERAGE(Table2[1W Return vs Nifty]))/_xlfn.STDEV.P(Table2[1W Return vs Nifty])</f>
        <v>-0.50298620557548246</v>
      </c>
      <c r="O256">
        <v>1072.3800000000001</v>
      </c>
      <c r="P256">
        <v>1098.8401389840601</v>
      </c>
      <c r="Q256">
        <v>997.82090155047104</v>
      </c>
      <c r="R256">
        <v>41.980852928799798</v>
      </c>
      <c r="S256" s="1">
        <f>(Table2[[#This Row],[Close Price]]-Table2[[#This Row],[20D EMA]])/Table2[[#This Row],[20D EMA]]</f>
        <v>-1.3269549972957363E-2</v>
      </c>
      <c r="T256" s="1">
        <f>(Table2[[#This Row],[Close Price]]-Table2[[#This Row],[50D EMA]])/Table2[[#This Row],[50D EMA]]</f>
        <v>-3.7030080664581792E-2</v>
      </c>
      <c r="U256" s="1">
        <f>(Table2[[#This Row],[Close Price]]-Table2[[#This Row],[200D EMA]])/Table2[[#This Row],[200D EMA]]</f>
        <v>6.04608485909508E-2</v>
      </c>
      <c r="V256">
        <v>0.46924494426090202</v>
      </c>
      <c r="W256">
        <v>1054.3499999999999</v>
      </c>
      <c r="X256">
        <v>1071.75</v>
      </c>
      <c r="Y256">
        <v>1054.3499999999999</v>
      </c>
      <c r="Z256">
        <v>1071.75</v>
      </c>
      <c r="AA256">
        <v>1036.5999999999999</v>
      </c>
      <c r="AB256">
        <v>1087.25</v>
      </c>
      <c r="AC256" s="1">
        <f>(Table2[[#This Row],[Close Price]]/Table2[[#This Row],[Day Low]])-1</f>
        <v>3.6041162801727644E-3</v>
      </c>
      <c r="AD256" s="1">
        <f>(Table2[[#This Row],[Day High]]/Table2[[#This Row],[Close Price]])-1</f>
        <v>1.2852620138921633E-2</v>
      </c>
      <c r="AE256" s="1">
        <f>(Table2[[#This Row],[Close Price]]/Table2[[#This Row],[Current Week Low]])-1</f>
        <v>3.6041162801727644E-3</v>
      </c>
      <c r="AF256" s="1">
        <f>(Table2[[#This Row],[Current Week High]]/Table2[[#This Row],[Close Price]])-1</f>
        <v>1.2852620138921633E-2</v>
      </c>
      <c r="AG256" s="1">
        <f>(Table2[[#This Row],[Close Price]]/Table2[[#This Row],[Current Month Low]])-1</f>
        <v>2.0789118271271612E-2</v>
      </c>
      <c r="AH256" s="1">
        <f>(Table2[[#This Row],[Current Month High]]/Table2[[#This Row],[Close Price]])-1</f>
        <v>2.7500826914898635E-2</v>
      </c>
      <c r="AI256">
        <v>25.152388602750001</v>
      </c>
      <c r="AJ256">
        <v>86.376045794804</v>
      </c>
      <c r="AK256" t="str">
        <f>IF(AND(Table2[[#This Row],[20D EMA]]&gt;Table2[[#This Row],[50D EMA]],Table2[[#This Row],[50D EMA]]&gt;Table2[[#This Row],[200D EMA]]),"Uptrend","Downtrend/NoTrend")</f>
        <v>Downtrend/NoTrend</v>
      </c>
      <c r="AL256">
        <v>-0.2</v>
      </c>
      <c r="AM256" t="s">
        <v>3193</v>
      </c>
      <c r="AN256">
        <v>-0.92</v>
      </c>
      <c r="AO256" t="s">
        <v>3193</v>
      </c>
      <c r="AP256">
        <v>9.2909868112319993E-2</v>
      </c>
      <c r="AQ256">
        <f>(Table2[[#This Row],[Sharpe Ratio]]-AVERAGE(Table2[Sharpe Ratio]))/_xlfn.STDEV.P(Table2[Sharpe Ratio])</f>
        <v>0.30524352305140678</v>
      </c>
      <c r="AR2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6">
        <f>_xlfn.RANK.AVG(Table2[[#This Row],[1Y Return vs Nifty Z-Score]],Table2[1Y Return vs Nifty Z-Score])</f>
        <v>178</v>
      </c>
      <c r="AT256">
        <f>_xlfn.RANK.AVG(Table2[[#This Row],[6M Return vs Nifty Z-Score]],Table2[6M Return vs Nifty Z-Score])</f>
        <v>425</v>
      </c>
      <c r="AU256">
        <f>_xlfn.RANK.AVG(Table2[[#This Row],[Sharpe Ratio Z-Score]],Table2[Sharpe Ratio Z-Score])</f>
        <v>262</v>
      </c>
      <c r="AV256">
        <f>(Table2[[#This Row],[Rank 1Y]]+Table2[[#This Row],[Rank 6M]]+Table2[[#This Row],[Rank Sharpe]])/3</f>
        <v>288.33333333333331</v>
      </c>
    </row>
    <row r="257" spans="1:48" x14ac:dyDescent="0.3">
      <c r="A257" t="s">
        <v>614</v>
      </c>
      <c r="B257" t="s">
        <v>615</v>
      </c>
      <c r="C257" t="s">
        <v>3150</v>
      </c>
      <c r="D257" t="s">
        <v>195</v>
      </c>
      <c r="E257">
        <v>32222.43</v>
      </c>
      <c r="F257">
        <v>738.2</v>
      </c>
      <c r="G257">
        <v>20.8775069365104</v>
      </c>
      <c r="H257">
        <f>(Table2[[#This Row],[1Y Return vs Nifty]]-AVERAGE(Table2[1Y Return vs Nifty]))/_xlfn.STDEV.P(Table2[1Y Return vs Nifty])</f>
        <v>-7.5838685926156044E-2</v>
      </c>
      <c r="I257">
        <v>-6.7549164516560198</v>
      </c>
      <c r="J257">
        <f>(Table2[[#This Row],[1M Return vs Nifty]]-AVERAGE(Table2[1M Return vs Nifty]))/_xlfn.STDEV.P(Table2[1M Return vs Nifty])</f>
        <v>-0.65914514306242933</v>
      </c>
      <c r="K257">
        <v>50.652614100447401</v>
      </c>
      <c r="L257">
        <f>(Table2[[#This Row],[6M Return vs Nifty]]-AVERAGE(Table2[6M Return vs Nifty]))/_xlfn.STDEV.P(Table2[6M Return vs Nifty])</f>
        <v>1.2009082016907819</v>
      </c>
      <c r="M257">
        <v>-1.2889554314832801</v>
      </c>
      <c r="N257">
        <f>(Table2[[#This Row],[1W Return vs Nifty]]-AVERAGE(Table2[1W Return vs Nifty]))/_xlfn.STDEV.P(Table2[1W Return vs Nifty])</f>
        <v>-1.0512481996844905</v>
      </c>
      <c r="O257">
        <v>751.26</v>
      </c>
      <c r="P257">
        <v>761.21835791476599</v>
      </c>
      <c r="Q257">
        <v>656.45686307044798</v>
      </c>
      <c r="R257">
        <v>44.883828666950798</v>
      </c>
      <c r="S257" s="1">
        <f>(Table2[[#This Row],[Close Price]]-Table2[[#This Row],[20D EMA]])/Table2[[#This Row],[20D EMA]]</f>
        <v>-1.7384127998296122E-2</v>
      </c>
      <c r="T257" s="1">
        <f>(Table2[[#This Row],[Close Price]]-Table2[[#This Row],[50D EMA]])/Table2[[#This Row],[50D EMA]]</f>
        <v>-3.0238837089821367E-2</v>
      </c>
      <c r="U257" s="1">
        <f>(Table2[[#This Row],[Close Price]]-Table2[[#This Row],[200D EMA]])/Table2[[#This Row],[200D EMA]]</f>
        <v>0.12452171883345785</v>
      </c>
      <c r="V257">
        <v>0.47879929736108301</v>
      </c>
      <c r="W257">
        <v>721.05</v>
      </c>
      <c r="X257">
        <v>742.2</v>
      </c>
      <c r="Y257">
        <v>710.9</v>
      </c>
      <c r="Z257">
        <v>742.2</v>
      </c>
      <c r="AA257">
        <v>710.9</v>
      </c>
      <c r="AB257">
        <v>768.45</v>
      </c>
      <c r="AC257" s="1">
        <f>(Table2[[#This Row],[Close Price]]/Table2[[#This Row],[Day Low]])-1</f>
        <v>2.3784758338534218E-2</v>
      </c>
      <c r="AD257" s="1">
        <f>(Table2[[#This Row],[Day High]]/Table2[[#This Row],[Close Price]])-1</f>
        <v>5.4185857491195755E-3</v>
      </c>
      <c r="AE257" s="1">
        <f>(Table2[[#This Row],[Close Price]]/Table2[[#This Row],[Current Week Low]])-1</f>
        <v>3.840202560135042E-2</v>
      </c>
      <c r="AF257" s="1">
        <f>(Table2[[#This Row],[Current Week High]]/Table2[[#This Row],[Close Price]])-1</f>
        <v>5.4185857491195755E-3</v>
      </c>
      <c r="AG257" s="1">
        <f>(Table2[[#This Row],[Close Price]]/Table2[[#This Row],[Current Month Low]])-1</f>
        <v>3.840202560135042E-2</v>
      </c>
      <c r="AH257" s="1">
        <f>(Table2[[#This Row],[Current Month High]]/Table2[[#This Row],[Close Price]])-1</f>
        <v>4.0978054727716096E-2</v>
      </c>
      <c r="AI257">
        <v>16.4995936060688</v>
      </c>
      <c r="AJ257">
        <v>76.983936705825897</v>
      </c>
      <c r="AK257" t="str">
        <f>IF(AND(Table2[[#This Row],[20D EMA]]&gt;Table2[[#This Row],[50D EMA]],Table2[[#This Row],[50D EMA]]&gt;Table2[[#This Row],[200D EMA]]),"Uptrend","Downtrend/NoTrend")</f>
        <v>Downtrend/NoTrend</v>
      </c>
      <c r="AL257">
        <v>-7.0000000000000007E-2</v>
      </c>
      <c r="AM257" t="s">
        <v>3193</v>
      </c>
      <c r="AN257">
        <v>-0.55000000000000004</v>
      </c>
      <c r="AO257" t="s">
        <v>3193</v>
      </c>
      <c r="AP257">
        <v>1.7745400762172001E-2</v>
      </c>
      <c r="AQ257">
        <f>(Table2[[#This Row],[Sharpe Ratio]]-AVERAGE(Table2[Sharpe Ratio]))/_xlfn.STDEV.P(Table2[Sharpe Ratio])</f>
        <v>-0.57081702672808265</v>
      </c>
      <c r="AR2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7">
        <f>_xlfn.RANK.AVG(Table2[[#This Row],[1Y Return vs Nifty Z-Score]],Table2[1Y Return vs Nifty Z-Score])</f>
        <v>311</v>
      </c>
      <c r="AT257">
        <f>_xlfn.RANK.AVG(Table2[[#This Row],[6M Return vs Nifty Z-Score]],Table2[6M Return vs Nifty Z-Score])</f>
        <v>73</v>
      </c>
      <c r="AU257">
        <f>_xlfn.RANK.AVG(Table2[[#This Row],[Sharpe Ratio Z-Score]],Table2[Sharpe Ratio Z-Score])</f>
        <v>482</v>
      </c>
      <c r="AV257">
        <f>(Table2[[#This Row],[Rank 1Y]]+Table2[[#This Row],[Rank 6M]]+Table2[[#This Row],[Rank Sharpe]])/3</f>
        <v>288.66666666666669</v>
      </c>
    </row>
    <row r="258" spans="1:48" x14ac:dyDescent="0.3">
      <c r="A258" t="s">
        <v>1804</v>
      </c>
      <c r="B258" t="s">
        <v>1805</v>
      </c>
      <c r="C258" t="s">
        <v>3160</v>
      </c>
      <c r="D258" t="s">
        <v>1487</v>
      </c>
      <c r="E258">
        <v>4481.1851278329996</v>
      </c>
      <c r="F258">
        <v>82.63</v>
      </c>
      <c r="G258">
        <v>38.064226262793298</v>
      </c>
      <c r="H258">
        <f>(Table2[[#This Row],[1Y Return vs Nifty]]-AVERAGE(Table2[1Y Return vs Nifty]))/_xlfn.STDEV.P(Table2[1Y Return vs Nifty])</f>
        <v>0.20921150899262242</v>
      </c>
      <c r="I258">
        <v>-11.741694135557699</v>
      </c>
      <c r="J258">
        <f>(Table2[[#This Row],[1M Return vs Nifty]]-AVERAGE(Table2[1M Return vs Nifty]))/_xlfn.STDEV.P(Table2[1M Return vs Nifty])</f>
        <v>-1.2087394170874479</v>
      </c>
      <c r="K258">
        <v>-9.4093373723236304</v>
      </c>
      <c r="L258">
        <f>(Table2[[#This Row],[6M Return vs Nifty]]-AVERAGE(Table2[6M Return vs Nifty]))/_xlfn.STDEV.P(Table2[6M Return vs Nifty])</f>
        <v>-0.61876585061462819</v>
      </c>
      <c r="M258">
        <v>4.8475616085417004</v>
      </c>
      <c r="N258">
        <f>(Table2[[#This Row],[1W Return vs Nifty]]-AVERAGE(Table2[1W Return vs Nifty]))/_xlfn.STDEV.P(Table2[1W Return vs Nifty])</f>
        <v>0.13109592194612738</v>
      </c>
      <c r="O258">
        <v>76.489999999999995</v>
      </c>
      <c r="P258">
        <v>84.589898963026499</v>
      </c>
      <c r="Q258">
        <v>77.802142746113006</v>
      </c>
      <c r="R258">
        <v>54.3582093067266</v>
      </c>
      <c r="S258" s="1">
        <f>(Table2[[#This Row],[Close Price]]-Table2[[#This Row],[20D EMA]])/Table2[[#This Row],[20D EMA]]</f>
        <v>8.0271930971368824E-2</v>
      </c>
      <c r="T258" s="1">
        <f>(Table2[[#This Row],[Close Price]]-Table2[[#This Row],[50D EMA]])/Table2[[#This Row],[50D EMA]]</f>
        <v>-2.3169420782535258E-2</v>
      </c>
      <c r="U258" s="1">
        <f>(Table2[[#This Row],[Close Price]]-Table2[[#This Row],[200D EMA]])/Table2[[#This Row],[200D EMA]]</f>
        <v>6.2053011440076168E-2</v>
      </c>
      <c r="V258">
        <v>0.48417363484235898</v>
      </c>
      <c r="W258">
        <v>82.21</v>
      </c>
      <c r="X258">
        <v>83.56</v>
      </c>
      <c r="Y258">
        <v>80.3</v>
      </c>
      <c r="Z258">
        <v>83.59</v>
      </c>
      <c r="AA258">
        <v>79.540000000000006</v>
      </c>
      <c r="AB258">
        <v>83.59</v>
      </c>
      <c r="AC258" s="1">
        <f>(Table2[[#This Row],[Close Price]]/Table2[[#This Row],[Day Low]])-1</f>
        <v>5.1088675343633483E-3</v>
      </c>
      <c r="AD258" s="1">
        <f>(Table2[[#This Row],[Day High]]/Table2[[#This Row],[Close Price]])-1</f>
        <v>1.1254992133607811E-2</v>
      </c>
      <c r="AE258" s="1">
        <f>(Table2[[#This Row],[Close Price]]/Table2[[#This Row],[Current Week Low]])-1</f>
        <v>2.901618929016192E-2</v>
      </c>
      <c r="AF258" s="1">
        <f>(Table2[[#This Row],[Current Week High]]/Table2[[#This Row],[Close Price]])-1</f>
        <v>1.1618056395982235E-2</v>
      </c>
      <c r="AG258" s="1">
        <f>(Table2[[#This Row],[Close Price]]/Table2[[#This Row],[Current Month Low]])-1</f>
        <v>3.8848378174503262E-2</v>
      </c>
      <c r="AH258" s="1">
        <f>(Table2[[#This Row],[Current Month High]]/Table2[[#This Row],[Close Price]])-1</f>
        <v>1.1618056395982235E-2</v>
      </c>
      <c r="AI258">
        <v>24.954616967203201</v>
      </c>
      <c r="AJ258">
        <v>92.610722610722604</v>
      </c>
      <c r="AK258" t="str">
        <f>IF(AND(Table2[[#This Row],[20D EMA]]&gt;Table2[[#This Row],[50D EMA]],Table2[[#This Row],[50D EMA]]&gt;Table2[[#This Row],[200D EMA]]),"Uptrend","Downtrend/NoTrend")</f>
        <v>Downtrend/NoTrend</v>
      </c>
      <c r="AL258">
        <v>-0.01</v>
      </c>
      <c r="AM258" t="s">
        <v>3193</v>
      </c>
      <c r="AN258">
        <v>-1.21</v>
      </c>
      <c r="AO258" t="s">
        <v>3193</v>
      </c>
      <c r="AP258">
        <v>0.15322850316165701</v>
      </c>
      <c r="AQ258">
        <f>(Table2[[#This Row],[Sharpe Ratio]]-AVERAGE(Table2[Sharpe Ratio]))/_xlfn.STDEV.P(Table2[Sharpe Ratio])</f>
        <v>1.0082722072980002</v>
      </c>
      <c r="AR2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8">
        <f>_xlfn.RANK.AVG(Table2[[#This Row],[1Y Return vs Nifty Z-Score]],Table2[1Y Return vs Nifty Z-Score])</f>
        <v>230</v>
      </c>
      <c r="AT258">
        <f>_xlfn.RANK.AVG(Table2[[#This Row],[6M Return vs Nifty Z-Score]],Table2[6M Return vs Nifty Z-Score])</f>
        <v>519</v>
      </c>
      <c r="AU258">
        <f>_xlfn.RANK.AVG(Table2[[#This Row],[Sharpe Ratio Z-Score]],Table2[Sharpe Ratio Z-Score])</f>
        <v>117</v>
      </c>
      <c r="AV258">
        <f>(Table2[[#This Row],[Rank 1Y]]+Table2[[#This Row],[Rank 6M]]+Table2[[#This Row],[Rank Sharpe]])/3</f>
        <v>288.66666666666669</v>
      </c>
    </row>
    <row r="259" spans="1:48" x14ac:dyDescent="0.3">
      <c r="A259" t="s">
        <v>93</v>
      </c>
      <c r="B259" t="s">
        <v>94</v>
      </c>
      <c r="C259" t="s">
        <v>3146</v>
      </c>
      <c r="D259" t="s">
        <v>95</v>
      </c>
      <c r="E259">
        <v>304716.10212851397</v>
      </c>
      <c r="F259">
        <v>494.45</v>
      </c>
      <c r="G259">
        <v>31.611650644798502</v>
      </c>
      <c r="H259">
        <f>(Table2[[#This Row],[1Y Return vs Nifty]]-AVERAGE(Table2[1Y Return vs Nifty]))/_xlfn.STDEV.P(Table2[1Y Return vs Nifty])</f>
        <v>0.10219236806647715</v>
      </c>
      <c r="I259">
        <v>2.5014518665337002</v>
      </c>
      <c r="J259">
        <f>(Table2[[#This Row],[1M Return vs Nifty]]-AVERAGE(Table2[1M Return vs Nifty]))/_xlfn.STDEV.P(Table2[1M Return vs Nifty])</f>
        <v>0.36100200373465324</v>
      </c>
      <c r="K259">
        <v>-2.8693894089013798</v>
      </c>
      <c r="L259">
        <f>(Table2[[#This Row],[6M Return vs Nifty]]-AVERAGE(Table2[6M Return vs Nifty]))/_xlfn.STDEV.P(Table2[6M Return vs Nifty])</f>
        <v>-0.42062753974302458</v>
      </c>
      <c r="M259">
        <v>3.2801599675294701</v>
      </c>
      <c r="N259">
        <f>(Table2[[#This Row],[1W Return vs Nifty]]-AVERAGE(Table2[1W Return vs Nifty]))/_xlfn.STDEV.P(Table2[1W Return vs Nifty])</f>
        <v>-0.17090081405209129</v>
      </c>
      <c r="O259">
        <v>496.85</v>
      </c>
      <c r="P259">
        <v>499.79771469973298</v>
      </c>
      <c r="Q259">
        <v>455.847300557609</v>
      </c>
      <c r="R259">
        <v>48.568245443386097</v>
      </c>
      <c r="S259" s="1">
        <f>(Table2[[#This Row],[Close Price]]-Table2[[#This Row],[20D EMA]])/Table2[[#This Row],[20D EMA]]</f>
        <v>-4.8304317198350289E-3</v>
      </c>
      <c r="T259" s="1">
        <f>(Table2[[#This Row],[Close Price]]-Table2[[#This Row],[50D EMA]])/Table2[[#This Row],[50D EMA]]</f>
        <v>-1.0699758207069383E-2</v>
      </c>
      <c r="U259" s="1">
        <f>(Table2[[#This Row],[Close Price]]-Table2[[#This Row],[200D EMA]])/Table2[[#This Row],[200D EMA]]</f>
        <v>8.4683400329827019E-2</v>
      </c>
      <c r="V259">
        <v>0.63629710373387705</v>
      </c>
      <c r="W259">
        <v>490.05</v>
      </c>
      <c r="X259">
        <v>499.35</v>
      </c>
      <c r="Y259">
        <v>490.05</v>
      </c>
      <c r="Z259">
        <v>502.45</v>
      </c>
      <c r="AA259">
        <v>475.35</v>
      </c>
      <c r="AB259">
        <v>516</v>
      </c>
      <c r="AC259" s="1">
        <f>(Table2[[#This Row],[Close Price]]/Table2[[#This Row],[Day Low]])-1</f>
        <v>8.9786756453422711E-3</v>
      </c>
      <c r="AD259" s="1">
        <f>(Table2[[#This Row],[Day High]]/Table2[[#This Row],[Close Price]])-1</f>
        <v>9.910001011224745E-3</v>
      </c>
      <c r="AE259" s="1">
        <f>(Table2[[#This Row],[Close Price]]/Table2[[#This Row],[Current Week Low]])-1</f>
        <v>8.9786756453422711E-3</v>
      </c>
      <c r="AF259" s="1">
        <f>(Table2[[#This Row],[Current Week High]]/Table2[[#This Row],[Close Price]])-1</f>
        <v>1.6179593487713584E-2</v>
      </c>
      <c r="AG259" s="1">
        <f>(Table2[[#This Row],[Close Price]]/Table2[[#This Row],[Current Month Low]])-1</f>
        <v>4.0180919322604369E-2</v>
      </c>
      <c r="AH259" s="1">
        <f>(Table2[[#This Row],[Current Month High]]/Table2[[#This Row],[Close Price]])-1</f>
        <v>4.358377995752849E-2</v>
      </c>
      <c r="AI259">
        <v>9.9302255030842197</v>
      </c>
      <c r="AJ259">
        <v>63.238692637834198</v>
      </c>
      <c r="AK259" t="str">
        <f>IF(AND(Table2[[#This Row],[20D EMA]]&gt;Table2[[#This Row],[50D EMA]],Table2[[#This Row],[50D EMA]]&gt;Table2[[#This Row],[200D EMA]]),"Uptrend","Downtrend/NoTrend")</f>
        <v>Downtrend/NoTrend</v>
      </c>
      <c r="AL259">
        <v>-0.06</v>
      </c>
      <c r="AM259" t="s">
        <v>3193</v>
      </c>
      <c r="AN259">
        <v>-2.39</v>
      </c>
      <c r="AO259" t="s">
        <v>3193</v>
      </c>
      <c r="AP259">
        <v>0.133665209006612</v>
      </c>
      <c r="AQ259">
        <f>(Table2[[#This Row],[Sharpe Ratio]]-AVERAGE(Table2[Sharpe Ratio]))/_xlfn.STDEV.P(Table2[Sharpe Ratio])</f>
        <v>0.78025715128586082</v>
      </c>
      <c r="AR2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59">
        <f>_xlfn.RANK.AVG(Table2[[#This Row],[1Y Return vs Nifty Z-Score]],Table2[1Y Return vs Nifty Z-Score])</f>
        <v>256</v>
      </c>
      <c r="AT259">
        <f>_xlfn.RANK.AVG(Table2[[#This Row],[6M Return vs Nifty Z-Score]],Table2[6M Return vs Nifty Z-Score])</f>
        <v>465</v>
      </c>
      <c r="AU259">
        <f>_xlfn.RANK.AVG(Table2[[#This Row],[Sharpe Ratio Z-Score]],Table2[Sharpe Ratio Z-Score])</f>
        <v>146</v>
      </c>
      <c r="AV259">
        <f>(Table2[[#This Row],[Rank 1Y]]+Table2[[#This Row],[Rank 6M]]+Table2[[#This Row],[Rank Sharpe]])/3</f>
        <v>289</v>
      </c>
    </row>
    <row r="260" spans="1:48" x14ac:dyDescent="0.3">
      <c r="A260" t="s">
        <v>1193</v>
      </c>
      <c r="B260" t="s">
        <v>1194</v>
      </c>
      <c r="C260" t="s">
        <v>3160</v>
      </c>
      <c r="D260" t="s">
        <v>122</v>
      </c>
      <c r="E260">
        <v>10377.04041105</v>
      </c>
      <c r="F260">
        <v>1220.25</v>
      </c>
      <c r="G260">
        <v>35.747359463343201</v>
      </c>
      <c r="H260">
        <f>(Table2[[#This Row],[1Y Return vs Nifty]]-AVERAGE(Table2[1Y Return vs Nifty]))/_xlfn.STDEV.P(Table2[1Y Return vs Nifty])</f>
        <v>0.17078513335651485</v>
      </c>
      <c r="I260">
        <v>8.7459591384836806</v>
      </c>
      <c r="J260">
        <f>(Table2[[#This Row],[1M Return vs Nifty]]-AVERAGE(Table2[1M Return vs Nifty]))/_xlfn.STDEV.P(Table2[1M Return vs Nifty])</f>
        <v>1.0492110353604882</v>
      </c>
      <c r="K260">
        <v>23.495349733056699</v>
      </c>
      <c r="L260">
        <f>(Table2[[#This Row],[6M Return vs Nifty]]-AVERAGE(Table2[6M Return vs Nifty]))/_xlfn.STDEV.P(Table2[6M Return vs Nifty])</f>
        <v>0.37813491362433566</v>
      </c>
      <c r="M260">
        <v>9.5349905352275908</v>
      </c>
      <c r="N260">
        <f>(Table2[[#This Row],[1W Return vs Nifty]]-AVERAGE(Table2[1W Return vs Nifty]))/_xlfn.STDEV.P(Table2[1W Return vs Nifty])</f>
        <v>1.0342391872349039</v>
      </c>
      <c r="O260">
        <v>1216.6400000000001</v>
      </c>
      <c r="P260">
        <v>1202.1010798618699</v>
      </c>
      <c r="Q260">
        <v>1049.1439663594399</v>
      </c>
      <c r="R260">
        <v>49.656936267295997</v>
      </c>
      <c r="S260" s="1">
        <f>(Table2[[#This Row],[Close Price]]-Table2[[#This Row],[20D EMA]])/Table2[[#This Row],[20D EMA]]</f>
        <v>2.9671883219357406E-3</v>
      </c>
      <c r="T260" s="1">
        <f>(Table2[[#This Row],[Close Price]]-Table2[[#This Row],[50D EMA]])/Table2[[#This Row],[50D EMA]]</f>
        <v>1.5097665614122477E-2</v>
      </c>
      <c r="U260" s="1">
        <f>(Table2[[#This Row],[Close Price]]-Table2[[#This Row],[200D EMA]])/Table2[[#This Row],[200D EMA]]</f>
        <v>0.163091090571967</v>
      </c>
      <c r="V260">
        <v>1.11677264297583</v>
      </c>
      <c r="W260">
        <v>1207.0999999999999</v>
      </c>
      <c r="X260">
        <v>1259.5</v>
      </c>
      <c r="Y260">
        <v>1207.0999999999999</v>
      </c>
      <c r="Z260">
        <v>1313.95</v>
      </c>
      <c r="AA260">
        <v>1127.3</v>
      </c>
      <c r="AB260">
        <v>1395</v>
      </c>
      <c r="AC260" s="1">
        <f>(Table2[[#This Row],[Close Price]]/Table2[[#This Row],[Day Low]])-1</f>
        <v>1.0893877889155856E-2</v>
      </c>
      <c r="AD260" s="1">
        <f>(Table2[[#This Row],[Day High]]/Table2[[#This Row],[Close Price]])-1</f>
        <v>3.2165539848391766E-2</v>
      </c>
      <c r="AE260" s="1">
        <f>(Table2[[#This Row],[Close Price]]/Table2[[#This Row],[Current Week Low]])-1</f>
        <v>1.0893877889155856E-2</v>
      </c>
      <c r="AF260" s="1">
        <f>(Table2[[#This Row],[Current Week High]]/Table2[[#This Row],[Close Price]])-1</f>
        <v>7.6787543536160685E-2</v>
      </c>
      <c r="AG260" s="1">
        <f>(Table2[[#This Row],[Close Price]]/Table2[[#This Row],[Current Month Low]])-1</f>
        <v>8.2453650314911808E-2</v>
      </c>
      <c r="AH260" s="1">
        <f>(Table2[[#This Row],[Current Month High]]/Table2[[#This Row],[Close Price]])-1</f>
        <v>0.14320835894283968</v>
      </c>
      <c r="AI260">
        <v>14.320835894283899</v>
      </c>
      <c r="AJ260">
        <v>75.323275862068897</v>
      </c>
      <c r="AK260" t="str">
        <f>IF(AND(Table2[[#This Row],[20D EMA]]&gt;Table2[[#This Row],[50D EMA]],Table2[[#This Row],[50D EMA]]&gt;Table2[[#This Row],[200D EMA]]),"Uptrend","Downtrend/NoTrend")</f>
        <v>Uptrend</v>
      </c>
      <c r="AL260">
        <v>-0.09</v>
      </c>
      <c r="AM260" t="s">
        <v>3193</v>
      </c>
      <c r="AN260">
        <v>5.73</v>
      </c>
      <c r="AO260" t="s">
        <v>3194</v>
      </c>
      <c r="AP260">
        <v>3.5285068938956998E-2</v>
      </c>
      <c r="AQ260">
        <f>(Table2[[#This Row],[Sharpe Ratio]]-AVERAGE(Table2[Sharpe Ratio]))/_xlfn.STDEV.P(Table2[Sharpe Ratio])</f>
        <v>-0.36638783448324691</v>
      </c>
      <c r="AR2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2.2659824350929956</v>
      </c>
      <c r="AS260">
        <f>_xlfn.RANK.AVG(Table2[[#This Row],[1Y Return vs Nifty Z-Score]],Table2[1Y Return vs Nifty Z-Score])</f>
        <v>237</v>
      </c>
      <c r="AT260">
        <f>_xlfn.RANK.AVG(Table2[[#This Row],[6M Return vs Nifty Z-Score]],Table2[6M Return vs Nifty Z-Score])</f>
        <v>199</v>
      </c>
      <c r="AU260">
        <f>_xlfn.RANK.AVG(Table2[[#This Row],[Sharpe Ratio Z-Score]],Table2[Sharpe Ratio Z-Score])</f>
        <v>432</v>
      </c>
      <c r="AV260">
        <f>(Table2[[#This Row],[Rank 1Y]]+Table2[[#This Row],[Rank 6M]]+Table2[[#This Row],[Rank Sharpe]])/3</f>
        <v>289.33333333333331</v>
      </c>
    </row>
    <row r="261" spans="1:48" x14ac:dyDescent="0.3">
      <c r="A261" t="s">
        <v>374</v>
      </c>
      <c r="B261" t="s">
        <v>375</v>
      </c>
      <c r="C261" t="s">
        <v>3158</v>
      </c>
      <c r="D261" t="s">
        <v>86</v>
      </c>
      <c r="E261">
        <v>66638.592127319993</v>
      </c>
      <c r="F261">
        <v>322.8</v>
      </c>
      <c r="G261">
        <v>65.448653119535606</v>
      </c>
      <c r="H261">
        <f>(Table2[[#This Row],[1Y Return vs Nifty]]-AVERAGE(Table2[1Y Return vs Nifty]))/_xlfn.STDEV.P(Table2[1Y Return vs Nifty])</f>
        <v>0.66339569999853187</v>
      </c>
      <c r="I261">
        <v>-3.9354652469905398</v>
      </c>
      <c r="J261">
        <f>(Table2[[#This Row],[1M Return vs Nifty]]-AVERAGE(Table2[1M Return vs Nifty]))/_xlfn.STDEV.P(Table2[1M Return vs Nifty])</f>
        <v>-0.34841257461861008</v>
      </c>
      <c r="K261">
        <v>24.5956360483185</v>
      </c>
      <c r="L261">
        <f>(Table2[[#This Row],[6M Return vs Nifty]]-AVERAGE(Table2[6M Return vs Nifty]))/_xlfn.STDEV.P(Table2[6M Return vs Nifty])</f>
        <v>0.41146986876471775</v>
      </c>
      <c r="M261">
        <v>1.8376814371180401</v>
      </c>
      <c r="N261">
        <f>(Table2[[#This Row],[1W Return vs Nifty]]-AVERAGE(Table2[1W Return vs Nifty]))/_xlfn.STDEV.P(Table2[1W Return vs Nifty])</f>
        <v>-0.4488281790192688</v>
      </c>
      <c r="O261">
        <v>327.25</v>
      </c>
      <c r="P261">
        <v>325.20799374012398</v>
      </c>
      <c r="Q261">
        <v>278.63756781514002</v>
      </c>
      <c r="R261">
        <v>45.295278389100503</v>
      </c>
      <c r="S261" s="1">
        <f>(Table2[[#This Row],[Close Price]]-Table2[[#This Row],[20D EMA]])/Table2[[#This Row],[20D EMA]]</f>
        <v>-1.3598166539342975E-2</v>
      </c>
      <c r="T261" s="1">
        <f>(Table2[[#This Row],[Close Price]]-Table2[[#This Row],[50D EMA]])/Table2[[#This Row],[50D EMA]]</f>
        <v>-7.4044727881080784E-3</v>
      </c>
      <c r="U261" s="1">
        <f>(Table2[[#This Row],[Close Price]]-Table2[[#This Row],[200D EMA]])/Table2[[#This Row],[200D EMA]]</f>
        <v>0.15849417769164287</v>
      </c>
      <c r="V261">
        <v>0.80615908064846598</v>
      </c>
      <c r="W261">
        <v>320.3</v>
      </c>
      <c r="X261">
        <v>328.85</v>
      </c>
      <c r="Y261">
        <v>318</v>
      </c>
      <c r="Z261">
        <v>328.85</v>
      </c>
      <c r="AA261">
        <v>308.25</v>
      </c>
      <c r="AB261">
        <v>351</v>
      </c>
      <c r="AC261" s="1">
        <f>(Table2[[#This Row],[Close Price]]/Table2[[#This Row],[Day Low]])-1</f>
        <v>7.8051826412737224E-3</v>
      </c>
      <c r="AD261" s="1">
        <f>(Table2[[#This Row],[Day High]]/Table2[[#This Row],[Close Price]])-1</f>
        <v>1.8742255266418928E-2</v>
      </c>
      <c r="AE261" s="1">
        <f>(Table2[[#This Row],[Close Price]]/Table2[[#This Row],[Current Week Low]])-1</f>
        <v>1.5094339622641506E-2</v>
      </c>
      <c r="AF261" s="1">
        <f>(Table2[[#This Row],[Current Week High]]/Table2[[#This Row],[Close Price]])-1</f>
        <v>1.8742255266418928E-2</v>
      </c>
      <c r="AG261" s="1">
        <f>(Table2[[#This Row],[Close Price]]/Table2[[#This Row],[Current Month Low]])-1</f>
        <v>4.7201946472019474E-2</v>
      </c>
      <c r="AH261" s="1">
        <f>(Table2[[#This Row],[Current Month High]]/Table2[[#This Row],[Close Price]])-1</f>
        <v>8.7360594795538926E-2</v>
      </c>
      <c r="AI261">
        <v>11.8184634448574</v>
      </c>
      <c r="AJ261">
        <v>99.197778463437203</v>
      </c>
      <c r="AK261" t="str">
        <f>IF(AND(Table2[[#This Row],[20D EMA]]&gt;Table2[[#This Row],[50D EMA]],Table2[[#This Row],[50D EMA]]&gt;Table2[[#This Row],[200D EMA]]),"Uptrend","Downtrend/NoTrend")</f>
        <v>Uptrend</v>
      </c>
      <c r="AL261">
        <v>-0.05</v>
      </c>
      <c r="AM261" t="s">
        <v>3193</v>
      </c>
      <c r="AN261">
        <v>-5.34</v>
      </c>
      <c r="AO261" t="s">
        <v>3193</v>
      </c>
      <c r="AQ261">
        <f>(Table2[[#This Row],[Sharpe Ratio]]-AVERAGE(Table2[Sharpe Ratio]))/_xlfn.STDEV.P(Table2[Sharpe Ratio])</f>
        <v>-0.77764408339231328</v>
      </c>
      <c r="AR26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-0.50001926826694254</v>
      </c>
      <c r="AS261">
        <f>_xlfn.RANK.AVG(Table2[[#This Row],[1Y Return vs Nifty Z-Score]],Table2[1Y Return vs Nifty Z-Score])</f>
        <v>135</v>
      </c>
      <c r="AT261">
        <f>_xlfn.RANK.AVG(Table2[[#This Row],[6M Return vs Nifty Z-Score]],Table2[6M Return vs Nifty Z-Score])</f>
        <v>186</v>
      </c>
      <c r="AU261">
        <f>_xlfn.RANK.AVG(Table2[[#This Row],[Sharpe Ratio Z-Score]],Table2[Sharpe Ratio Z-Score])</f>
        <v>549</v>
      </c>
      <c r="AV261">
        <f>(Table2[[#This Row],[Rank 1Y]]+Table2[[#This Row],[Rank 6M]]+Table2[[#This Row],[Rank Sharpe]])/3</f>
        <v>290</v>
      </c>
    </row>
    <row r="262" spans="1:48" x14ac:dyDescent="0.3">
      <c r="A262" t="s">
        <v>1798</v>
      </c>
      <c r="B262" t="s">
        <v>1799</v>
      </c>
      <c r="C262" t="s">
        <v>3154</v>
      </c>
      <c r="D262" t="s">
        <v>184</v>
      </c>
      <c r="E262">
        <v>4517.9018662500002</v>
      </c>
      <c r="F262">
        <v>692.55</v>
      </c>
      <c r="G262">
        <v>46.705515113662997</v>
      </c>
      <c r="H262">
        <f>(Table2[[#This Row],[1Y Return vs Nifty]]-AVERAGE(Table2[1Y Return vs Nifty]))/_xlfn.STDEV.P(Table2[1Y Return vs Nifty])</f>
        <v>0.35253153560893014</v>
      </c>
      <c r="I262">
        <v>-13.671459113067799</v>
      </c>
      <c r="J262">
        <f>(Table2[[#This Row],[1M Return vs Nifty]]-AVERAGE(Table2[1M Return vs Nifty]))/_xlfn.STDEV.P(Table2[1M Return vs Nifty])</f>
        <v>-1.4214193978448335</v>
      </c>
      <c r="K262">
        <v>12.1679313963498</v>
      </c>
      <c r="L262">
        <f>(Table2[[#This Row],[6M Return vs Nifty]]-AVERAGE(Table2[6M Return vs Nifty]))/_xlfn.STDEV.P(Table2[6M Return vs Nifty])</f>
        <v>3.4952437506180253E-2</v>
      </c>
      <c r="M262">
        <v>1.1738331639958399</v>
      </c>
      <c r="N262">
        <f>(Table2[[#This Row],[1W Return vs Nifty]]-AVERAGE(Table2[1W Return vs Nifty]))/_xlfn.STDEV.P(Table2[1W Return vs Nifty])</f>
        <v>-0.57673413907140203</v>
      </c>
      <c r="O262">
        <v>623</v>
      </c>
      <c r="P262">
        <v>724.73763653559797</v>
      </c>
      <c r="Q262">
        <v>641.06717609106499</v>
      </c>
      <c r="R262">
        <v>41.338372142106699</v>
      </c>
      <c r="S262" s="1">
        <f>(Table2[[#This Row],[Close Price]]-Table2[[#This Row],[20D EMA]])/Table2[[#This Row],[20D EMA]]</f>
        <v>0.11163723916532899</v>
      </c>
      <c r="T262" s="1">
        <f>(Table2[[#This Row],[Close Price]]-Table2[[#This Row],[50D EMA]])/Table2[[#This Row],[50D EMA]]</f>
        <v>-4.4412812186023422E-2</v>
      </c>
      <c r="U262" s="1">
        <f>(Table2[[#This Row],[Close Price]]-Table2[[#This Row],[200D EMA]])/Table2[[#This Row],[200D EMA]]</f>
        <v>8.0308001764891043E-2</v>
      </c>
      <c r="V262">
        <v>0.44369928406207199</v>
      </c>
      <c r="W262">
        <v>673.55</v>
      </c>
      <c r="X262">
        <v>694.2</v>
      </c>
      <c r="Y262">
        <v>674.9</v>
      </c>
      <c r="Z262">
        <v>697</v>
      </c>
      <c r="AA262">
        <v>668.2</v>
      </c>
      <c r="AB262">
        <v>697</v>
      </c>
      <c r="AC262" s="1">
        <f>(Table2[[#This Row],[Close Price]]/Table2[[#This Row],[Day Low]])-1</f>
        <v>2.8208744710860323E-2</v>
      </c>
      <c r="AD262" s="1">
        <f>(Table2[[#This Row],[Day High]]/Table2[[#This Row],[Close Price]])-1</f>
        <v>2.3824994585230908E-3</v>
      </c>
      <c r="AE262" s="1">
        <f>(Table2[[#This Row],[Close Price]]/Table2[[#This Row],[Current Week Low]])-1</f>
        <v>2.6152022521855001E-2</v>
      </c>
      <c r="AF262" s="1">
        <f>(Table2[[#This Row],[Current Week High]]/Table2[[#This Row],[Close Price]])-1</f>
        <v>6.4255288426828816E-3</v>
      </c>
      <c r="AG262" s="1">
        <f>(Table2[[#This Row],[Close Price]]/Table2[[#This Row],[Current Month Low]])-1</f>
        <v>3.6441185273869969E-2</v>
      </c>
      <c r="AH262" s="1">
        <f>(Table2[[#This Row],[Current Month High]]/Table2[[#This Row],[Close Price]])-1</f>
        <v>6.4255288426828816E-3</v>
      </c>
      <c r="AI262">
        <v>19.471518301927599</v>
      </c>
      <c r="AJ262">
        <v>97.504634250677299</v>
      </c>
      <c r="AK262" t="str">
        <f>IF(AND(Table2[[#This Row],[20D EMA]]&gt;Table2[[#This Row],[50D EMA]],Table2[[#This Row],[50D EMA]]&gt;Table2[[#This Row],[200D EMA]]),"Uptrend","Downtrend/NoTrend")</f>
        <v>Downtrend/NoTrend</v>
      </c>
      <c r="AL262">
        <v>-0.02</v>
      </c>
      <c r="AM262" t="s">
        <v>3193</v>
      </c>
      <c r="AN262">
        <v>-7.53</v>
      </c>
      <c r="AO262" t="s">
        <v>3193</v>
      </c>
      <c r="AP262">
        <v>5.9217233850622997E-2</v>
      </c>
      <c r="AQ262">
        <f>(Table2[[#This Row],[Sharpe Ratio]]-AVERAGE(Table2[Sharpe Ratio]))/_xlfn.STDEV.P(Table2[Sharpe Ratio])</f>
        <v>-8.7452503880039514E-2</v>
      </c>
      <c r="AR2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2">
        <f>_xlfn.RANK.AVG(Table2[[#This Row],[1Y Return vs Nifty Z-Score]],Table2[1Y Return vs Nifty Z-Score])</f>
        <v>202</v>
      </c>
      <c r="AT262">
        <f>_xlfn.RANK.AVG(Table2[[#This Row],[6M Return vs Nifty Z-Score]],Table2[6M Return vs Nifty Z-Score])</f>
        <v>308</v>
      </c>
      <c r="AU262">
        <f>_xlfn.RANK.AVG(Table2[[#This Row],[Sharpe Ratio Z-Score]],Table2[Sharpe Ratio Z-Score])</f>
        <v>362</v>
      </c>
      <c r="AV262">
        <f>(Table2[[#This Row],[Rank 1Y]]+Table2[[#This Row],[Rank 6M]]+Table2[[#This Row],[Rank Sharpe]])/3</f>
        <v>290.66666666666669</v>
      </c>
    </row>
    <row r="263" spans="1:48" x14ac:dyDescent="0.3">
      <c r="A263" t="s">
        <v>1011</v>
      </c>
      <c r="B263" t="s">
        <v>1012</v>
      </c>
      <c r="C263" t="s">
        <v>3158</v>
      </c>
      <c r="D263" t="s">
        <v>739</v>
      </c>
      <c r="E263">
        <v>14410.156680175</v>
      </c>
      <c r="F263">
        <v>3069.25</v>
      </c>
      <c r="G263">
        <v>21.135340279335399</v>
      </c>
      <c r="H263">
        <f>(Table2[[#This Row],[1Y Return vs Nifty]]-AVERAGE(Table2[1Y Return vs Nifty]))/_xlfn.STDEV.P(Table2[1Y Return vs Nifty])</f>
        <v>-7.1562393096003596E-2</v>
      </c>
      <c r="I263">
        <v>10.1547991520829</v>
      </c>
      <c r="J263">
        <f>(Table2[[#This Row],[1M Return vs Nifty]]-AVERAGE(Table2[1M Return vs Nifty]))/_xlfn.STDEV.P(Table2[1M Return vs Nifty])</f>
        <v>1.2044797185807219</v>
      </c>
      <c r="K263">
        <v>12.1942926771241</v>
      </c>
      <c r="L263">
        <f>(Table2[[#This Row],[6M Return vs Nifty]]-AVERAGE(Table2[6M Return vs Nifty]))/_xlfn.STDEV.P(Table2[6M Return vs Nifty])</f>
        <v>3.5751095182700747E-2</v>
      </c>
      <c r="M263">
        <v>-9.96465021733908E-2</v>
      </c>
      <c r="N263">
        <f>(Table2[[#This Row],[1W Return vs Nifty]]-AVERAGE(Table2[1W Return vs Nifty]))/_xlfn.STDEV.P(Table2[1W Return vs Nifty])</f>
        <v>-0.82209990396548638</v>
      </c>
      <c r="O263">
        <v>2979.4</v>
      </c>
      <c r="P263">
        <v>2825.7115886454599</v>
      </c>
      <c r="Q263">
        <v>2510.7167048350898</v>
      </c>
      <c r="R263">
        <v>59.855714386985397</v>
      </c>
      <c r="S263" s="1">
        <f>(Table2[[#This Row],[Close Price]]-Table2[[#This Row],[20D EMA]])/Table2[[#This Row],[20D EMA]]</f>
        <v>3.0157078606430795E-2</v>
      </c>
      <c r="T263" s="1">
        <f>(Table2[[#This Row],[Close Price]]-Table2[[#This Row],[50D EMA]])/Table2[[#This Row],[50D EMA]]</f>
        <v>8.6186577686537119E-2</v>
      </c>
      <c r="U263" s="1">
        <f>(Table2[[#This Row],[Close Price]]-Table2[[#This Row],[200D EMA]])/Table2[[#This Row],[200D EMA]]</f>
        <v>0.22245970407146995</v>
      </c>
      <c r="V263">
        <v>1.1093882408409299</v>
      </c>
      <c r="W263">
        <v>3005.1</v>
      </c>
      <c r="X263">
        <v>3103</v>
      </c>
      <c r="Y263">
        <v>2984.15</v>
      </c>
      <c r="Z263">
        <v>3108</v>
      </c>
      <c r="AA263">
        <v>2909.8</v>
      </c>
      <c r="AB263">
        <v>3217</v>
      </c>
      <c r="AC263" s="1">
        <f>(Table2[[#This Row],[Close Price]]/Table2[[#This Row],[Day Low]])-1</f>
        <v>2.1347043359621898E-2</v>
      </c>
      <c r="AD263" s="1">
        <f>(Table2[[#This Row],[Day High]]/Table2[[#This Row],[Close Price]])-1</f>
        <v>1.0996171703184787E-2</v>
      </c>
      <c r="AE263" s="1">
        <f>(Table2[[#This Row],[Close Price]]/Table2[[#This Row],[Current Week Low]])-1</f>
        <v>2.851733324397232E-2</v>
      </c>
      <c r="AF263" s="1">
        <f>(Table2[[#This Row],[Current Week High]]/Table2[[#This Row],[Close Price]])-1</f>
        <v>1.2625234177730649E-2</v>
      </c>
      <c r="AG263" s="1">
        <f>(Table2[[#This Row],[Close Price]]/Table2[[#This Row],[Current Month Low]])-1</f>
        <v>5.4797580589731165E-2</v>
      </c>
      <c r="AH263" s="1">
        <f>(Table2[[#This Row],[Current Month High]]/Table2[[#This Row],[Close Price]])-1</f>
        <v>4.8138796122831229E-2</v>
      </c>
      <c r="AI263">
        <v>4.8138796122831202</v>
      </c>
      <c r="AJ263">
        <v>64.526936478155903</v>
      </c>
      <c r="AK263" t="str">
        <f>IF(AND(Table2[[#This Row],[20D EMA]]&gt;Table2[[#This Row],[50D EMA]],Table2[[#This Row],[50D EMA]]&gt;Table2[[#This Row],[200D EMA]]),"Uptrend","Downtrend/NoTrend")</f>
        <v>Uptrend</v>
      </c>
      <c r="AL263">
        <v>0.23</v>
      </c>
      <c r="AM263" t="s">
        <v>3194</v>
      </c>
      <c r="AN263">
        <v>3.52</v>
      </c>
      <c r="AO263" t="s">
        <v>3194</v>
      </c>
      <c r="AP263">
        <v>9.4438674273731996E-2</v>
      </c>
      <c r="AQ263">
        <f>(Table2[[#This Row],[Sharpe Ratio]]-AVERAGE(Table2[Sharpe Ratio]))/_xlfn.STDEV.P(Table2[Sharpe Ratio])</f>
        <v>0.32306213886137075</v>
      </c>
      <c r="AR2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0.66963065556330337</v>
      </c>
      <c r="AS263">
        <f>_xlfn.RANK.AVG(Table2[[#This Row],[1Y Return vs Nifty Z-Score]],Table2[1Y Return vs Nifty Z-Score])</f>
        <v>308</v>
      </c>
      <c r="AT263">
        <f>_xlfn.RANK.AVG(Table2[[#This Row],[6M Return vs Nifty Z-Score]],Table2[6M Return vs Nifty Z-Score])</f>
        <v>307</v>
      </c>
      <c r="AU263">
        <f>_xlfn.RANK.AVG(Table2[[#This Row],[Sharpe Ratio Z-Score]],Table2[Sharpe Ratio Z-Score])</f>
        <v>257</v>
      </c>
      <c r="AV263">
        <f>(Table2[[#This Row],[Rank 1Y]]+Table2[[#This Row],[Rank 6M]]+Table2[[#This Row],[Rank Sharpe]])/3</f>
        <v>290.66666666666669</v>
      </c>
    </row>
    <row r="264" spans="1:48" x14ac:dyDescent="0.3">
      <c r="A264" t="s">
        <v>1072</v>
      </c>
      <c r="B264" t="s">
        <v>1073</v>
      </c>
      <c r="C264" t="s">
        <v>3159</v>
      </c>
      <c r="D264" t="s">
        <v>119</v>
      </c>
      <c r="E264">
        <v>12720.5584841</v>
      </c>
      <c r="F264">
        <v>190.15</v>
      </c>
      <c r="G264">
        <v>27.4766190097669</v>
      </c>
      <c r="H264">
        <f>(Table2[[#This Row],[1Y Return vs Nifty]]-AVERAGE(Table2[1Y Return vs Nifty]))/_xlfn.STDEV.P(Table2[1Y Return vs Nifty])</f>
        <v>3.3610834198140101E-2</v>
      </c>
      <c r="I264">
        <v>0.41981831741834902</v>
      </c>
      <c r="J264">
        <f>(Table2[[#This Row],[1M Return vs Nifty]]-AVERAGE(Table2[1M Return vs Nifty]))/_xlfn.STDEV.P(Table2[1M Return vs Nifty])</f>
        <v>0.13158454185232188</v>
      </c>
      <c r="K264">
        <v>3.2862584281761702</v>
      </c>
      <c r="L264">
        <f>(Table2[[#This Row],[6M Return vs Nifty]]-AVERAGE(Table2[6M Return vs Nifty]))/_xlfn.STDEV.P(Table2[6M Return vs Nifty])</f>
        <v>-0.23413222333063635</v>
      </c>
      <c r="M264">
        <v>0.54137805429238695</v>
      </c>
      <c r="N264">
        <f>(Table2[[#This Row],[1W Return vs Nifty]]-AVERAGE(Table2[1W Return vs Nifty]))/_xlfn.STDEV.P(Table2[1W Return vs Nifty])</f>
        <v>-0.69859146893389379</v>
      </c>
      <c r="O264">
        <v>196.67</v>
      </c>
      <c r="P264">
        <v>198.31599265388999</v>
      </c>
      <c r="Q264">
        <v>180.49930792521701</v>
      </c>
      <c r="R264">
        <v>36.272817962803998</v>
      </c>
      <c r="S264" s="1">
        <f>(Table2[[#This Row],[Close Price]]-Table2[[#This Row],[20D EMA]])/Table2[[#This Row],[20D EMA]]</f>
        <v>-3.3151980474907111E-2</v>
      </c>
      <c r="T264" s="1">
        <f>(Table2[[#This Row],[Close Price]]-Table2[[#This Row],[50D EMA]])/Table2[[#This Row],[50D EMA]]</f>
        <v>-4.1176672363189816E-2</v>
      </c>
      <c r="U264" s="1">
        <f>(Table2[[#This Row],[Close Price]]-Table2[[#This Row],[200D EMA]])/Table2[[#This Row],[200D EMA]]</f>
        <v>5.3466643089741875E-2</v>
      </c>
      <c r="V264">
        <v>0.808627498895927</v>
      </c>
      <c r="W264">
        <v>186.55</v>
      </c>
      <c r="X264">
        <v>194</v>
      </c>
      <c r="Y264">
        <v>186.55</v>
      </c>
      <c r="Z264">
        <v>194</v>
      </c>
      <c r="AA264">
        <v>183.5</v>
      </c>
      <c r="AB264">
        <v>224</v>
      </c>
      <c r="AC264" s="1">
        <f>(Table2[[#This Row],[Close Price]]/Table2[[#This Row],[Day Low]])-1</f>
        <v>1.9297775395336281E-2</v>
      </c>
      <c r="AD264" s="1">
        <f>(Table2[[#This Row],[Day High]]/Table2[[#This Row],[Close Price]])-1</f>
        <v>2.0247173284249298E-2</v>
      </c>
      <c r="AE264" s="1">
        <f>(Table2[[#This Row],[Close Price]]/Table2[[#This Row],[Current Week Low]])-1</f>
        <v>1.9297775395336281E-2</v>
      </c>
      <c r="AF264" s="1">
        <f>(Table2[[#This Row],[Current Week High]]/Table2[[#This Row],[Close Price]])-1</f>
        <v>2.0247173284249298E-2</v>
      </c>
      <c r="AG264" s="1">
        <f>(Table2[[#This Row],[Close Price]]/Table2[[#This Row],[Current Month Low]])-1</f>
        <v>3.6239782016348698E-2</v>
      </c>
      <c r="AH264" s="1">
        <f>(Table2[[#This Row],[Current Month High]]/Table2[[#This Row],[Close Price]])-1</f>
        <v>0.17801735471995794</v>
      </c>
      <c r="AI264">
        <v>28.7352090454904</v>
      </c>
      <c r="AJ264">
        <v>65.968403596054799</v>
      </c>
      <c r="AK264" t="str">
        <f>IF(AND(Table2[[#This Row],[20D EMA]]&gt;Table2[[#This Row],[50D EMA]],Table2[[#This Row],[50D EMA]]&gt;Table2[[#This Row],[200D EMA]]),"Uptrend","Downtrend/NoTrend")</f>
        <v>Downtrend/NoTrend</v>
      </c>
      <c r="AL264">
        <v>-0.12</v>
      </c>
      <c r="AM264" t="s">
        <v>3193</v>
      </c>
      <c r="AN264">
        <v>-10.56</v>
      </c>
      <c r="AO264" t="s">
        <v>3193</v>
      </c>
      <c r="AP264">
        <v>0.108272011093325</v>
      </c>
      <c r="AQ264">
        <f>(Table2[[#This Row],[Sharpe Ratio]]-AVERAGE(Table2[Sharpe Ratio]))/_xlfn.STDEV.P(Table2[Sharpe Ratio])</f>
        <v>0.48429311789569024</v>
      </c>
      <c r="AR2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4">
        <f>_xlfn.RANK.AVG(Table2[[#This Row],[1Y Return vs Nifty Z-Score]],Table2[1Y Return vs Nifty Z-Score])</f>
        <v>276</v>
      </c>
      <c r="AT264">
        <f>_xlfn.RANK.AVG(Table2[[#This Row],[6M Return vs Nifty Z-Score]],Table2[6M Return vs Nifty Z-Score])</f>
        <v>392</v>
      </c>
      <c r="AU264">
        <f>_xlfn.RANK.AVG(Table2[[#This Row],[Sharpe Ratio Z-Score]],Table2[Sharpe Ratio Z-Score])</f>
        <v>209</v>
      </c>
      <c r="AV264">
        <f>(Table2[[#This Row],[Rank 1Y]]+Table2[[#This Row],[Rank 6M]]+Table2[[#This Row],[Rank Sharpe]])/3</f>
        <v>292.33333333333331</v>
      </c>
    </row>
    <row r="265" spans="1:48" x14ac:dyDescent="0.3">
      <c r="A265" t="s">
        <v>835</v>
      </c>
      <c r="B265" t="s">
        <v>836</v>
      </c>
      <c r="C265" t="s">
        <v>3160</v>
      </c>
      <c r="D265" t="s">
        <v>277</v>
      </c>
      <c r="E265">
        <v>19637.769051340001</v>
      </c>
      <c r="F265">
        <v>899.8</v>
      </c>
      <c r="G265">
        <v>25.0503451949442</v>
      </c>
      <c r="H265">
        <f>(Table2[[#This Row],[1Y Return vs Nifty]]-AVERAGE(Table2[1Y Return vs Nifty]))/_xlfn.STDEV.P(Table2[1Y Return vs Nifty])</f>
        <v>-6.6301106099763791E-3</v>
      </c>
      <c r="I265">
        <v>-8.9004913473097205E-2</v>
      </c>
      <c r="J265">
        <f>(Table2[[#This Row],[1M Return vs Nifty]]-AVERAGE(Table2[1M Return vs Nifty]))/_xlfn.STDEV.P(Table2[1M Return vs Nifty])</f>
        <v>7.5506979964691828E-2</v>
      </c>
      <c r="K265">
        <v>-7.7294323502716402</v>
      </c>
      <c r="L265">
        <f>(Table2[[#This Row],[6M Return vs Nifty]]-AVERAGE(Table2[6M Return vs Nifty]))/_xlfn.STDEV.P(Table2[6M Return vs Nifty])</f>
        <v>-0.56787040842521841</v>
      </c>
      <c r="M265">
        <v>5.8659682213539197</v>
      </c>
      <c r="N265">
        <f>(Table2[[#This Row],[1W Return vs Nifty]]-AVERAGE(Table2[1W Return vs Nifty]))/_xlfn.STDEV.P(Table2[1W Return vs Nifty])</f>
        <v>0.32731587281313818</v>
      </c>
      <c r="O265">
        <v>878.31</v>
      </c>
      <c r="P265">
        <v>860.16990037630796</v>
      </c>
      <c r="Q265">
        <v>788.15027606471097</v>
      </c>
      <c r="R265">
        <v>60.845823857492199</v>
      </c>
      <c r="S265" s="1">
        <f>(Table2[[#This Row],[Close Price]]-Table2[[#This Row],[20D EMA]])/Table2[[#This Row],[20D EMA]]</f>
        <v>2.4467443157882764E-2</v>
      </c>
      <c r="T265" s="1">
        <f>(Table2[[#This Row],[Close Price]]-Table2[[#This Row],[50D EMA]])/Table2[[#This Row],[50D EMA]]</f>
        <v>4.607240919073613E-2</v>
      </c>
      <c r="U265" s="1">
        <f>(Table2[[#This Row],[Close Price]]-Table2[[#This Row],[200D EMA]])/Table2[[#This Row],[200D EMA]]</f>
        <v>0.14166045147222914</v>
      </c>
      <c r="V265">
        <v>0.74927329265058396</v>
      </c>
      <c r="W265">
        <v>883.6</v>
      </c>
      <c r="X265">
        <v>909</v>
      </c>
      <c r="Y265">
        <v>878.35</v>
      </c>
      <c r="Z265">
        <v>909</v>
      </c>
      <c r="AA265">
        <v>815.15</v>
      </c>
      <c r="AB265">
        <v>913</v>
      </c>
      <c r="AC265" s="1">
        <f>(Table2[[#This Row],[Close Price]]/Table2[[#This Row],[Day Low]])-1</f>
        <v>1.8334087822543976E-2</v>
      </c>
      <c r="AD265" s="1">
        <f>(Table2[[#This Row],[Day High]]/Table2[[#This Row],[Close Price]])-1</f>
        <v>1.0224494332073952E-2</v>
      </c>
      <c r="AE265" s="1">
        <f>(Table2[[#This Row],[Close Price]]/Table2[[#This Row],[Current Week Low]])-1</f>
        <v>2.4420788979336194E-2</v>
      </c>
      <c r="AF265" s="1">
        <f>(Table2[[#This Row],[Current Week High]]/Table2[[#This Row],[Close Price]])-1</f>
        <v>1.0224494332073952E-2</v>
      </c>
      <c r="AG265" s="1">
        <f>(Table2[[#This Row],[Close Price]]/Table2[[#This Row],[Current Month Low]])-1</f>
        <v>0.10384591792921549</v>
      </c>
      <c r="AH265" s="1">
        <f>(Table2[[#This Row],[Current Month High]]/Table2[[#This Row],[Close Price]])-1</f>
        <v>1.4669926650366705E-2</v>
      </c>
      <c r="AI265">
        <v>6.4681040231162603</v>
      </c>
      <c r="AJ265">
        <v>68.155484956082901</v>
      </c>
      <c r="AK265" t="str">
        <f>IF(AND(Table2[[#This Row],[20D EMA]]&gt;Table2[[#This Row],[50D EMA]],Table2[[#This Row],[50D EMA]]&gt;Table2[[#This Row],[200D EMA]]),"Uptrend","Downtrend/NoTrend")</f>
        <v>Uptrend</v>
      </c>
      <c r="AL265">
        <v>0.04</v>
      </c>
      <c r="AM265" t="s">
        <v>3194</v>
      </c>
      <c r="AN265">
        <v>2.25</v>
      </c>
      <c r="AO265" t="s">
        <v>3194</v>
      </c>
      <c r="AP265">
        <v>0.176207400679603</v>
      </c>
      <c r="AQ265">
        <f>(Table2[[#This Row],[Sharpe Ratio]]-AVERAGE(Table2[Sharpe Ratio]))/_xlfn.STDEV.P(Table2[Sharpe Ratio])</f>
        <v>1.2760969694841007</v>
      </c>
      <c r="AR2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1.104419303226736</v>
      </c>
      <c r="AS265">
        <f>_xlfn.RANK.AVG(Table2[[#This Row],[1Y Return vs Nifty Z-Score]],Table2[1Y Return vs Nifty Z-Score])</f>
        <v>290</v>
      </c>
      <c r="AT265">
        <f>_xlfn.RANK.AVG(Table2[[#This Row],[6M Return vs Nifty Z-Score]],Table2[6M Return vs Nifty Z-Score])</f>
        <v>504</v>
      </c>
      <c r="AU265">
        <f>_xlfn.RANK.AVG(Table2[[#This Row],[Sharpe Ratio Z-Score]],Table2[Sharpe Ratio Z-Score])</f>
        <v>83</v>
      </c>
      <c r="AV265">
        <f>(Table2[[#This Row],[Rank 1Y]]+Table2[[#This Row],[Rank 6M]]+Table2[[#This Row],[Rank Sharpe]])/3</f>
        <v>292.33333333333331</v>
      </c>
    </row>
    <row r="266" spans="1:48" x14ac:dyDescent="0.3">
      <c r="A266" t="s">
        <v>349</v>
      </c>
      <c r="B266" t="s">
        <v>350</v>
      </c>
      <c r="C266" t="s">
        <v>3162</v>
      </c>
      <c r="D266" t="s">
        <v>258</v>
      </c>
      <c r="E266">
        <v>71331.724117200007</v>
      </c>
      <c r="F266">
        <v>8364</v>
      </c>
      <c r="G266">
        <v>3.3931563205417401</v>
      </c>
      <c r="H266">
        <f>(Table2[[#This Row],[1Y Return vs Nifty]]-AVERAGE(Table2[1Y Return vs Nifty]))/_xlfn.STDEV.P(Table2[1Y Return vs Nifty])</f>
        <v>-0.36582524220210821</v>
      </c>
      <c r="I266">
        <v>-7.8123465459354696E-2</v>
      </c>
      <c r="J266">
        <f>(Table2[[#This Row],[1M Return vs Nifty]]-AVERAGE(Table2[1M Return vs Nifty]))/_xlfn.STDEV.P(Table2[1M Return vs Nifty])</f>
        <v>7.6706227635338894E-2</v>
      </c>
      <c r="K266">
        <v>10.484708020451199</v>
      </c>
      <c r="L266">
        <f>(Table2[[#This Row],[6M Return vs Nifty]]-AVERAGE(Table2[6M Return vs Nifty]))/_xlfn.STDEV.P(Table2[6M Return vs Nifty])</f>
        <v>-1.604353958499315E-2</v>
      </c>
      <c r="M266">
        <v>1.3287901992837201</v>
      </c>
      <c r="N266">
        <f>(Table2[[#This Row],[1W Return vs Nifty]]-AVERAGE(Table2[1W Return vs Nifty]))/_xlfn.STDEV.P(Table2[1W Return vs Nifty])</f>
        <v>-0.54687802711360212</v>
      </c>
      <c r="O266">
        <v>8174.01</v>
      </c>
      <c r="P266">
        <v>8043.4682428475699</v>
      </c>
      <c r="Q266">
        <v>7405.0065459499201</v>
      </c>
      <c r="R266">
        <v>58.212702031149</v>
      </c>
      <c r="S266" s="1">
        <f>(Table2[[#This Row],[Close Price]]-Table2[[#This Row],[20D EMA]])/Table2[[#This Row],[20D EMA]]</f>
        <v>2.3243181743110148E-2</v>
      </c>
      <c r="T266" s="1">
        <f>(Table2[[#This Row],[Close Price]]-Table2[[#This Row],[50D EMA]])/Table2[[#This Row],[50D EMA]]</f>
        <v>3.9849943764924303E-2</v>
      </c>
      <c r="U266" s="1">
        <f>(Table2[[#This Row],[Close Price]]-Table2[[#This Row],[200D EMA]])/Table2[[#This Row],[200D EMA]]</f>
        <v>0.1295060913314911</v>
      </c>
      <c r="V266">
        <v>0.58340194343214702</v>
      </c>
      <c r="W266">
        <v>8066</v>
      </c>
      <c r="X266">
        <v>8415</v>
      </c>
      <c r="Y266">
        <v>8066</v>
      </c>
      <c r="Z266">
        <v>8415</v>
      </c>
      <c r="AA266">
        <v>7808</v>
      </c>
      <c r="AB266">
        <v>8560</v>
      </c>
      <c r="AC266" s="1">
        <f>(Table2[[#This Row],[Close Price]]/Table2[[#This Row],[Day Low]])-1</f>
        <v>3.6945202082816708E-2</v>
      </c>
      <c r="AD266" s="1">
        <f>(Table2[[#This Row],[Day High]]/Table2[[#This Row],[Close Price]])-1</f>
        <v>6.0975609756097615E-3</v>
      </c>
      <c r="AE266" s="1">
        <f>(Table2[[#This Row],[Close Price]]/Table2[[#This Row],[Current Week Low]])-1</f>
        <v>3.6945202082816708E-2</v>
      </c>
      <c r="AF266" s="1">
        <f>(Table2[[#This Row],[Current Week High]]/Table2[[#This Row],[Close Price]])-1</f>
        <v>6.0975609756097615E-3</v>
      </c>
      <c r="AG266" s="1">
        <f>(Table2[[#This Row],[Close Price]]/Table2[[#This Row],[Current Month Low]])-1</f>
        <v>7.1209016393442681E-2</v>
      </c>
      <c r="AH266" s="1">
        <f>(Table2[[#This Row],[Current Month High]]/Table2[[#This Row],[Close Price]])-1</f>
        <v>2.3433763749402203E-2</v>
      </c>
      <c r="AI266">
        <v>18.783476805356202</v>
      </c>
      <c r="AJ266">
        <v>57.0704225352112</v>
      </c>
      <c r="AK266" t="str">
        <f>IF(AND(Table2[[#This Row],[20D EMA]]&gt;Table2[[#This Row],[50D EMA]],Table2[[#This Row],[50D EMA]]&gt;Table2[[#This Row],[200D EMA]]),"Uptrend","Downtrend/NoTrend")</f>
        <v>Uptrend</v>
      </c>
      <c r="AL266">
        <v>0.1</v>
      </c>
      <c r="AM266" t="s">
        <v>3194</v>
      </c>
      <c r="AN266">
        <v>-2.54</v>
      </c>
      <c r="AO266" t="s">
        <v>3193</v>
      </c>
      <c r="AP266">
        <v>0.14346269253180999</v>
      </c>
      <c r="AQ266">
        <f>(Table2[[#This Row],[Sharpe Ratio]]-AVERAGE(Table2[Sharpe Ratio]))/_xlfn.STDEV.P(Table2[Sharpe Ratio])</f>
        <v>0.89444925702588163</v>
      </c>
      <c r="AR2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4.240867576051699E-2</v>
      </c>
      <c r="AS266">
        <f>_xlfn.RANK.AVG(Table2[[#This Row],[1Y Return vs Nifty Z-Score]],Table2[1Y Return vs Nifty Z-Score])</f>
        <v>424</v>
      </c>
      <c r="AT266">
        <f>_xlfn.RANK.AVG(Table2[[#This Row],[6M Return vs Nifty Z-Score]],Table2[6M Return vs Nifty Z-Score])</f>
        <v>324</v>
      </c>
      <c r="AU266">
        <f>_xlfn.RANK.AVG(Table2[[#This Row],[Sharpe Ratio Z-Score]],Table2[Sharpe Ratio Z-Score])</f>
        <v>130</v>
      </c>
      <c r="AV266">
        <f>(Table2[[#This Row],[Rank 1Y]]+Table2[[#This Row],[Rank 6M]]+Table2[[#This Row],[Rank Sharpe]])/3</f>
        <v>292.66666666666669</v>
      </c>
    </row>
    <row r="267" spans="1:48" x14ac:dyDescent="0.3">
      <c r="A267" t="s">
        <v>931</v>
      </c>
      <c r="B267" t="s">
        <v>932</v>
      </c>
      <c r="C267" t="s">
        <v>3148</v>
      </c>
      <c r="D267" t="s">
        <v>24</v>
      </c>
      <c r="E267">
        <v>16361.79681444</v>
      </c>
      <c r="F267">
        <v>203.3</v>
      </c>
      <c r="G267">
        <v>20.8811795654902</v>
      </c>
      <c r="H267">
        <f>(Table2[[#This Row],[1Y Return vs Nifty]]-AVERAGE(Table2[1Y Return vs Nifty]))/_xlfn.STDEV.P(Table2[1Y Return vs Nifty])</f>
        <v>-7.5777773567800646E-2</v>
      </c>
      <c r="I267">
        <v>-5.3953151863943898</v>
      </c>
      <c r="J267">
        <f>(Table2[[#This Row],[1M Return vs Nifty]]-AVERAGE(Table2[1M Return vs Nifty]))/_xlfn.STDEV.P(Table2[1M Return vs Nifty])</f>
        <v>-0.50930307716140311</v>
      </c>
      <c r="K267">
        <v>-4.7378320662937599</v>
      </c>
      <c r="L267">
        <f>(Table2[[#This Row],[6M Return vs Nifty]]-AVERAGE(Table2[6M Return vs Nifty]))/_xlfn.STDEV.P(Table2[6M Return vs Nifty])</f>
        <v>-0.47723503481282509</v>
      </c>
      <c r="M267">
        <v>3.2394105353397098</v>
      </c>
      <c r="N267">
        <f>(Table2[[#This Row],[1W Return vs Nifty]]-AVERAGE(Table2[1W Return vs Nifty]))/_xlfn.STDEV.P(Table2[1W Return vs Nifty])</f>
        <v>-0.1787521491490362</v>
      </c>
      <c r="O267">
        <v>208</v>
      </c>
      <c r="P267">
        <v>211.69302397285099</v>
      </c>
      <c r="Q267">
        <v>194.58328584906599</v>
      </c>
      <c r="R267">
        <v>42.183379468385901</v>
      </c>
      <c r="S267" s="1">
        <f>(Table2[[#This Row],[Close Price]]-Table2[[#This Row],[20D EMA]])/Table2[[#This Row],[20D EMA]]</f>
        <v>-2.259615384615379E-2</v>
      </c>
      <c r="T267" s="1">
        <f>(Table2[[#This Row],[Close Price]]-Table2[[#This Row],[50D EMA]])/Table2[[#This Row],[50D EMA]]</f>
        <v>-3.9647144791730898E-2</v>
      </c>
      <c r="U267" s="1">
        <f>(Table2[[#This Row],[Close Price]]-Table2[[#This Row],[200D EMA]])/Table2[[#This Row],[200D EMA]]</f>
        <v>4.4796828838091413E-2</v>
      </c>
      <c r="V267">
        <v>0.91809253879421004</v>
      </c>
      <c r="W267">
        <v>200.01</v>
      </c>
      <c r="X267">
        <v>205.15</v>
      </c>
      <c r="Y267">
        <v>197.2</v>
      </c>
      <c r="Z267">
        <v>207.07</v>
      </c>
      <c r="AA267">
        <v>193.2</v>
      </c>
      <c r="AB267">
        <v>216.34</v>
      </c>
      <c r="AC267" s="1">
        <f>(Table2[[#This Row],[Close Price]]/Table2[[#This Row],[Day Low]])-1</f>
        <v>1.6449177541123072E-2</v>
      </c>
      <c r="AD267" s="1">
        <f>(Table2[[#This Row],[Day High]]/Table2[[#This Row],[Close Price]])-1</f>
        <v>9.0998524348253618E-3</v>
      </c>
      <c r="AE267" s="1">
        <f>(Table2[[#This Row],[Close Price]]/Table2[[#This Row],[Current Week Low]])-1</f>
        <v>3.0933062880324602E-2</v>
      </c>
      <c r="AF267" s="1">
        <f>(Table2[[#This Row],[Current Week High]]/Table2[[#This Row],[Close Price]])-1</f>
        <v>1.8544023610427951E-2</v>
      </c>
      <c r="AG267" s="1">
        <f>(Table2[[#This Row],[Close Price]]/Table2[[#This Row],[Current Month Low]])-1</f>
        <v>5.2277432712215521E-2</v>
      </c>
      <c r="AH267" s="1">
        <f>(Table2[[#This Row],[Current Month High]]/Table2[[#This Row],[Close Price]])-1</f>
        <v>6.4141662567634095E-2</v>
      </c>
      <c r="AI267">
        <v>14.485981308411199</v>
      </c>
      <c r="AJ267">
        <v>52.914629559984903</v>
      </c>
      <c r="AK267" t="str">
        <f>IF(AND(Table2[[#This Row],[20D EMA]]&gt;Table2[[#This Row],[50D EMA]],Table2[[#This Row],[50D EMA]]&gt;Table2[[#This Row],[200D EMA]]),"Uptrend","Downtrend/NoTrend")</f>
        <v>Downtrend/NoTrend</v>
      </c>
      <c r="AL267">
        <v>-0.1</v>
      </c>
      <c r="AM267" t="s">
        <v>3193</v>
      </c>
      <c r="AN267">
        <v>-6.43</v>
      </c>
      <c r="AO267" t="s">
        <v>3193</v>
      </c>
      <c r="AP267">
        <v>0.17570345321922001</v>
      </c>
      <c r="AQ267">
        <f>(Table2[[#This Row],[Sharpe Ratio]]-AVERAGE(Table2[Sharpe Ratio]))/_xlfn.STDEV.P(Table2[Sharpe Ratio])</f>
        <v>1.2702233365726019</v>
      </c>
      <c r="AR2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67">
        <f>_xlfn.RANK.AVG(Table2[[#This Row],[1Y Return vs Nifty Z-Score]],Table2[1Y Return vs Nifty Z-Score])</f>
        <v>310</v>
      </c>
      <c r="AT267">
        <f>_xlfn.RANK.AVG(Table2[[#This Row],[6M Return vs Nifty Z-Score]],Table2[6M Return vs Nifty Z-Score])</f>
        <v>485</v>
      </c>
      <c r="AU267">
        <f>_xlfn.RANK.AVG(Table2[[#This Row],[Sharpe Ratio Z-Score]],Table2[Sharpe Ratio Z-Score])</f>
        <v>84</v>
      </c>
      <c r="AV267">
        <f>(Table2[[#This Row],[Rank 1Y]]+Table2[[#This Row],[Rank 6M]]+Table2[[#This Row],[Rank Sharpe]])/3</f>
        <v>293</v>
      </c>
    </row>
    <row r="268" spans="1:48" x14ac:dyDescent="0.3">
      <c r="A268" t="s">
        <v>721</v>
      </c>
      <c r="B268" t="s">
        <v>722</v>
      </c>
      <c r="C268" t="s">
        <v>3159</v>
      </c>
      <c r="D268" t="s">
        <v>455</v>
      </c>
      <c r="E268">
        <v>25447.251059999999</v>
      </c>
      <c r="F268">
        <v>3630.55</v>
      </c>
      <c r="G268">
        <v>12.0812333905639</v>
      </c>
      <c r="H268">
        <f>(Table2[[#This Row],[1Y Return vs Nifty]]-AVERAGE(Table2[1Y Return vs Nifty]))/_xlfn.STDEV.P(Table2[1Y Return vs Nifty])</f>
        <v>-0.22172920995400344</v>
      </c>
      <c r="I268">
        <v>-4.1531896062650304</v>
      </c>
      <c r="J268">
        <f>(Table2[[#This Row],[1M Return vs Nifty]]-AVERAGE(Table2[1M Return vs Nifty]))/_xlfn.STDEV.P(Table2[1M Return vs Nifty])</f>
        <v>-0.37240804198410199</v>
      </c>
      <c r="K268">
        <v>12.018003555438399</v>
      </c>
      <c r="L268">
        <f>(Table2[[#This Row],[6M Return vs Nifty]]-AVERAGE(Table2[6M Return vs Nifty]))/_xlfn.STDEV.P(Table2[6M Return vs Nifty])</f>
        <v>3.0410130852219268E-2</v>
      </c>
      <c r="M268">
        <v>1.52587642101055</v>
      </c>
      <c r="N268">
        <f>(Table2[[#This Row],[1W Return vs Nifty]]-AVERAGE(Table2[1W Return vs Nifty]))/_xlfn.STDEV.P(Table2[1W Return vs Nifty])</f>
        <v>-0.50890473799972435</v>
      </c>
      <c r="O268">
        <v>3623.38</v>
      </c>
      <c r="P268">
        <v>3623.2062615638201</v>
      </c>
      <c r="Q268">
        <v>3358.6717948474802</v>
      </c>
      <c r="R268">
        <v>56.249912868182598</v>
      </c>
      <c r="S268" s="1">
        <f>(Table2[[#This Row],[Close Price]]-Table2[[#This Row],[20D EMA]])/Table2[[#This Row],[20D EMA]]</f>
        <v>1.9788153602437702E-3</v>
      </c>
      <c r="T268" s="1">
        <f>(Table2[[#This Row],[Close Price]]-Table2[[#This Row],[50D EMA]])/Table2[[#This Row],[50D EMA]]</f>
        <v>2.0268618196222698E-3</v>
      </c>
      <c r="U268" s="1">
        <f>(Table2[[#This Row],[Close Price]]-Table2[[#This Row],[200D EMA]])/Table2[[#This Row],[200D EMA]]</f>
        <v>8.0948131213537097E-2</v>
      </c>
      <c r="V268">
        <v>0.52653633844343195</v>
      </c>
      <c r="W268">
        <v>3562.25</v>
      </c>
      <c r="X268">
        <v>3671.7</v>
      </c>
      <c r="Y268">
        <v>3520</v>
      </c>
      <c r="Z268">
        <v>3671.7</v>
      </c>
      <c r="AA268">
        <v>3481.95</v>
      </c>
      <c r="AB268">
        <v>3710</v>
      </c>
      <c r="AC268" s="1">
        <f>(Table2[[#This Row],[Close Price]]/Table2[[#This Row],[Day Low]])-1</f>
        <v>1.9173275317566185E-2</v>
      </c>
      <c r="AD268" s="1">
        <f>(Table2[[#This Row],[Day High]]/Table2[[#This Row],[Close Price]])-1</f>
        <v>1.1334370825357043E-2</v>
      </c>
      <c r="AE268" s="1">
        <f>(Table2[[#This Row],[Close Price]]/Table2[[#This Row],[Current Week Low]])-1</f>
        <v>3.140625000000008E-2</v>
      </c>
      <c r="AF268" s="1">
        <f>(Table2[[#This Row],[Current Week High]]/Table2[[#This Row],[Close Price]])-1</f>
        <v>1.1334370825357043E-2</v>
      </c>
      <c r="AG268" s="1">
        <f>(Table2[[#This Row],[Close Price]]/Table2[[#This Row],[Current Month Low]])-1</f>
        <v>4.2677235457143414E-2</v>
      </c>
      <c r="AH268" s="1">
        <f>(Table2[[#This Row],[Current Month High]]/Table2[[#This Row],[Close Price]])-1</f>
        <v>2.1883736623927508E-2</v>
      </c>
      <c r="AI268">
        <v>9.5839473358030993</v>
      </c>
      <c r="AJ268">
        <v>41.715947459843399</v>
      </c>
      <c r="AK268" t="str">
        <f>IF(AND(Table2[[#This Row],[20D EMA]]&gt;Table2[[#This Row],[50D EMA]],Table2[[#This Row],[50D EMA]]&gt;Table2[[#This Row],[200D EMA]]),"Uptrend","Downtrend/NoTrend")</f>
        <v>Uptrend</v>
      </c>
      <c r="AL268">
        <v>-0.02</v>
      </c>
      <c r="AM268" t="s">
        <v>3193</v>
      </c>
      <c r="AN268">
        <v>-0.17</v>
      </c>
      <c r="AO268" t="s">
        <v>3193</v>
      </c>
      <c r="AP268">
        <v>0.110480091995472</v>
      </c>
      <c r="AQ268">
        <f>(Table2[[#This Row],[Sharpe Ratio]]-AVERAGE(Table2[Sharpe Ratio]))/_xlfn.STDEV.P(Table2[Sharpe Ratio])</f>
        <v>0.51002884964884931</v>
      </c>
      <c r="AR2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-0.56260300943676123</v>
      </c>
      <c r="AS268">
        <f>_xlfn.RANK.AVG(Table2[[#This Row],[1Y Return vs Nifty Z-Score]],Table2[1Y Return vs Nifty Z-Score])</f>
        <v>370</v>
      </c>
      <c r="AT268">
        <f>_xlfn.RANK.AVG(Table2[[#This Row],[6M Return vs Nifty Z-Score]],Table2[6M Return vs Nifty Z-Score])</f>
        <v>309</v>
      </c>
      <c r="AU268">
        <f>_xlfn.RANK.AVG(Table2[[#This Row],[Sharpe Ratio Z-Score]],Table2[Sharpe Ratio Z-Score])</f>
        <v>206</v>
      </c>
      <c r="AV268">
        <f>(Table2[[#This Row],[Rank 1Y]]+Table2[[#This Row],[Rank 6M]]+Table2[[#This Row],[Rank Sharpe]])/3</f>
        <v>295</v>
      </c>
    </row>
    <row r="269" spans="1:48" x14ac:dyDescent="0.3">
      <c r="A269" t="s">
        <v>715</v>
      </c>
      <c r="B269" t="s">
        <v>716</v>
      </c>
      <c r="C269" t="s">
        <v>3148</v>
      </c>
      <c r="D269" t="s">
        <v>587</v>
      </c>
      <c r="E269">
        <v>25512.670325435</v>
      </c>
      <c r="F269">
        <v>981.85</v>
      </c>
      <c r="G269">
        <v>9.3696908158573198</v>
      </c>
      <c r="H269">
        <f>(Table2[[#This Row],[1Y Return vs Nifty]]-AVERAGE(Table2[1Y Return vs Nifty]))/_xlfn.STDEV.P(Table2[1Y Return vs Nifty])</f>
        <v>-0.26670147748086509</v>
      </c>
      <c r="I269">
        <v>-12.7093542352693</v>
      </c>
      <c r="J269">
        <f>(Table2[[#This Row],[1M Return vs Nifty]]-AVERAGE(Table2[1M Return vs Nifty]))/_xlfn.STDEV.P(Table2[1M Return vs Nifty])</f>
        <v>-1.3153855288082086</v>
      </c>
      <c r="K269">
        <v>20.511434106710301</v>
      </c>
      <c r="L269">
        <f>(Table2[[#This Row],[6M Return vs Nifty]]-AVERAGE(Table2[6M Return vs Nifty]))/_xlfn.STDEV.P(Table2[6M Return vs Nifty])</f>
        <v>0.28773235915534279</v>
      </c>
      <c r="M269">
        <v>5.0724553156166898</v>
      </c>
      <c r="N269">
        <f>(Table2[[#This Row],[1W Return vs Nifty]]-AVERAGE(Table2[1W Return vs Nifty]))/_xlfn.STDEV.P(Table2[1W Return vs Nifty])</f>
        <v>0.17442697616100322</v>
      </c>
      <c r="O269">
        <v>976.13</v>
      </c>
      <c r="P269">
        <v>947.37817754382297</v>
      </c>
      <c r="Q269">
        <v>825.14263438631701</v>
      </c>
      <c r="R269">
        <v>54.727799932652204</v>
      </c>
      <c r="S269" s="1">
        <f>(Table2[[#This Row],[Close Price]]-Table2[[#This Row],[20D EMA]])/Table2[[#This Row],[20D EMA]]</f>
        <v>5.8598752215381425E-3</v>
      </c>
      <c r="T269" s="1">
        <f>(Table2[[#This Row],[Close Price]]-Table2[[#This Row],[50D EMA]])/Table2[[#This Row],[50D EMA]]</f>
        <v>3.6386548976195393E-2</v>
      </c>
      <c r="U269" s="1">
        <f>(Table2[[#This Row],[Close Price]]-Table2[[#This Row],[200D EMA]])/Table2[[#This Row],[200D EMA]]</f>
        <v>0.18991548743597633</v>
      </c>
      <c r="V269">
        <v>0.52591033412617705</v>
      </c>
      <c r="W269">
        <v>964.05</v>
      </c>
      <c r="X269">
        <v>1011.8</v>
      </c>
      <c r="Y269">
        <v>964.05</v>
      </c>
      <c r="Z269">
        <v>1014.4</v>
      </c>
      <c r="AA269">
        <v>916.75</v>
      </c>
      <c r="AB269">
        <v>1014.4</v>
      </c>
      <c r="AC269" s="1">
        <f>(Table2[[#This Row],[Close Price]]/Table2[[#This Row],[Day Low]])-1</f>
        <v>1.8463772625901154E-2</v>
      </c>
      <c r="AD269" s="1">
        <f>(Table2[[#This Row],[Day High]]/Table2[[#This Row],[Close Price]])-1</f>
        <v>3.050364108570558E-2</v>
      </c>
      <c r="AE269" s="1">
        <f>(Table2[[#This Row],[Close Price]]/Table2[[#This Row],[Current Week Low]])-1</f>
        <v>1.8463772625901154E-2</v>
      </c>
      <c r="AF269" s="1">
        <f>(Table2[[#This Row],[Current Week High]]/Table2[[#This Row],[Close Price]])-1</f>
        <v>3.3151703417018785E-2</v>
      </c>
      <c r="AG269" s="1">
        <f>(Table2[[#This Row],[Close Price]]/Table2[[#This Row],[Current Month Low]])-1</f>
        <v>7.1011726206708481E-2</v>
      </c>
      <c r="AH269" s="1">
        <f>(Table2[[#This Row],[Current Month High]]/Table2[[#This Row],[Close Price]])-1</f>
        <v>3.3151703417018785E-2</v>
      </c>
      <c r="AI269">
        <v>22.442328257880501</v>
      </c>
      <c r="AJ269">
        <v>62.557947019867498</v>
      </c>
      <c r="AK269" t="str">
        <f>IF(AND(Table2[[#This Row],[20D EMA]]&gt;Table2[[#This Row],[50D EMA]],Table2[[#This Row],[50D EMA]]&gt;Table2[[#This Row],[200D EMA]]),"Uptrend","Downtrend/NoTrend")</f>
        <v>Uptrend</v>
      </c>
      <c r="AL269">
        <v>0.21</v>
      </c>
      <c r="AM269" t="s">
        <v>3194</v>
      </c>
      <c r="AN269">
        <v>-1.6</v>
      </c>
      <c r="AO269" t="s">
        <v>3193</v>
      </c>
      <c r="AP269">
        <v>8.8257870603647995E-2</v>
      </c>
      <c r="AQ269">
        <f>(Table2[[#This Row],[Sharpe Ratio]]-AVERAGE(Table2[Sharpe Ratio]))/_xlfn.STDEV.P(Table2[Sharpe Ratio])</f>
        <v>0.25102333579144898</v>
      </c>
      <c r="AR2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-0.86890433518127874</v>
      </c>
      <c r="AS269">
        <f>_xlfn.RANK.AVG(Table2[[#This Row],[1Y Return vs Nifty Z-Score]],Table2[1Y Return vs Nifty Z-Score])</f>
        <v>387</v>
      </c>
      <c r="AT269">
        <f>_xlfn.RANK.AVG(Table2[[#This Row],[6M Return vs Nifty Z-Score]],Table2[6M Return vs Nifty Z-Score])</f>
        <v>221</v>
      </c>
      <c r="AU269">
        <f>_xlfn.RANK.AVG(Table2[[#This Row],[Sharpe Ratio Z-Score]],Table2[Sharpe Ratio Z-Score])</f>
        <v>277</v>
      </c>
      <c r="AV269">
        <f>(Table2[[#This Row],[Rank 1Y]]+Table2[[#This Row],[Rank 6M]]+Table2[[#This Row],[Rank Sharpe]])/3</f>
        <v>295</v>
      </c>
    </row>
    <row r="270" spans="1:48" x14ac:dyDescent="0.3">
      <c r="A270" t="s">
        <v>444</v>
      </c>
      <c r="B270" t="s">
        <v>445</v>
      </c>
      <c r="C270" t="s">
        <v>3155</v>
      </c>
      <c r="D270" t="s">
        <v>368</v>
      </c>
      <c r="E270">
        <v>52135.281455935001</v>
      </c>
      <c r="F270">
        <v>997.45</v>
      </c>
      <c r="G270">
        <v>45.972416121163498</v>
      </c>
      <c r="H270">
        <f>(Table2[[#This Row],[1Y Return vs Nifty]]-AVERAGE(Table2[1Y Return vs Nifty]))/_xlfn.STDEV.P(Table2[1Y Return vs Nifty])</f>
        <v>0.34037272817514763</v>
      </c>
      <c r="I270">
        <v>29.2787380602777</v>
      </c>
      <c r="J270">
        <f>(Table2[[#This Row],[1M Return vs Nifty]]-AVERAGE(Table2[1M Return vs Nifty]))/_xlfn.STDEV.P(Table2[1M Return vs Nifty])</f>
        <v>3.3121347990704408</v>
      </c>
      <c r="K270">
        <v>31.055761889243701</v>
      </c>
      <c r="L270">
        <f>(Table2[[#This Row],[6M Return vs Nifty]]-AVERAGE(Table2[6M Return vs Nifty]))/_xlfn.STDEV.P(Table2[6M Return vs Nifty])</f>
        <v>0.60718983921370517</v>
      </c>
      <c r="M270">
        <v>10.980133882280899</v>
      </c>
      <c r="N270">
        <f>(Table2[[#This Row],[1W Return vs Nifty]]-AVERAGE(Table2[1W Return vs Nifty]))/_xlfn.STDEV.P(Table2[1W Return vs Nifty])</f>
        <v>1.3126799917103886</v>
      </c>
      <c r="O270">
        <v>926.84</v>
      </c>
      <c r="P270">
        <v>852.60306426810496</v>
      </c>
      <c r="Q270">
        <v>714.10496530237697</v>
      </c>
      <c r="R270">
        <v>68.667096143553394</v>
      </c>
      <c r="S270" s="1">
        <f>(Table2[[#This Row],[Close Price]]-Table2[[#This Row],[20D EMA]])/Table2[[#This Row],[20D EMA]]</f>
        <v>7.6183591558413546E-2</v>
      </c>
      <c r="T270" s="1">
        <f>(Table2[[#This Row],[Close Price]]-Table2[[#This Row],[50D EMA]])/Table2[[#This Row],[50D EMA]]</f>
        <v>0.16988789015933833</v>
      </c>
      <c r="U270" s="1">
        <f>(Table2[[#This Row],[Close Price]]-Table2[[#This Row],[200D EMA]])/Table2[[#This Row],[200D EMA]]</f>
        <v>0.39678345406497056</v>
      </c>
      <c r="V270">
        <v>1.1083864570906301</v>
      </c>
      <c r="W270">
        <v>990</v>
      </c>
      <c r="X270">
        <v>1040</v>
      </c>
      <c r="Y270">
        <v>960.85</v>
      </c>
      <c r="Z270">
        <v>1040</v>
      </c>
      <c r="AA270">
        <v>891.05</v>
      </c>
      <c r="AB270">
        <v>1040</v>
      </c>
      <c r="AC270" s="1">
        <f>(Table2[[#This Row],[Close Price]]/Table2[[#This Row],[Day Low]])-1</f>
        <v>7.5252525252524904E-3</v>
      </c>
      <c r="AD270" s="1">
        <f>(Table2[[#This Row],[Day High]]/Table2[[#This Row],[Close Price]])-1</f>
        <v>4.2658779888716136E-2</v>
      </c>
      <c r="AE270" s="1">
        <f>(Table2[[#This Row],[Close Price]]/Table2[[#This Row],[Current Week Low]])-1</f>
        <v>3.8091273351719801E-2</v>
      </c>
      <c r="AF270" s="1">
        <f>(Table2[[#This Row],[Current Week High]]/Table2[[#This Row],[Close Price]])-1</f>
        <v>4.2658779888716136E-2</v>
      </c>
      <c r="AG270" s="1">
        <f>(Table2[[#This Row],[Close Price]]/Table2[[#This Row],[Current Month Low]])-1</f>
        <v>0.11940968520285078</v>
      </c>
      <c r="AH270" s="1">
        <f>(Table2[[#This Row],[Current Month High]]/Table2[[#This Row],[Close Price]])-1</f>
        <v>4.2658779888716136E-2</v>
      </c>
      <c r="AI270">
        <v>4.2658779888716101</v>
      </c>
      <c r="AJ270">
        <v>102.73373983739801</v>
      </c>
      <c r="AK270" t="str">
        <f>IF(AND(Table2[[#This Row],[20D EMA]]&gt;Table2[[#This Row],[50D EMA]],Table2[[#This Row],[50D EMA]]&gt;Table2[[#This Row],[200D EMA]]),"Uptrend","Downtrend/NoTrend")</f>
        <v>Uptrend</v>
      </c>
      <c r="AL270">
        <v>0.28999999999999998</v>
      </c>
      <c r="AM270" t="s">
        <v>3194</v>
      </c>
      <c r="AN270">
        <v>8.51</v>
      </c>
      <c r="AO270" t="s">
        <v>3194</v>
      </c>
      <c r="AQ270">
        <f>(Table2[[#This Row],[Sharpe Ratio]]-AVERAGE(Table2[Sharpe Ratio]))/_xlfn.STDEV.P(Table2[Sharpe Ratio])</f>
        <v>-0.77764408339231328</v>
      </c>
      <c r="AR27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4.7947332747773697</v>
      </c>
      <c r="AS270">
        <f>_xlfn.RANK.AVG(Table2[[#This Row],[1Y Return vs Nifty Z-Score]],Table2[1Y Return vs Nifty Z-Score])</f>
        <v>203</v>
      </c>
      <c r="AT270">
        <f>_xlfn.RANK.AVG(Table2[[#This Row],[6M Return vs Nifty Z-Score]],Table2[6M Return vs Nifty Z-Score])</f>
        <v>137</v>
      </c>
      <c r="AU270">
        <f>_xlfn.RANK.AVG(Table2[[#This Row],[Sharpe Ratio Z-Score]],Table2[Sharpe Ratio Z-Score])</f>
        <v>549</v>
      </c>
      <c r="AV270">
        <f>(Table2[[#This Row],[Rank 1Y]]+Table2[[#This Row],[Rank 6M]]+Table2[[#This Row],[Rank Sharpe]])/3</f>
        <v>296.33333333333331</v>
      </c>
    </row>
    <row r="271" spans="1:48" x14ac:dyDescent="0.3">
      <c r="A271" t="s">
        <v>506</v>
      </c>
      <c r="B271" t="s">
        <v>507</v>
      </c>
      <c r="C271" t="s">
        <v>3152</v>
      </c>
      <c r="D271" t="s">
        <v>51</v>
      </c>
      <c r="E271">
        <v>43212.170930849999</v>
      </c>
      <c r="F271">
        <v>1703.25</v>
      </c>
      <c r="G271">
        <v>49.856435577303998</v>
      </c>
      <c r="H271">
        <f>(Table2[[#This Row],[1Y Return vs Nifty]]-AVERAGE(Table2[1Y Return vs Nifty]))/_xlfn.STDEV.P(Table2[1Y Return vs Nifty])</f>
        <v>0.40479110157280218</v>
      </c>
      <c r="I271">
        <v>15.211772050302301</v>
      </c>
      <c r="J271">
        <f>(Table2[[#This Row],[1M Return vs Nifty]]-AVERAGE(Table2[1M Return vs Nifty]))/_xlfn.STDEV.P(Table2[1M Return vs Nifty])</f>
        <v>1.7618102283672663</v>
      </c>
      <c r="K271">
        <v>15.787052883687799</v>
      </c>
      <c r="L271">
        <f>(Table2[[#This Row],[6M Return vs Nifty]]-AVERAGE(Table2[6M Return vs Nifty]))/_xlfn.STDEV.P(Table2[6M Return vs Nifty])</f>
        <v>0.14459958184905927</v>
      </c>
      <c r="M271">
        <v>14.0954212000662</v>
      </c>
      <c r="N271">
        <f>(Table2[[#This Row],[1W Return vs Nifty]]-AVERAGE(Table2[1W Return vs Nifty]))/_xlfn.STDEV.P(Table2[1W Return vs Nifty])</f>
        <v>1.912913254870833</v>
      </c>
      <c r="O271">
        <v>1541.89</v>
      </c>
      <c r="P271">
        <v>1453.04269473301</v>
      </c>
      <c r="Q271">
        <v>1272.7021079327601</v>
      </c>
      <c r="R271">
        <v>84.489621911785505</v>
      </c>
      <c r="S271" s="1">
        <f>(Table2[[#This Row],[Close Price]]-Table2[[#This Row],[20D EMA]])/Table2[[#This Row],[20D EMA]]</f>
        <v>0.10465078572401397</v>
      </c>
      <c r="T271" s="1">
        <f>(Table2[[#This Row],[Close Price]]-Table2[[#This Row],[50D EMA]])/Table2[[#This Row],[50D EMA]]</f>
        <v>0.17219542562234519</v>
      </c>
      <c r="U271" s="1">
        <f>(Table2[[#This Row],[Close Price]]-Table2[[#This Row],[200D EMA]])/Table2[[#This Row],[200D EMA]]</f>
        <v>0.33829431835119328</v>
      </c>
      <c r="V271">
        <v>1.2797928296244501</v>
      </c>
      <c r="W271">
        <v>1676.4</v>
      </c>
      <c r="X271">
        <v>1708.65</v>
      </c>
      <c r="Y271">
        <v>1660.15</v>
      </c>
      <c r="Z271">
        <v>1708.65</v>
      </c>
      <c r="AA271">
        <v>1453.1</v>
      </c>
      <c r="AB271">
        <v>1708.65</v>
      </c>
      <c r="AC271" s="1">
        <f>(Table2[[#This Row],[Close Price]]/Table2[[#This Row],[Day Low]])-1</f>
        <v>1.6016463851109553E-2</v>
      </c>
      <c r="AD271" s="1">
        <f>(Table2[[#This Row],[Day High]]/Table2[[#This Row],[Close Price]])-1</f>
        <v>3.1704095112286002E-3</v>
      </c>
      <c r="AE271" s="1">
        <f>(Table2[[#This Row],[Close Price]]/Table2[[#This Row],[Current Week Low]])-1</f>
        <v>2.5961509502153257E-2</v>
      </c>
      <c r="AF271" s="1">
        <f>(Table2[[#This Row],[Current Week High]]/Table2[[#This Row],[Close Price]])-1</f>
        <v>3.1704095112286002E-3</v>
      </c>
      <c r="AG271" s="1">
        <f>(Table2[[#This Row],[Close Price]]/Table2[[#This Row],[Current Month Low]])-1</f>
        <v>0.17214919826577679</v>
      </c>
      <c r="AH271" s="1">
        <f>(Table2[[#This Row],[Current Month High]]/Table2[[#This Row],[Close Price]])-1</f>
        <v>3.1704095112286002E-3</v>
      </c>
      <c r="AI271">
        <v>0.31704095112286002</v>
      </c>
      <c r="AJ271">
        <v>82.536705604972596</v>
      </c>
      <c r="AK271" t="str">
        <f>IF(AND(Table2[[#This Row],[20D EMA]]&gt;Table2[[#This Row],[50D EMA]],Table2[[#This Row],[50D EMA]]&gt;Table2[[#This Row],[200D EMA]]),"Uptrend","Downtrend/NoTrend")</f>
        <v>Uptrend</v>
      </c>
      <c r="AL271">
        <v>0.22</v>
      </c>
      <c r="AM271" t="s">
        <v>3194</v>
      </c>
      <c r="AN271">
        <v>15.16</v>
      </c>
      <c r="AO271" t="s">
        <v>3194</v>
      </c>
      <c r="AP271">
        <v>3.0954055093258E-2</v>
      </c>
      <c r="AQ271">
        <f>(Table2[[#This Row],[Sharpe Ratio]]-AVERAGE(Table2[Sharpe Ratio]))/_xlfn.STDEV.P(Table2[Sharpe Ratio])</f>
        <v>-0.41686687736783906</v>
      </c>
      <c r="AR2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3.8072472892921216</v>
      </c>
      <c r="AS271">
        <f>_xlfn.RANK.AVG(Table2[[#This Row],[1Y Return vs Nifty Z-Score]],Table2[1Y Return vs Nifty Z-Score])</f>
        <v>185</v>
      </c>
      <c r="AT271">
        <f>_xlfn.RANK.AVG(Table2[[#This Row],[6M Return vs Nifty Z-Score]],Table2[6M Return vs Nifty Z-Score])</f>
        <v>259</v>
      </c>
      <c r="AU271">
        <f>_xlfn.RANK.AVG(Table2[[#This Row],[Sharpe Ratio Z-Score]],Table2[Sharpe Ratio Z-Score])</f>
        <v>448</v>
      </c>
      <c r="AV271">
        <f>(Table2[[#This Row],[Rank 1Y]]+Table2[[#This Row],[Rank 6M]]+Table2[[#This Row],[Rank Sharpe]])/3</f>
        <v>297.33333333333331</v>
      </c>
    </row>
    <row r="272" spans="1:48" x14ac:dyDescent="0.3">
      <c r="A272" t="s">
        <v>650</v>
      </c>
      <c r="B272" t="s">
        <v>651</v>
      </c>
      <c r="C272" t="s">
        <v>3150</v>
      </c>
      <c r="D272" t="s">
        <v>195</v>
      </c>
      <c r="E272">
        <v>29647.98553962</v>
      </c>
      <c r="F272">
        <v>9098.6</v>
      </c>
      <c r="G272">
        <v>17.833074288638301</v>
      </c>
      <c r="H272">
        <f>(Table2[[#This Row],[1Y Return vs Nifty]]-AVERAGE(Table2[1Y Return vs Nifty]))/_xlfn.STDEV.P(Table2[1Y Return vs Nifty])</f>
        <v>-0.12633209907952742</v>
      </c>
      <c r="I272">
        <v>3.3840653277490902</v>
      </c>
      <c r="J272">
        <f>(Table2[[#This Row],[1M Return vs Nifty]]-AVERAGE(Table2[1M Return vs Nifty]))/_xlfn.STDEV.P(Table2[1M Return vs Nifty])</f>
        <v>0.45827509975160924</v>
      </c>
      <c r="K272">
        <v>27.724099509211801</v>
      </c>
      <c r="L272">
        <f>(Table2[[#This Row],[6M Return vs Nifty]]-AVERAGE(Table2[6M Return vs Nifty]))/_xlfn.STDEV.P(Table2[6M Return vs Nifty])</f>
        <v>0.50625173388533307</v>
      </c>
      <c r="M272">
        <v>3.66907188012804</v>
      </c>
      <c r="N272">
        <f>(Table2[[#This Row],[1W Return vs Nifty]]-AVERAGE(Table2[1W Return vs Nifty]))/_xlfn.STDEV.P(Table2[1W Return vs Nifty])</f>
        <v>-9.5967800635221881E-2</v>
      </c>
      <c r="O272">
        <v>8816.0400000000009</v>
      </c>
      <c r="P272">
        <v>8567.4942855475601</v>
      </c>
      <c r="Q272">
        <v>7503.1196151365402</v>
      </c>
      <c r="R272">
        <v>75.173823043772401</v>
      </c>
      <c r="S272" s="1">
        <f>(Table2[[#This Row],[Close Price]]-Table2[[#This Row],[20D EMA]])/Table2[[#This Row],[20D EMA]]</f>
        <v>3.2050671276446056E-2</v>
      </c>
      <c r="T272" s="1">
        <f>(Table2[[#This Row],[Close Price]]-Table2[[#This Row],[50D EMA]])/Table2[[#This Row],[50D EMA]]</f>
        <v>6.1990787125280999E-2</v>
      </c>
      <c r="U272" s="1">
        <f>(Table2[[#This Row],[Close Price]]-Table2[[#This Row],[200D EMA]])/Table2[[#This Row],[200D EMA]]</f>
        <v>0.21264226970936087</v>
      </c>
      <c r="V272">
        <v>0.81403074538334796</v>
      </c>
      <c r="W272">
        <v>9002.5</v>
      </c>
      <c r="X272">
        <v>9178.6</v>
      </c>
      <c r="Y272">
        <v>9000.1</v>
      </c>
      <c r="Z272">
        <v>9178.85</v>
      </c>
      <c r="AA272">
        <v>8315</v>
      </c>
      <c r="AB272">
        <v>9178.85</v>
      </c>
      <c r="AC272" s="1">
        <f>(Table2[[#This Row],[Close Price]]/Table2[[#This Row],[Day Low]])-1</f>
        <v>1.0674812552068813E-2</v>
      </c>
      <c r="AD272" s="1">
        <f>(Table2[[#This Row],[Day High]]/Table2[[#This Row],[Close Price]])-1</f>
        <v>8.7925614929769136E-3</v>
      </c>
      <c r="AE272" s="1">
        <f>(Table2[[#This Row],[Close Price]]/Table2[[#This Row],[Current Week Low]])-1</f>
        <v>1.0944322840857224E-2</v>
      </c>
      <c r="AF272" s="1">
        <f>(Table2[[#This Row],[Current Week High]]/Table2[[#This Row],[Close Price]])-1</f>
        <v>8.8200382476424366E-3</v>
      </c>
      <c r="AG272" s="1">
        <f>(Table2[[#This Row],[Close Price]]/Table2[[#This Row],[Current Month Low]])-1</f>
        <v>9.4239326518340327E-2</v>
      </c>
      <c r="AH272" s="1">
        <f>(Table2[[#This Row],[Current Month High]]/Table2[[#This Row],[Close Price]])-1</f>
        <v>8.8200382476424366E-3</v>
      </c>
      <c r="AI272">
        <v>5.0711098410744304</v>
      </c>
      <c r="AJ272">
        <v>52.762317307611497</v>
      </c>
      <c r="AK272" t="str">
        <f>IF(AND(Table2[[#This Row],[20D EMA]]&gt;Table2[[#This Row],[50D EMA]],Table2[[#This Row],[50D EMA]]&gt;Table2[[#This Row],[200D EMA]]),"Uptrend","Downtrend/NoTrend")</f>
        <v>Uptrend</v>
      </c>
      <c r="AL272">
        <v>0.17</v>
      </c>
      <c r="AM272" t="s">
        <v>3194</v>
      </c>
      <c r="AN272">
        <v>6.65</v>
      </c>
      <c r="AO272" t="s">
        <v>3194</v>
      </c>
      <c r="AP272">
        <v>4.4995652471044E-2</v>
      </c>
      <c r="AQ272">
        <f>(Table2[[#This Row],[Sharpe Ratio]]-AVERAGE(Table2[Sharpe Ratio]))/_xlfn.STDEV.P(Table2[Sharpe Ratio])</f>
        <v>-0.2532085697627201</v>
      </c>
      <c r="AR2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0.48901836415947292</v>
      </c>
      <c r="AS272">
        <f>_xlfn.RANK.AVG(Table2[[#This Row],[1Y Return vs Nifty Z-Score]],Table2[1Y Return vs Nifty Z-Score])</f>
        <v>327</v>
      </c>
      <c r="AT272">
        <f>_xlfn.RANK.AVG(Table2[[#This Row],[6M Return vs Nifty Z-Score]],Table2[6M Return vs Nifty Z-Score])</f>
        <v>166</v>
      </c>
      <c r="AU272">
        <f>_xlfn.RANK.AVG(Table2[[#This Row],[Sharpe Ratio Z-Score]],Table2[Sharpe Ratio Z-Score])</f>
        <v>402</v>
      </c>
      <c r="AV272">
        <f>(Table2[[#This Row],[Rank 1Y]]+Table2[[#This Row],[Rank 6M]]+Table2[[#This Row],[Rank Sharpe]])/3</f>
        <v>298.33333333333331</v>
      </c>
    </row>
    <row r="273" spans="1:48" x14ac:dyDescent="0.3">
      <c r="A273" t="s">
        <v>1181</v>
      </c>
      <c r="B273" t="s">
        <v>1182</v>
      </c>
      <c r="C273" t="s">
        <v>3165</v>
      </c>
      <c r="D273" t="s">
        <v>1183</v>
      </c>
      <c r="E273">
        <v>10620.18665775</v>
      </c>
      <c r="F273">
        <v>552.25</v>
      </c>
      <c r="G273">
        <v>26.600808787614401</v>
      </c>
      <c r="H273">
        <f>(Table2[[#This Row],[1Y Return vs Nifty]]-AVERAGE(Table2[1Y Return vs Nifty]))/_xlfn.STDEV.P(Table2[1Y Return vs Nifty])</f>
        <v>1.908509081472138E-2</v>
      </c>
      <c r="I273">
        <v>5.0382669547349197</v>
      </c>
      <c r="J273">
        <f>(Table2[[#This Row],[1M Return vs Nifty]]-AVERAGE(Table2[1M Return vs Nifty]))/_xlfn.STDEV.P(Table2[1M Return vs Nifty])</f>
        <v>0.64058516045657454</v>
      </c>
      <c r="K273">
        <v>29.481295204770799</v>
      </c>
      <c r="L273">
        <f>(Table2[[#This Row],[6M Return vs Nifty]]-AVERAGE(Table2[6M Return vs Nifty]))/_xlfn.STDEV.P(Table2[6M Return vs Nifty])</f>
        <v>0.55948882215212137</v>
      </c>
      <c r="M273">
        <v>-5.9134995856979096</v>
      </c>
      <c r="N273">
        <f>(Table2[[#This Row],[1W Return vs Nifty]]-AVERAGE(Table2[1W Return vs Nifty]))/_xlfn.STDEV.P(Table2[1W Return vs Nifty])</f>
        <v>-1.942275236730679</v>
      </c>
      <c r="O273">
        <v>578.27</v>
      </c>
      <c r="P273">
        <v>552.83140463857899</v>
      </c>
      <c r="Q273">
        <v>481.235778540978</v>
      </c>
      <c r="R273">
        <v>39.584146193412998</v>
      </c>
      <c r="S273" s="1">
        <f>(Table2[[#This Row],[Close Price]]-Table2[[#This Row],[20D EMA]])/Table2[[#This Row],[20D EMA]]</f>
        <v>-4.4996282013592237E-2</v>
      </c>
      <c r="T273" s="1">
        <f>(Table2[[#This Row],[Close Price]]-Table2[[#This Row],[50D EMA]])/Table2[[#This Row],[50D EMA]]</f>
        <v>-1.0516852582915205E-3</v>
      </c>
      <c r="U273" s="1">
        <f>(Table2[[#This Row],[Close Price]]-Table2[[#This Row],[200D EMA]])/Table2[[#This Row],[200D EMA]]</f>
        <v>0.1475663793625748</v>
      </c>
      <c r="V273">
        <v>2.29815297091349</v>
      </c>
      <c r="W273">
        <v>538.79999999999995</v>
      </c>
      <c r="X273">
        <v>558.45000000000005</v>
      </c>
      <c r="Y273">
        <v>536.65</v>
      </c>
      <c r="Z273">
        <v>589.85</v>
      </c>
      <c r="AA273">
        <v>536.65</v>
      </c>
      <c r="AB273">
        <v>688.9</v>
      </c>
      <c r="AC273" s="1">
        <f>(Table2[[#This Row],[Close Price]]/Table2[[#This Row],[Day Low]])-1</f>
        <v>2.4962880475130067E-2</v>
      </c>
      <c r="AD273" s="1">
        <f>(Table2[[#This Row],[Day High]]/Table2[[#This Row],[Close Price]])-1</f>
        <v>1.1226799456767855E-2</v>
      </c>
      <c r="AE273" s="1">
        <f>(Table2[[#This Row],[Close Price]]/Table2[[#This Row],[Current Week Low]])-1</f>
        <v>2.9069225752352601E-2</v>
      </c>
      <c r="AF273" s="1">
        <f>(Table2[[#This Row],[Current Week High]]/Table2[[#This Row],[Close Price]])-1</f>
        <v>6.8085106382978822E-2</v>
      </c>
      <c r="AG273" s="1">
        <f>(Table2[[#This Row],[Close Price]]/Table2[[#This Row],[Current Month Low]])-1</f>
        <v>2.9069225752352601E-2</v>
      </c>
      <c r="AH273" s="1">
        <f>(Table2[[#This Row],[Current Month High]]/Table2[[#This Row],[Close Price]])-1</f>
        <v>0.2474422815753734</v>
      </c>
      <c r="AI273">
        <v>24.7442281575373</v>
      </c>
      <c r="AJ273">
        <v>78.375322997416006</v>
      </c>
      <c r="AK273" t="str">
        <f>IF(AND(Table2[[#This Row],[20D EMA]]&gt;Table2[[#This Row],[50D EMA]],Table2[[#This Row],[50D EMA]]&gt;Table2[[#This Row],[200D EMA]]),"Uptrend","Downtrend/NoTrend")</f>
        <v>Uptrend</v>
      </c>
      <c r="AL273">
        <v>0.02</v>
      </c>
      <c r="AM273" t="s">
        <v>3194</v>
      </c>
      <c r="AN273">
        <v>-6.31</v>
      </c>
      <c r="AO273" t="s">
        <v>3193</v>
      </c>
      <c r="AP273">
        <v>2.4505978670019E-2</v>
      </c>
      <c r="AQ273">
        <f>(Table2[[#This Row],[Sharpe Ratio]]-AVERAGE(Table2[Sharpe Ratio]))/_xlfn.STDEV.P(Table2[Sharpe Ratio])</f>
        <v>-0.49202081080886145</v>
      </c>
      <c r="AR2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-1.2151369741161231</v>
      </c>
      <c r="AS273">
        <f>_xlfn.RANK.AVG(Table2[[#This Row],[1Y Return vs Nifty Z-Score]],Table2[1Y Return vs Nifty Z-Score])</f>
        <v>283</v>
      </c>
      <c r="AT273">
        <f>_xlfn.RANK.AVG(Table2[[#This Row],[6M Return vs Nifty Z-Score]],Table2[6M Return vs Nifty Z-Score])</f>
        <v>149</v>
      </c>
      <c r="AU273">
        <f>_xlfn.RANK.AVG(Table2[[#This Row],[Sharpe Ratio Z-Score]],Table2[Sharpe Ratio Z-Score])</f>
        <v>465</v>
      </c>
      <c r="AV273">
        <f>(Table2[[#This Row],[Rank 1Y]]+Table2[[#This Row],[Rank 6M]]+Table2[[#This Row],[Rank Sharpe]])/3</f>
        <v>299</v>
      </c>
    </row>
    <row r="274" spans="1:48" x14ac:dyDescent="0.3">
      <c r="A274" t="s">
        <v>847</v>
      </c>
      <c r="B274" t="s">
        <v>848</v>
      </c>
      <c r="C274" t="s">
        <v>3157</v>
      </c>
      <c r="D274" t="s">
        <v>215</v>
      </c>
      <c r="E274">
        <v>19294.266284050002</v>
      </c>
      <c r="F274">
        <v>443.5</v>
      </c>
      <c r="G274">
        <v>20.4762792332643</v>
      </c>
      <c r="H274">
        <f>(Table2[[#This Row],[1Y Return vs Nifty]]-AVERAGE(Table2[1Y Return vs Nifty]))/_xlfn.STDEV.P(Table2[1Y Return vs Nifty])</f>
        <v>-8.2493244765795296E-2</v>
      </c>
      <c r="I274">
        <v>-4.6007557194340203</v>
      </c>
      <c r="J274">
        <f>(Table2[[#This Row],[1M Return vs Nifty]]-AVERAGE(Table2[1M Return vs Nifty]))/_xlfn.STDEV.P(Table2[1M Return vs Nifty])</f>
        <v>-0.42173443843433528</v>
      </c>
      <c r="K274">
        <v>17.307674552576799</v>
      </c>
      <c r="L274">
        <f>(Table2[[#This Row],[6M Return vs Nifty]]-AVERAGE(Table2[6M Return vs Nifty]))/_xlfn.STDEV.P(Table2[6M Return vs Nifty])</f>
        <v>0.19066927699549641</v>
      </c>
      <c r="M274">
        <v>1.88347813309459</v>
      </c>
      <c r="N274">
        <f>(Table2[[#This Row],[1W Return vs Nifty]]-AVERAGE(Table2[1W Return vs Nifty]))/_xlfn.STDEV.P(Table2[1W Return vs Nifty])</f>
        <v>-0.44000437002064546</v>
      </c>
      <c r="O274">
        <v>446.67</v>
      </c>
      <c r="P274">
        <v>451.02320860281799</v>
      </c>
      <c r="Q274">
        <v>398.63042268354002</v>
      </c>
      <c r="R274">
        <v>48.809259397961902</v>
      </c>
      <c r="S274" s="1">
        <f>(Table2[[#This Row],[Close Price]]-Table2[[#This Row],[20D EMA]])/Table2[[#This Row],[20D EMA]]</f>
        <v>-7.0969619629704609E-3</v>
      </c>
      <c r="T274" s="1">
        <f>(Table2[[#This Row],[Close Price]]-Table2[[#This Row],[50D EMA]])/Table2[[#This Row],[50D EMA]]</f>
        <v>-1.6680313694107721E-2</v>
      </c>
      <c r="U274" s="1">
        <f>(Table2[[#This Row],[Close Price]]-Table2[[#This Row],[200D EMA]])/Table2[[#This Row],[200D EMA]]</f>
        <v>0.11255934008850224</v>
      </c>
      <c r="V274">
        <v>0.69243250851096905</v>
      </c>
      <c r="W274">
        <v>436.5</v>
      </c>
      <c r="X274">
        <v>444.85</v>
      </c>
      <c r="Y274">
        <v>436</v>
      </c>
      <c r="Z274">
        <v>444.85</v>
      </c>
      <c r="AA274">
        <v>419.65</v>
      </c>
      <c r="AB274">
        <v>451.2</v>
      </c>
      <c r="AC274" s="1">
        <f>(Table2[[#This Row],[Close Price]]/Table2[[#This Row],[Day Low]])-1</f>
        <v>1.6036655211912887E-2</v>
      </c>
      <c r="AD274" s="1">
        <f>(Table2[[#This Row],[Day High]]/Table2[[#This Row],[Close Price]])-1</f>
        <v>3.0439684329199856E-3</v>
      </c>
      <c r="AE274" s="1">
        <f>(Table2[[#This Row],[Close Price]]/Table2[[#This Row],[Current Week Low]])-1</f>
        <v>1.7201834862385246E-2</v>
      </c>
      <c r="AF274" s="1">
        <f>(Table2[[#This Row],[Current Week High]]/Table2[[#This Row],[Close Price]])-1</f>
        <v>3.0439684329199856E-3</v>
      </c>
      <c r="AG274" s="1">
        <f>(Table2[[#This Row],[Close Price]]/Table2[[#This Row],[Current Month Low]])-1</f>
        <v>5.6833075181699E-2</v>
      </c>
      <c r="AH274" s="1">
        <f>(Table2[[#This Row],[Current Month High]]/Table2[[#This Row],[Close Price]])-1</f>
        <v>1.7361894024802593E-2</v>
      </c>
      <c r="AI274">
        <v>30.202931228861299</v>
      </c>
      <c r="AJ274">
        <v>56.658424584952201</v>
      </c>
      <c r="AK274" t="str">
        <f>IF(AND(Table2[[#This Row],[20D EMA]]&gt;Table2[[#This Row],[50D EMA]],Table2[[#This Row],[50D EMA]]&gt;Table2[[#This Row],[200D EMA]]),"Uptrend","Downtrend/NoTrend")</f>
        <v>Downtrend/NoTrend</v>
      </c>
      <c r="AL274">
        <v>0</v>
      </c>
      <c r="AM274" t="s">
        <v>3195</v>
      </c>
      <c r="AN274">
        <v>-0.61</v>
      </c>
      <c r="AO274" t="s">
        <v>3193</v>
      </c>
      <c r="AP274">
        <v>6.7795754631193E-2</v>
      </c>
      <c r="AQ274">
        <f>(Table2[[#This Row],[Sharpe Ratio]]-AVERAGE(Table2[Sharpe Ratio]))/_xlfn.STDEV.P(Table2[Sharpe Ratio])</f>
        <v>1.2532288087040589E-2</v>
      </c>
      <c r="AR2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4">
        <f>_xlfn.RANK.AVG(Table2[[#This Row],[1Y Return vs Nifty Z-Score]],Table2[1Y Return vs Nifty Z-Score])</f>
        <v>313</v>
      </c>
      <c r="AT274">
        <f>_xlfn.RANK.AVG(Table2[[#This Row],[6M Return vs Nifty Z-Score]],Table2[6M Return vs Nifty Z-Score])</f>
        <v>246</v>
      </c>
      <c r="AU274">
        <f>_xlfn.RANK.AVG(Table2[[#This Row],[Sharpe Ratio Z-Score]],Table2[Sharpe Ratio Z-Score])</f>
        <v>339</v>
      </c>
      <c r="AV274">
        <f>(Table2[[#This Row],[Rank 1Y]]+Table2[[#This Row],[Rank 6M]]+Table2[[#This Row],[Rank Sharpe]])/3</f>
        <v>299.33333333333331</v>
      </c>
    </row>
    <row r="275" spans="1:48" x14ac:dyDescent="0.3">
      <c r="A275" t="s">
        <v>180</v>
      </c>
      <c r="B275" t="s">
        <v>181</v>
      </c>
      <c r="C275" t="s">
        <v>3146</v>
      </c>
      <c r="D275" t="s">
        <v>18</v>
      </c>
      <c r="E275">
        <v>151305.37889399999</v>
      </c>
      <c r="F275">
        <v>348.75</v>
      </c>
      <c r="G275">
        <v>73.9980174277636</v>
      </c>
      <c r="H275">
        <f>(Table2[[#This Row],[1Y Return vs Nifty]]-AVERAGE(Table2[1Y Return vs Nifty]))/_xlfn.STDEV.P(Table2[1Y Return vs Nifty])</f>
        <v>0.8051911128534589</v>
      </c>
      <c r="I275">
        <v>9.1242281295152106E-2</v>
      </c>
      <c r="J275">
        <f>(Table2[[#This Row],[1M Return vs Nifty]]-AVERAGE(Table2[1M Return vs Nifty]))/_xlfn.STDEV.P(Table2[1M Return vs Nifty])</f>
        <v>9.537207771579008E-2</v>
      </c>
      <c r="K275">
        <v>5.8070401125815199</v>
      </c>
      <c r="L275">
        <f>(Table2[[#This Row],[6M Return vs Nifty]]-AVERAGE(Table2[6M Return vs Nifty]))/_xlfn.STDEV.P(Table2[6M Return vs Nifty])</f>
        <v>-0.15776106138597912</v>
      </c>
      <c r="M275">
        <v>2.48975875086211</v>
      </c>
      <c r="N275">
        <f>(Table2[[#This Row],[1W Return vs Nifty]]-AVERAGE(Table2[1W Return vs Nifty]))/_xlfn.STDEV.P(Table2[1W Return vs Nifty])</f>
        <v>-0.3231901707280303</v>
      </c>
      <c r="O275">
        <v>343.74</v>
      </c>
      <c r="P275">
        <v>340.53502988083397</v>
      </c>
      <c r="Q275">
        <v>303.92142143325498</v>
      </c>
      <c r="R275">
        <v>57.909231928897803</v>
      </c>
      <c r="S275" s="1">
        <f>(Table2[[#This Row],[Close Price]]-Table2[[#This Row],[20D EMA]])/Table2[[#This Row],[20D EMA]]</f>
        <v>1.4574969453656807E-2</v>
      </c>
      <c r="T275" s="1">
        <f>(Table2[[#This Row],[Close Price]]-Table2[[#This Row],[50D EMA]])/Table2[[#This Row],[50D EMA]]</f>
        <v>2.4123715325382981E-2</v>
      </c>
      <c r="U275" s="1">
        <f>(Table2[[#This Row],[Close Price]]-Table2[[#This Row],[200D EMA]])/Table2[[#This Row],[200D EMA]]</f>
        <v>0.14750055575332308</v>
      </c>
      <c r="V275">
        <v>0.76646969455871905</v>
      </c>
      <c r="W275">
        <v>343.9</v>
      </c>
      <c r="X275">
        <v>351.5</v>
      </c>
      <c r="Y275">
        <v>337.25</v>
      </c>
      <c r="Z275">
        <v>351.5</v>
      </c>
      <c r="AA275">
        <v>328.25</v>
      </c>
      <c r="AB275">
        <v>373.35</v>
      </c>
      <c r="AC275" s="1">
        <f>(Table2[[#This Row],[Close Price]]/Table2[[#This Row],[Day Low]])-1</f>
        <v>1.4102936900261875E-2</v>
      </c>
      <c r="AD275" s="1">
        <f>(Table2[[#This Row],[Day High]]/Table2[[#This Row],[Close Price]])-1</f>
        <v>7.8853046594982157E-3</v>
      </c>
      <c r="AE275" s="1">
        <f>(Table2[[#This Row],[Close Price]]/Table2[[#This Row],[Current Week Low]])-1</f>
        <v>3.4099332839140128E-2</v>
      </c>
      <c r="AF275" s="1">
        <f>(Table2[[#This Row],[Current Week High]]/Table2[[#This Row],[Close Price]])-1</f>
        <v>7.8853046594982157E-3</v>
      </c>
      <c r="AG275" s="1">
        <f>(Table2[[#This Row],[Close Price]]/Table2[[#This Row],[Current Month Low]])-1</f>
        <v>6.2452399086062371E-2</v>
      </c>
      <c r="AH275" s="1">
        <f>(Table2[[#This Row],[Current Month High]]/Table2[[#This Row],[Close Price]])-1</f>
        <v>7.0537634408602168E-2</v>
      </c>
      <c r="AI275">
        <v>7.8136200716845696</v>
      </c>
      <c r="AJ275">
        <v>110.43898023834601</v>
      </c>
      <c r="AK275" t="str">
        <f>IF(AND(Table2[[#This Row],[20D EMA]]&gt;Table2[[#This Row],[50D EMA]],Table2[[#This Row],[50D EMA]]&gt;Table2[[#This Row],[200D EMA]]),"Uptrend","Downtrend/NoTrend")</f>
        <v>Uptrend</v>
      </c>
      <c r="AL275">
        <v>0.11</v>
      </c>
      <c r="AM275" t="s">
        <v>3194</v>
      </c>
      <c r="AN275">
        <v>1.06</v>
      </c>
      <c r="AO275" t="s">
        <v>3194</v>
      </c>
      <c r="AP275">
        <v>4.3029144307539999E-2</v>
      </c>
      <c r="AQ275">
        <f>(Table2[[#This Row],[Sharpe Ratio]]-AVERAGE(Table2[Sharpe Ratio]))/_xlfn.STDEV.P(Table2[Sharpe Ratio])</f>
        <v>-0.27612871120188881</v>
      </c>
      <c r="AR2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0.14348324725335077</v>
      </c>
      <c r="AS275">
        <f>_xlfn.RANK.AVG(Table2[[#This Row],[1Y Return vs Nifty Z-Score]],Table2[1Y Return vs Nifty Z-Score])</f>
        <v>121</v>
      </c>
      <c r="AT275">
        <f>_xlfn.RANK.AVG(Table2[[#This Row],[6M Return vs Nifty Z-Score]],Table2[6M Return vs Nifty Z-Score])</f>
        <v>367</v>
      </c>
      <c r="AU275">
        <f>_xlfn.RANK.AVG(Table2[[#This Row],[Sharpe Ratio Z-Score]],Table2[Sharpe Ratio Z-Score])</f>
        <v>412</v>
      </c>
      <c r="AV275">
        <f>(Table2[[#This Row],[Rank 1Y]]+Table2[[#This Row],[Rank 6M]]+Table2[[#This Row],[Rank Sharpe]])/3</f>
        <v>300</v>
      </c>
    </row>
    <row r="276" spans="1:48" x14ac:dyDescent="0.3">
      <c r="A276" t="s">
        <v>185</v>
      </c>
      <c r="B276" t="s">
        <v>186</v>
      </c>
      <c r="C276" t="s">
        <v>3153</v>
      </c>
      <c r="D276" t="s">
        <v>89</v>
      </c>
      <c r="E276">
        <v>148103.98800345001</v>
      </c>
      <c r="F276">
        <v>463.5</v>
      </c>
      <c r="G276">
        <v>55.0414648781842</v>
      </c>
      <c r="H276">
        <f>(Table2[[#This Row],[1Y Return vs Nifty]]-AVERAGE(Table2[1Y Return vs Nifty]))/_xlfn.STDEV.P(Table2[1Y Return vs Nifty])</f>
        <v>0.49078736326861333</v>
      </c>
      <c r="I276">
        <v>5.3483207780617601</v>
      </c>
      <c r="J276">
        <f>(Table2[[#This Row],[1M Return vs Nifty]]-AVERAGE(Table2[1M Return vs Nifty]))/_xlfn.STDEV.P(Table2[1M Return vs Nifty])</f>
        <v>0.67475628592906023</v>
      </c>
      <c r="K276">
        <v>-5.1124328773342098</v>
      </c>
      <c r="L276">
        <f>(Table2[[#This Row],[6M Return vs Nifty]]-AVERAGE(Table2[6M Return vs Nifty]))/_xlfn.STDEV.P(Table2[6M Return vs Nifty])</f>
        <v>-0.48858417281297628</v>
      </c>
      <c r="M276">
        <v>4.0623008396794198</v>
      </c>
      <c r="N276">
        <f>(Table2[[#This Row],[1W Return vs Nifty]]-AVERAGE(Table2[1W Return vs Nifty]))/_xlfn.STDEV.P(Table2[1W Return vs Nifty])</f>
        <v>-2.0203006738616767E-2</v>
      </c>
      <c r="O276">
        <v>458.88</v>
      </c>
      <c r="P276">
        <v>448.133549117521</v>
      </c>
      <c r="Q276">
        <v>405.85058346400399</v>
      </c>
      <c r="R276">
        <v>52.584093039297798</v>
      </c>
      <c r="S276" s="1">
        <f>(Table2[[#This Row],[Close Price]]-Table2[[#This Row],[20D EMA]])/Table2[[#This Row],[20D EMA]]</f>
        <v>1.0067991631799174E-2</v>
      </c>
      <c r="T276" s="1">
        <f>(Table2[[#This Row],[Close Price]]-Table2[[#This Row],[50D EMA]])/Table2[[#This Row],[50D EMA]]</f>
        <v>3.4289891735932533E-2</v>
      </c>
      <c r="U276" s="1">
        <f>(Table2[[#This Row],[Close Price]]-Table2[[#This Row],[200D EMA]])/Table2[[#This Row],[200D EMA]]</f>
        <v>0.14204591267049169</v>
      </c>
      <c r="V276">
        <v>0.96807602054231101</v>
      </c>
      <c r="W276">
        <v>461.05</v>
      </c>
      <c r="X276">
        <v>474.4</v>
      </c>
      <c r="Y276">
        <v>458.35</v>
      </c>
      <c r="Z276">
        <v>474.4</v>
      </c>
      <c r="AA276">
        <v>438.7</v>
      </c>
      <c r="AB276">
        <v>491.2</v>
      </c>
      <c r="AC276" s="1">
        <f>(Table2[[#This Row],[Close Price]]/Table2[[#This Row],[Day Low]])-1</f>
        <v>5.3139572714455685E-3</v>
      </c>
      <c r="AD276" s="1">
        <f>(Table2[[#This Row],[Day High]]/Table2[[#This Row],[Close Price]])-1</f>
        <v>2.3516720604099151E-2</v>
      </c>
      <c r="AE276" s="1">
        <f>(Table2[[#This Row],[Close Price]]/Table2[[#This Row],[Current Week Low]])-1</f>
        <v>1.1235955056179803E-2</v>
      </c>
      <c r="AF276" s="1">
        <f>(Table2[[#This Row],[Current Week High]]/Table2[[#This Row],[Close Price]])-1</f>
        <v>2.3516720604099151E-2</v>
      </c>
      <c r="AG276" s="1">
        <f>(Table2[[#This Row],[Close Price]]/Table2[[#This Row],[Current Month Low]])-1</f>
        <v>5.6530658764531561E-2</v>
      </c>
      <c r="AH276" s="1">
        <f>(Table2[[#This Row],[Current Month High]]/Table2[[#This Row],[Close Price]])-1</f>
        <v>5.9762675296655798E-2</v>
      </c>
      <c r="AI276">
        <v>6.7637540453074401</v>
      </c>
      <c r="AJ276">
        <v>100.82322357019</v>
      </c>
      <c r="AK276" t="str">
        <f>IF(AND(Table2[[#This Row],[20D EMA]]&gt;Table2[[#This Row],[50D EMA]],Table2[[#This Row],[50D EMA]]&gt;Table2[[#This Row],[200D EMA]]),"Uptrend","Downtrend/NoTrend")</f>
        <v>Uptrend</v>
      </c>
      <c r="AL276">
        <v>0.09</v>
      </c>
      <c r="AM276" t="s">
        <v>3194</v>
      </c>
      <c r="AN276">
        <v>-2.64</v>
      </c>
      <c r="AO276" t="s">
        <v>3193</v>
      </c>
      <c r="AP276">
        <v>9.8292500086130996E-2</v>
      </c>
      <c r="AQ276">
        <f>(Table2[[#This Row],[Sharpe Ratio]]-AVERAGE(Table2[Sharpe Ratio]))/_xlfn.STDEV.P(Table2[Sharpe Ratio])</f>
        <v>0.36797943660841598</v>
      </c>
      <c r="AR27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1.0247359062544965</v>
      </c>
      <c r="AS276">
        <f>_xlfn.RANK.AVG(Table2[[#This Row],[1Y Return vs Nifty Z-Score]],Table2[1Y Return vs Nifty Z-Score])</f>
        <v>168</v>
      </c>
      <c r="AT276">
        <f>_xlfn.RANK.AVG(Table2[[#This Row],[6M Return vs Nifty Z-Score]],Table2[6M Return vs Nifty Z-Score])</f>
        <v>488</v>
      </c>
      <c r="AU276">
        <f>_xlfn.RANK.AVG(Table2[[#This Row],[Sharpe Ratio Z-Score]],Table2[Sharpe Ratio Z-Score])</f>
        <v>245</v>
      </c>
      <c r="AV276">
        <f>(Table2[[#This Row],[Rank 1Y]]+Table2[[#This Row],[Rank 6M]]+Table2[[#This Row],[Rank Sharpe]])/3</f>
        <v>300.33333333333331</v>
      </c>
    </row>
    <row r="277" spans="1:48" x14ac:dyDescent="0.3">
      <c r="A277" t="s">
        <v>780</v>
      </c>
      <c r="B277" t="s">
        <v>781</v>
      </c>
      <c r="C277" t="s">
        <v>3154</v>
      </c>
      <c r="D277" t="s">
        <v>184</v>
      </c>
      <c r="E277">
        <v>20976.449981139998</v>
      </c>
      <c r="F277">
        <v>1773.95</v>
      </c>
      <c r="G277">
        <v>15.6543725549282</v>
      </c>
      <c r="H277">
        <f>(Table2[[#This Row],[1Y Return vs Nifty]]-AVERAGE(Table2[1Y Return vs Nifty]))/_xlfn.STDEV.P(Table2[1Y Return vs Nifty])</f>
        <v>-0.16246693913095112</v>
      </c>
      <c r="I277">
        <v>-11.8480149326094</v>
      </c>
      <c r="J277">
        <f>(Table2[[#This Row],[1M Return vs Nifty]]-AVERAGE(Table2[1M Return vs Nifty]))/_xlfn.STDEV.P(Table2[1M Return vs Nifty])</f>
        <v>-1.2204570642282109</v>
      </c>
      <c r="K277">
        <v>-8.8486333312926906</v>
      </c>
      <c r="L277">
        <f>(Table2[[#This Row],[6M Return vs Nifty]]-AVERAGE(Table2[6M Return vs Nifty]))/_xlfn.STDEV.P(Table2[6M Return vs Nifty])</f>
        <v>-0.60177841398514509</v>
      </c>
      <c r="M277">
        <v>4.9382016102547199</v>
      </c>
      <c r="N277">
        <f>(Table2[[#This Row],[1W Return vs Nifty]]-AVERAGE(Table2[1W Return vs Nifty]))/_xlfn.STDEV.P(Table2[1W Return vs Nifty])</f>
        <v>0.14855984692359986</v>
      </c>
      <c r="O277">
        <v>1816.1</v>
      </c>
      <c r="P277">
        <v>1878.4832330519</v>
      </c>
      <c r="Q277">
        <v>1822.83295241463</v>
      </c>
      <c r="R277">
        <v>42.238485743618497</v>
      </c>
      <c r="S277" s="1">
        <f>(Table2[[#This Row],[Close Price]]-Table2[[#This Row],[20D EMA]])/Table2[[#This Row],[20D EMA]]</f>
        <v>-2.3209074390176679E-2</v>
      </c>
      <c r="T277" s="1">
        <f>(Table2[[#This Row],[Close Price]]-Table2[[#This Row],[50D EMA]])/Table2[[#This Row],[50D EMA]]</f>
        <v>-5.5647679581397602E-2</v>
      </c>
      <c r="U277" s="1">
        <f>(Table2[[#This Row],[Close Price]]-Table2[[#This Row],[200D EMA]])/Table2[[#This Row],[200D EMA]]</f>
        <v>-2.6817022563629181E-2</v>
      </c>
      <c r="V277">
        <v>0.56927291276621395</v>
      </c>
      <c r="W277">
        <v>1765.85</v>
      </c>
      <c r="X277">
        <v>1794.95</v>
      </c>
      <c r="Y277">
        <v>1760.05</v>
      </c>
      <c r="Z277">
        <v>1794.95</v>
      </c>
      <c r="AA277">
        <v>1695.6</v>
      </c>
      <c r="AB277">
        <v>1859</v>
      </c>
      <c r="AC277" s="1">
        <f>(Table2[[#This Row],[Close Price]]/Table2[[#This Row],[Day Low]])-1</f>
        <v>4.587026078092693E-3</v>
      </c>
      <c r="AD277" s="1">
        <f>(Table2[[#This Row],[Day High]]/Table2[[#This Row],[Close Price]])-1</f>
        <v>1.1837988669353594E-2</v>
      </c>
      <c r="AE277" s="1">
        <f>(Table2[[#This Row],[Close Price]]/Table2[[#This Row],[Current Week Low]])-1</f>
        <v>7.8975029118490969E-3</v>
      </c>
      <c r="AF277" s="1">
        <f>(Table2[[#This Row],[Current Week High]]/Table2[[#This Row],[Close Price]])-1</f>
        <v>1.1837988669353594E-2</v>
      </c>
      <c r="AG277" s="1">
        <f>(Table2[[#This Row],[Close Price]]/Table2[[#This Row],[Current Month Low]])-1</f>
        <v>4.6207832035857654E-2</v>
      </c>
      <c r="AH277" s="1">
        <f>(Table2[[#This Row],[Current Month High]]/Table2[[#This Row],[Close Price]])-1</f>
        <v>4.7943854110882533E-2</v>
      </c>
      <c r="AI277">
        <v>36.889427548690698</v>
      </c>
      <c r="AJ277">
        <v>59.334441101181099</v>
      </c>
      <c r="AK277" t="str">
        <f>IF(AND(Table2[[#This Row],[20D EMA]]&gt;Table2[[#This Row],[50D EMA]],Table2[[#This Row],[50D EMA]]&gt;Table2[[#This Row],[200D EMA]]),"Uptrend","Downtrend/NoTrend")</f>
        <v>Downtrend/NoTrend</v>
      </c>
      <c r="AL277">
        <v>-0.12</v>
      </c>
      <c r="AM277" t="s">
        <v>3193</v>
      </c>
      <c r="AN277">
        <v>-2.52</v>
      </c>
      <c r="AO277" t="s">
        <v>3193</v>
      </c>
      <c r="AP277">
        <v>0.19464975429221301</v>
      </c>
      <c r="AQ277">
        <f>(Table2[[#This Row],[Sharpe Ratio]]-AVERAGE(Table2[Sharpe Ratio]))/_xlfn.STDEV.P(Table2[Sharpe Ratio])</f>
        <v>1.4910471848541702</v>
      </c>
      <c r="AR2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7">
        <f>_xlfn.RANK.AVG(Table2[[#This Row],[1Y Return vs Nifty Z-Score]],Table2[1Y Return vs Nifty Z-Score])</f>
        <v>340</v>
      </c>
      <c r="AT277">
        <f>_xlfn.RANK.AVG(Table2[[#This Row],[6M Return vs Nifty Z-Score]],Table2[6M Return vs Nifty Z-Score])</f>
        <v>512</v>
      </c>
      <c r="AU277">
        <f>_xlfn.RANK.AVG(Table2[[#This Row],[Sharpe Ratio Z-Score]],Table2[Sharpe Ratio Z-Score])</f>
        <v>51</v>
      </c>
      <c r="AV277">
        <f>(Table2[[#This Row],[Rank 1Y]]+Table2[[#This Row],[Rank 6M]]+Table2[[#This Row],[Rank Sharpe]])/3</f>
        <v>301</v>
      </c>
    </row>
    <row r="278" spans="1:48" x14ac:dyDescent="0.3">
      <c r="A278" t="s">
        <v>1046</v>
      </c>
      <c r="B278" t="s">
        <v>1047</v>
      </c>
      <c r="C278" t="s">
        <v>3146</v>
      </c>
      <c r="D278" t="s">
        <v>18</v>
      </c>
      <c r="E278">
        <v>13291.087007</v>
      </c>
      <c r="F278">
        <v>892.55</v>
      </c>
      <c r="G278">
        <v>41.921908024836597</v>
      </c>
      <c r="H278">
        <f>(Table2[[#This Row],[1Y Return vs Nifty]]-AVERAGE(Table2[1Y Return vs Nifty]))/_xlfn.STDEV.P(Table2[1Y Return vs Nifty])</f>
        <v>0.27319305877702127</v>
      </c>
      <c r="I278">
        <v>3.4184140338984799</v>
      </c>
      <c r="J278">
        <f>(Table2[[#This Row],[1M Return vs Nifty]]-AVERAGE(Table2[1M Return vs Nifty]))/_xlfn.STDEV.P(Table2[1M Return vs Nifty])</f>
        <v>0.46206068102602893</v>
      </c>
      <c r="K278">
        <v>-16.152264632536699</v>
      </c>
      <c r="L278">
        <f>(Table2[[#This Row],[6M Return vs Nifty]]-AVERAGE(Table2[6M Return vs Nifty]))/_xlfn.STDEV.P(Table2[6M Return vs Nifty])</f>
        <v>-0.82305374787942298</v>
      </c>
      <c r="M278">
        <v>-0.242848263577114</v>
      </c>
      <c r="N278">
        <f>(Table2[[#This Row],[1W Return vs Nifty]]-AVERAGE(Table2[1W Return vs Nifty]))/_xlfn.STDEV.P(Table2[1W Return vs Nifty])</f>
        <v>-0.84969108634117385</v>
      </c>
      <c r="O278">
        <v>915.51</v>
      </c>
      <c r="P278">
        <v>932.55487764371196</v>
      </c>
      <c r="Q278">
        <v>875.71705810773096</v>
      </c>
      <c r="R278">
        <v>35.849550784802901</v>
      </c>
      <c r="S278" s="1">
        <f>(Table2[[#This Row],[Close Price]]-Table2[[#This Row],[20D EMA]])/Table2[[#This Row],[20D EMA]]</f>
        <v>-2.5078917761684784E-2</v>
      </c>
      <c r="T278" s="1">
        <f>(Table2[[#This Row],[Close Price]]-Table2[[#This Row],[50D EMA]])/Table2[[#This Row],[50D EMA]]</f>
        <v>-4.2898148519465579E-2</v>
      </c>
      <c r="U278" s="1">
        <f>(Table2[[#This Row],[Close Price]]-Table2[[#This Row],[200D EMA]])/Table2[[#This Row],[200D EMA]]</f>
        <v>1.9221895629898986E-2</v>
      </c>
      <c r="V278">
        <v>0.44611271996345098</v>
      </c>
      <c r="W278">
        <v>890.1</v>
      </c>
      <c r="X278">
        <v>908.9</v>
      </c>
      <c r="Y278">
        <v>890.1</v>
      </c>
      <c r="Z278">
        <v>913.1</v>
      </c>
      <c r="AA278">
        <v>882.7</v>
      </c>
      <c r="AB278">
        <v>964.5</v>
      </c>
      <c r="AC278" s="1">
        <f>(Table2[[#This Row],[Close Price]]/Table2[[#This Row],[Day Low]])-1</f>
        <v>2.7524997191326062E-3</v>
      </c>
      <c r="AD278" s="1">
        <f>(Table2[[#This Row],[Day High]]/Table2[[#This Row],[Close Price]])-1</f>
        <v>1.8318301495714451E-2</v>
      </c>
      <c r="AE278" s="1">
        <f>(Table2[[#This Row],[Close Price]]/Table2[[#This Row],[Current Week Low]])-1</f>
        <v>2.7524997191326062E-3</v>
      </c>
      <c r="AF278" s="1">
        <f>(Table2[[#This Row],[Current Week High]]/Table2[[#This Row],[Close Price]])-1</f>
        <v>2.3023920228558703E-2</v>
      </c>
      <c r="AG278" s="1">
        <f>(Table2[[#This Row],[Close Price]]/Table2[[#This Row],[Current Month Low]])-1</f>
        <v>1.1158944148634831E-2</v>
      </c>
      <c r="AH278" s="1">
        <f>(Table2[[#This Row],[Current Month High]]/Table2[[#This Row],[Close Price]])-1</f>
        <v>8.0611730435269813E-2</v>
      </c>
      <c r="AI278">
        <v>42.849140104195797</v>
      </c>
      <c r="AJ278">
        <v>75.681527408719603</v>
      </c>
      <c r="AK278" t="str">
        <f>IF(AND(Table2[[#This Row],[20D EMA]]&gt;Table2[[#This Row],[50D EMA]],Table2[[#This Row],[50D EMA]]&gt;Table2[[#This Row],[200D EMA]]),"Uptrend","Downtrend/NoTrend")</f>
        <v>Downtrend/NoTrend</v>
      </c>
      <c r="AL278">
        <v>-0.06</v>
      </c>
      <c r="AM278" t="s">
        <v>3193</v>
      </c>
      <c r="AN278">
        <v>-2.96</v>
      </c>
      <c r="AO278" t="s">
        <v>3193</v>
      </c>
      <c r="AP278">
        <v>0.17679773952622399</v>
      </c>
      <c r="AQ278">
        <f>(Table2[[#This Row],[Sharpe Ratio]]-AVERAGE(Table2[Sharpe Ratio]))/_xlfn.STDEV.P(Table2[Sharpe Ratio])</f>
        <v>1.2829775154755698</v>
      </c>
      <c r="AR2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8">
        <f>_xlfn.RANK.AVG(Table2[[#This Row],[1Y Return vs Nifty Z-Score]],Table2[1Y Return vs Nifty Z-Score])</f>
        <v>214</v>
      </c>
      <c r="AT278">
        <f>_xlfn.RANK.AVG(Table2[[#This Row],[6M Return vs Nifty Z-Score]],Table2[6M Return vs Nifty Z-Score])</f>
        <v>611</v>
      </c>
      <c r="AU278">
        <f>_xlfn.RANK.AVG(Table2[[#This Row],[Sharpe Ratio Z-Score]],Table2[Sharpe Ratio Z-Score])</f>
        <v>81</v>
      </c>
      <c r="AV278">
        <f>(Table2[[#This Row],[Rank 1Y]]+Table2[[#This Row],[Rank 6M]]+Table2[[#This Row],[Rank Sharpe]])/3</f>
        <v>302</v>
      </c>
    </row>
    <row r="279" spans="1:48" x14ac:dyDescent="0.3">
      <c r="A279" t="s">
        <v>1915</v>
      </c>
      <c r="B279" t="s">
        <v>1916</v>
      </c>
      <c r="C279" t="s">
        <v>3157</v>
      </c>
      <c r="D279" t="s">
        <v>48</v>
      </c>
      <c r="E279">
        <v>3838.1424078999999</v>
      </c>
      <c r="F279">
        <v>2264.65</v>
      </c>
      <c r="G279">
        <v>2.7908580763139801</v>
      </c>
      <c r="H279">
        <f>(Table2[[#This Row],[1Y Return vs Nifty]]-AVERAGE(Table2[1Y Return vs Nifty]))/_xlfn.STDEV.P(Table2[1Y Return vs Nifty])</f>
        <v>-0.37581465487924498</v>
      </c>
      <c r="I279">
        <v>10.904191488453099</v>
      </c>
      <c r="J279">
        <f>(Table2[[#This Row],[1M Return vs Nifty]]-AVERAGE(Table2[1M Return vs Nifty]))/_xlfn.STDEV.P(Table2[1M Return vs Nifty])</f>
        <v>1.2870704742097254</v>
      </c>
      <c r="K279">
        <v>22.857033270286099</v>
      </c>
      <c r="L279">
        <f>(Table2[[#This Row],[6M Return vs Nifty]]-AVERAGE(Table2[6M Return vs Nifty]))/_xlfn.STDEV.P(Table2[6M Return vs Nifty])</f>
        <v>0.35879608303389754</v>
      </c>
      <c r="M279">
        <v>11.026803591365701</v>
      </c>
      <c r="N279">
        <f>(Table2[[#This Row],[1W Return vs Nifty]]-AVERAGE(Table2[1W Return vs Nifty]))/_xlfn.STDEV.P(Table2[1W Return vs Nifty])</f>
        <v>1.3216720071867119</v>
      </c>
      <c r="O279">
        <v>1776.1</v>
      </c>
      <c r="P279">
        <v>2051.26152613561</v>
      </c>
      <c r="Q279">
        <v>1828.40535303512</v>
      </c>
      <c r="R279">
        <v>64.847216360447604</v>
      </c>
      <c r="S279" s="1">
        <f>(Table2[[#This Row],[Close Price]]-Table2[[#This Row],[20D EMA]])/Table2[[#This Row],[20D EMA]]</f>
        <v>0.27506897134170383</v>
      </c>
      <c r="T279" s="1">
        <f>(Table2[[#This Row],[Close Price]]-Table2[[#This Row],[50D EMA]])/Table2[[#This Row],[50D EMA]]</f>
        <v>0.10402792191320166</v>
      </c>
      <c r="U279" s="1">
        <f>(Table2[[#This Row],[Close Price]]-Table2[[#This Row],[200D EMA]])/Table2[[#This Row],[200D EMA]]</f>
        <v>0.23859296093217064</v>
      </c>
      <c r="V279">
        <v>0.83903799890461095</v>
      </c>
      <c r="W279">
        <v>2264.0500000000002</v>
      </c>
      <c r="X279">
        <v>2669</v>
      </c>
      <c r="Y279">
        <v>2236.0500000000002</v>
      </c>
      <c r="Z279">
        <v>2374</v>
      </c>
      <c r="AA279">
        <v>2236.0500000000002</v>
      </c>
      <c r="AB279">
        <v>2374</v>
      </c>
      <c r="AC279" s="1">
        <f>(Table2[[#This Row],[Close Price]]/Table2[[#This Row],[Day Low]])-1</f>
        <v>2.6501181510996119E-4</v>
      </c>
      <c r="AD279" s="1">
        <f>(Table2[[#This Row],[Day High]]/Table2[[#This Row],[Close Price]])-1</f>
        <v>0.17854856158788324</v>
      </c>
      <c r="AE279" s="1">
        <f>(Table2[[#This Row],[Close Price]]/Table2[[#This Row],[Current Week Low]])-1</f>
        <v>1.2790411663424317E-2</v>
      </c>
      <c r="AF279" s="1">
        <f>(Table2[[#This Row],[Current Week High]]/Table2[[#This Row],[Close Price]])-1</f>
        <v>4.8285607047446666E-2</v>
      </c>
      <c r="AG279" s="1">
        <f>(Table2[[#This Row],[Close Price]]/Table2[[#This Row],[Current Month Low]])-1</f>
        <v>1.2790411663424317E-2</v>
      </c>
      <c r="AH279" s="1">
        <f>(Table2[[#This Row],[Current Month High]]/Table2[[#This Row],[Close Price]])-1</f>
        <v>4.8285607047446666E-2</v>
      </c>
      <c r="AI279">
        <v>4.8285607047446604</v>
      </c>
      <c r="AJ279">
        <v>60.159123055162603</v>
      </c>
      <c r="AK279" t="str">
        <f>IF(AND(Table2[[#This Row],[20D EMA]]&gt;Table2[[#This Row],[50D EMA]],Table2[[#This Row],[50D EMA]]&gt;Table2[[#This Row],[200D EMA]]),"Uptrend","Downtrend/NoTrend")</f>
        <v>Downtrend/NoTrend</v>
      </c>
      <c r="AL279">
        <v>0.18</v>
      </c>
      <c r="AM279" t="s">
        <v>3194</v>
      </c>
      <c r="AN279">
        <v>14.02</v>
      </c>
      <c r="AO279" t="s">
        <v>3194</v>
      </c>
      <c r="AP279">
        <v>9.0880342588663995E-2</v>
      </c>
      <c r="AQ279">
        <f>(Table2[[#This Row],[Sharpe Ratio]]-AVERAGE(Table2[Sharpe Ratio]))/_xlfn.STDEV.P(Table2[Sharpe Ratio])</f>
        <v>0.28158889861612724</v>
      </c>
      <c r="AR2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79">
        <f>_xlfn.RANK.AVG(Table2[[#This Row],[1Y Return vs Nifty Z-Score]],Table2[1Y Return vs Nifty Z-Score])</f>
        <v>432</v>
      </c>
      <c r="AT279">
        <f>_xlfn.RANK.AVG(Table2[[#This Row],[6M Return vs Nifty Z-Score]],Table2[6M Return vs Nifty Z-Score])</f>
        <v>203</v>
      </c>
      <c r="AU279">
        <f>_xlfn.RANK.AVG(Table2[[#This Row],[Sharpe Ratio Z-Score]],Table2[Sharpe Ratio Z-Score])</f>
        <v>272</v>
      </c>
      <c r="AV279">
        <f>(Table2[[#This Row],[Rank 1Y]]+Table2[[#This Row],[Rank 6M]]+Table2[[#This Row],[Rank Sharpe]])/3</f>
        <v>302.33333333333331</v>
      </c>
    </row>
    <row r="280" spans="1:48" x14ac:dyDescent="0.3">
      <c r="A280" t="s">
        <v>1820</v>
      </c>
      <c r="B280" t="s">
        <v>1821</v>
      </c>
      <c r="C280" t="s">
        <v>3159</v>
      </c>
      <c r="D280" t="s">
        <v>274</v>
      </c>
      <c r="E280">
        <v>4410.1756864199997</v>
      </c>
      <c r="F280">
        <v>189.7</v>
      </c>
      <c r="G280">
        <v>14.7540940077066</v>
      </c>
      <c r="H280">
        <f>(Table2[[#This Row],[1Y Return vs Nifty]]-AVERAGE(Table2[1Y Return vs Nifty]))/_xlfn.STDEV.P(Table2[1Y Return vs Nifty])</f>
        <v>-0.17739850172267083</v>
      </c>
      <c r="I280">
        <v>3.30731899452456</v>
      </c>
      <c r="J280">
        <f>(Table2[[#This Row],[1M Return vs Nifty]]-AVERAGE(Table2[1M Return vs Nifty]))/_xlfn.STDEV.P(Table2[1M Return vs Nifty])</f>
        <v>0.44981686319761538</v>
      </c>
      <c r="K280">
        <v>31.3720804802002</v>
      </c>
      <c r="L280">
        <f>(Table2[[#This Row],[6M Return vs Nifty]]-AVERAGE(Table2[6M Return vs Nifty]))/_xlfn.STDEV.P(Table2[6M Return vs Nifty])</f>
        <v>0.61677322300512749</v>
      </c>
      <c r="M280">
        <v>15.0366395120374</v>
      </c>
      <c r="N280">
        <f>(Table2[[#This Row],[1W Return vs Nifty]]-AVERAGE(Table2[1W Return vs Nifty]))/_xlfn.STDEV.P(Table2[1W Return vs Nifty])</f>
        <v>2.0942610668416624</v>
      </c>
      <c r="O280">
        <v>150.24</v>
      </c>
      <c r="P280">
        <v>171.233154465513</v>
      </c>
      <c r="Q280">
        <v>155.05639057474801</v>
      </c>
      <c r="R280">
        <v>70.093308098110995</v>
      </c>
      <c r="S280" s="1">
        <f>(Table2[[#This Row],[Close Price]]-Table2[[#This Row],[20D EMA]])/Table2[[#This Row],[20D EMA]]</f>
        <v>0.26264643237486673</v>
      </c>
      <c r="T280" s="1">
        <f>(Table2[[#This Row],[Close Price]]-Table2[[#This Row],[50D EMA]])/Table2[[#This Row],[50D EMA]]</f>
        <v>0.10784620298638653</v>
      </c>
      <c r="U280" s="1">
        <f>(Table2[[#This Row],[Close Price]]-Table2[[#This Row],[200D EMA]])/Table2[[#This Row],[200D EMA]]</f>
        <v>0.22342587297974889</v>
      </c>
      <c r="V280">
        <v>1.00397625898258</v>
      </c>
      <c r="W280">
        <v>189.39</v>
      </c>
      <c r="X280">
        <v>195.15</v>
      </c>
      <c r="Y280">
        <v>186.01</v>
      </c>
      <c r="Z280">
        <v>193.3</v>
      </c>
      <c r="AA280">
        <v>170.55</v>
      </c>
      <c r="AB280">
        <v>193.3</v>
      </c>
      <c r="AC280" s="1">
        <f>(Table2[[#This Row],[Close Price]]/Table2[[#This Row],[Day Low]])-1</f>
        <v>1.6368340461481168E-3</v>
      </c>
      <c r="AD280" s="1">
        <f>(Table2[[#This Row],[Day High]]/Table2[[#This Row],[Close Price]])-1</f>
        <v>2.8729573010015885E-2</v>
      </c>
      <c r="AE280" s="1">
        <f>(Table2[[#This Row],[Close Price]]/Table2[[#This Row],[Current Week Low]])-1</f>
        <v>1.983764313746561E-2</v>
      </c>
      <c r="AF280" s="1">
        <f>(Table2[[#This Row],[Current Week High]]/Table2[[#This Row],[Close Price]])-1</f>
        <v>1.897733263046919E-2</v>
      </c>
      <c r="AG280" s="1">
        <f>(Table2[[#This Row],[Close Price]]/Table2[[#This Row],[Current Month Low]])-1</f>
        <v>0.11228378774552894</v>
      </c>
      <c r="AH280" s="1">
        <f>(Table2[[#This Row],[Current Month High]]/Table2[[#This Row],[Close Price]])-1</f>
        <v>1.897733263046919E-2</v>
      </c>
      <c r="AI280">
        <v>1.8977332630469099</v>
      </c>
      <c r="AJ280">
        <v>69.299419901829495</v>
      </c>
      <c r="AK280" t="str">
        <f>IF(AND(Table2[[#This Row],[20D EMA]]&gt;Table2[[#This Row],[50D EMA]],Table2[[#This Row],[50D EMA]]&gt;Table2[[#This Row],[200D EMA]]),"Uptrend","Downtrend/NoTrend")</f>
        <v>Downtrend/NoTrend</v>
      </c>
      <c r="AL280">
        <v>0.16</v>
      </c>
      <c r="AM280" t="s">
        <v>3194</v>
      </c>
      <c r="AN280">
        <v>9.14</v>
      </c>
      <c r="AO280" t="s">
        <v>3194</v>
      </c>
      <c r="AP280">
        <v>3.6349360104923997E-2</v>
      </c>
      <c r="AQ280">
        <f>(Table2[[#This Row],[Sharpe Ratio]]-AVERAGE(Table2[Sharpe Ratio]))/_xlfn.STDEV.P(Table2[Sharpe Ratio])</f>
        <v>-0.3539832564046308</v>
      </c>
      <c r="AR2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0">
        <f>_xlfn.RANK.AVG(Table2[[#This Row],[1Y Return vs Nifty Z-Score]],Table2[1Y Return vs Nifty Z-Score])</f>
        <v>345</v>
      </c>
      <c r="AT280">
        <f>_xlfn.RANK.AVG(Table2[[#This Row],[6M Return vs Nifty Z-Score]],Table2[6M Return vs Nifty Z-Score])</f>
        <v>133</v>
      </c>
      <c r="AU280">
        <f>_xlfn.RANK.AVG(Table2[[#This Row],[Sharpe Ratio Z-Score]],Table2[Sharpe Ratio Z-Score])</f>
        <v>430</v>
      </c>
      <c r="AV280">
        <f>(Table2[[#This Row],[Rank 1Y]]+Table2[[#This Row],[Rank 6M]]+Table2[[#This Row],[Rank Sharpe]])/3</f>
        <v>302.66666666666669</v>
      </c>
    </row>
    <row r="281" spans="1:48" x14ac:dyDescent="0.3">
      <c r="A281" t="s">
        <v>1444</v>
      </c>
      <c r="B281" t="s">
        <v>1445</v>
      </c>
      <c r="C281" t="s">
        <v>3162</v>
      </c>
      <c r="D281" t="s">
        <v>400</v>
      </c>
      <c r="E281">
        <v>7527.64999876199</v>
      </c>
      <c r="F281">
        <v>92.34</v>
      </c>
      <c r="G281">
        <v>9.1281955260341707</v>
      </c>
      <c r="H281">
        <f>(Table2[[#This Row],[1Y Return vs Nifty]]-AVERAGE(Table2[1Y Return vs Nifty]))/_xlfn.STDEV.P(Table2[1Y Return vs Nifty])</f>
        <v>-0.27070679566458528</v>
      </c>
      <c r="I281">
        <v>7.6287559805339198</v>
      </c>
      <c r="J281">
        <f>(Table2[[#This Row],[1M Return vs Nifty]]-AVERAGE(Table2[1M Return vs Nifty]))/_xlfn.STDEV.P(Table2[1M Return vs Nifty])</f>
        <v>0.92608373804502953</v>
      </c>
      <c r="K281">
        <v>21.032256006685</v>
      </c>
      <c r="L281">
        <f>(Table2[[#This Row],[6M Return vs Nifty]]-AVERAGE(Table2[6M Return vs Nifty]))/_xlfn.STDEV.P(Table2[6M Return vs Nifty])</f>
        <v>0.30351150175756103</v>
      </c>
      <c r="M281">
        <v>11.0725312172573</v>
      </c>
      <c r="N281">
        <f>(Table2[[#This Row],[1W Return vs Nifty]]-AVERAGE(Table2[1W Return vs Nifty]))/_xlfn.STDEV.P(Table2[1W Return vs Nifty])</f>
        <v>1.3304825082113836</v>
      </c>
      <c r="O281">
        <v>76.849999999999994</v>
      </c>
      <c r="P281">
        <v>85.751044397960001</v>
      </c>
      <c r="Q281">
        <v>78.778602166150606</v>
      </c>
      <c r="R281">
        <v>68.857041705075503</v>
      </c>
      <c r="S281" s="1">
        <f>(Table2[[#This Row],[Close Price]]-Table2[[#This Row],[20D EMA]])/Table2[[#This Row],[20D EMA]]</f>
        <v>0.20156148340923891</v>
      </c>
      <c r="T281" s="1">
        <f>(Table2[[#This Row],[Close Price]]-Table2[[#This Row],[50D EMA]])/Table2[[#This Row],[50D EMA]]</f>
        <v>7.6838196529262937E-2</v>
      </c>
      <c r="U281" s="1">
        <f>(Table2[[#This Row],[Close Price]]-Table2[[#This Row],[200D EMA]])/Table2[[#This Row],[200D EMA]]</f>
        <v>0.17214570277912886</v>
      </c>
      <c r="V281">
        <v>0.95502813900930195</v>
      </c>
      <c r="W281">
        <v>91.5</v>
      </c>
      <c r="X281">
        <v>93.51</v>
      </c>
      <c r="Y281">
        <v>90.52</v>
      </c>
      <c r="Z281">
        <v>93.8</v>
      </c>
      <c r="AA281">
        <v>90.52</v>
      </c>
      <c r="AB281">
        <v>93.95</v>
      </c>
      <c r="AC281" s="1">
        <f>(Table2[[#This Row],[Close Price]]/Table2[[#This Row],[Day Low]])-1</f>
        <v>9.1803278688524781E-3</v>
      </c>
      <c r="AD281" s="1">
        <f>(Table2[[#This Row],[Day High]]/Table2[[#This Row],[Close Price]])-1</f>
        <v>1.2670565302144166E-2</v>
      </c>
      <c r="AE281" s="1">
        <f>(Table2[[#This Row],[Close Price]]/Table2[[#This Row],[Current Week Low]])-1</f>
        <v>2.0106053910738053E-2</v>
      </c>
      <c r="AF281" s="1">
        <f>(Table2[[#This Row],[Current Week High]]/Table2[[#This Row],[Close Price]])-1</f>
        <v>1.5811132770197078E-2</v>
      </c>
      <c r="AG281" s="1">
        <f>(Table2[[#This Row],[Close Price]]/Table2[[#This Row],[Current Month Low]])-1</f>
        <v>2.0106053910738053E-2</v>
      </c>
      <c r="AH281" s="1">
        <f>(Table2[[#This Row],[Current Month High]]/Table2[[#This Row],[Close Price]])-1</f>
        <v>1.7435564219189903E-2</v>
      </c>
      <c r="AI281">
        <v>6.5085553389646797</v>
      </c>
      <c r="AJ281">
        <v>57.442455242966702</v>
      </c>
      <c r="AK281" t="str">
        <f>IF(AND(Table2[[#This Row],[20D EMA]]&gt;Table2[[#This Row],[50D EMA]],Table2[[#This Row],[50D EMA]]&gt;Table2[[#This Row],[200D EMA]]),"Uptrend","Downtrend/NoTrend")</f>
        <v>Downtrend/NoTrend</v>
      </c>
      <c r="AL281">
        <v>0.11</v>
      </c>
      <c r="AM281" t="s">
        <v>3194</v>
      </c>
      <c r="AN281">
        <v>10.39</v>
      </c>
      <c r="AO281" t="s">
        <v>3194</v>
      </c>
      <c r="AP281">
        <v>7.6583481920713001E-2</v>
      </c>
      <c r="AQ281">
        <f>(Table2[[#This Row],[Sharpe Ratio]]-AVERAGE(Table2[Sharpe Ratio]))/_xlfn.STDEV.P(Table2[Sharpe Ratio])</f>
        <v>0.11495543391611771</v>
      </c>
      <c r="AR2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1">
        <f>_xlfn.RANK.AVG(Table2[[#This Row],[1Y Return vs Nifty Z-Score]],Table2[1Y Return vs Nifty Z-Score])</f>
        <v>389</v>
      </c>
      <c r="AT281">
        <f>_xlfn.RANK.AVG(Table2[[#This Row],[6M Return vs Nifty Z-Score]],Table2[6M Return vs Nifty Z-Score])</f>
        <v>219</v>
      </c>
      <c r="AU281">
        <f>_xlfn.RANK.AVG(Table2[[#This Row],[Sharpe Ratio Z-Score]],Table2[Sharpe Ratio Z-Score])</f>
        <v>310</v>
      </c>
      <c r="AV281">
        <f>(Table2[[#This Row],[Rank 1Y]]+Table2[[#This Row],[Rank 6M]]+Table2[[#This Row],[Rank Sharpe]])/3</f>
        <v>306</v>
      </c>
    </row>
    <row r="282" spans="1:48" x14ac:dyDescent="0.3">
      <c r="A282" t="s">
        <v>207</v>
      </c>
      <c r="B282" t="s">
        <v>208</v>
      </c>
      <c r="C282" t="s">
        <v>3148</v>
      </c>
      <c r="D282" t="s">
        <v>54</v>
      </c>
      <c r="E282">
        <v>126322.680653025</v>
      </c>
      <c r="F282">
        <v>1503.05</v>
      </c>
      <c r="G282">
        <v>-6.2068462666280197</v>
      </c>
      <c r="H282">
        <f>(Table2[[#This Row],[1Y Return vs Nifty]]-AVERAGE(Table2[1Y Return vs Nifty]))/_xlfn.STDEV.P(Table2[1Y Return vs Nifty])</f>
        <v>-0.52504600776780497</v>
      </c>
      <c r="I282">
        <v>-3.1669501310764598</v>
      </c>
      <c r="J282">
        <f>(Table2[[#This Row],[1M Return vs Nifty]]-AVERAGE(Table2[1M Return vs Nifty]))/_xlfn.STDEV.P(Table2[1M Return vs Nifty])</f>
        <v>-0.26371429168300781</v>
      </c>
      <c r="K282">
        <v>16.880126124473701</v>
      </c>
      <c r="L282">
        <f>(Table2[[#This Row],[6M Return vs Nifty]]-AVERAGE(Table2[6M Return vs Nifty]))/_xlfn.STDEV.P(Table2[6M Return vs Nifty])</f>
        <v>0.17771600522117056</v>
      </c>
      <c r="M282">
        <v>2.32329294790941</v>
      </c>
      <c r="N282">
        <f>(Table2[[#This Row],[1W Return vs Nifty]]-AVERAGE(Table2[1W Return vs Nifty]))/_xlfn.STDEV.P(Table2[1W Return vs Nifty])</f>
        <v>-0.35526371705567877</v>
      </c>
      <c r="O282">
        <v>1535.73</v>
      </c>
      <c r="P282">
        <v>1500.61593082681</v>
      </c>
      <c r="Q282">
        <v>1338.15758067158</v>
      </c>
      <c r="R282">
        <v>40.043480390755597</v>
      </c>
      <c r="S282" s="1">
        <f>(Table2[[#This Row],[Close Price]]-Table2[[#This Row],[20D EMA]])/Table2[[#This Row],[20D EMA]]</f>
        <v>-2.1279782253390937E-2</v>
      </c>
      <c r="T282" s="1">
        <f>(Table2[[#This Row],[Close Price]]-Table2[[#This Row],[50D EMA]])/Table2[[#This Row],[50D EMA]]</f>
        <v>1.6220467364016708E-3</v>
      </c>
      <c r="U282" s="1">
        <f>(Table2[[#This Row],[Close Price]]-Table2[[#This Row],[200D EMA]])/Table2[[#This Row],[200D EMA]]</f>
        <v>0.12322346912660727</v>
      </c>
      <c r="V282">
        <v>0.80980882778711905</v>
      </c>
      <c r="W282">
        <v>1491.15</v>
      </c>
      <c r="X282">
        <v>1524.7</v>
      </c>
      <c r="Y282">
        <v>1491.15</v>
      </c>
      <c r="Z282">
        <v>1533.55</v>
      </c>
      <c r="AA282">
        <v>1462</v>
      </c>
      <c r="AB282">
        <v>1623</v>
      </c>
      <c r="AC282" s="1">
        <f>(Table2[[#This Row],[Close Price]]/Table2[[#This Row],[Day Low]])-1</f>
        <v>7.9804177983435753E-3</v>
      </c>
      <c r="AD282" s="1">
        <f>(Table2[[#This Row],[Day High]]/Table2[[#This Row],[Close Price]])-1</f>
        <v>1.4404045108279862E-2</v>
      </c>
      <c r="AE282" s="1">
        <f>(Table2[[#This Row],[Close Price]]/Table2[[#This Row],[Current Week Low]])-1</f>
        <v>7.9804177983435753E-3</v>
      </c>
      <c r="AF282" s="1">
        <f>(Table2[[#This Row],[Current Week High]]/Table2[[#This Row],[Close Price]])-1</f>
        <v>2.0292072785336401E-2</v>
      </c>
      <c r="AG282" s="1">
        <f>(Table2[[#This Row],[Close Price]]/Table2[[#This Row],[Current Month Low]])-1</f>
        <v>2.8077975376197051E-2</v>
      </c>
      <c r="AH282" s="1">
        <f>(Table2[[#This Row],[Current Month High]]/Table2[[#This Row],[Close Price]])-1</f>
        <v>7.9804397724626552E-2</v>
      </c>
      <c r="AI282">
        <v>9.9098499717241708</v>
      </c>
      <c r="AJ282">
        <v>48.640229430379698</v>
      </c>
      <c r="AK282" t="str">
        <f>IF(AND(Table2[[#This Row],[20D EMA]]&gt;Table2[[#This Row],[50D EMA]],Table2[[#This Row],[50D EMA]]&gt;Table2[[#This Row],[200D EMA]]),"Uptrend","Downtrend/NoTrend")</f>
        <v>Uptrend</v>
      </c>
      <c r="AL282">
        <v>0.04</v>
      </c>
      <c r="AM282" t="s">
        <v>3194</v>
      </c>
      <c r="AN282">
        <v>-8.4499999999999993</v>
      </c>
      <c r="AO282" t="s">
        <v>3193</v>
      </c>
      <c r="AP282">
        <v>0.12401353080524501</v>
      </c>
      <c r="AQ282">
        <f>(Table2[[#This Row],[Sharpe Ratio]]-AVERAGE(Table2[Sharpe Ratio]))/_xlfn.STDEV.P(Table2[Sharpe Ratio])</f>
        <v>0.66776444283633263</v>
      </c>
      <c r="AR2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-0.29854356844898833</v>
      </c>
      <c r="AS282">
        <f>_xlfn.RANK.AVG(Table2[[#This Row],[1Y Return vs Nifty Z-Score]],Table2[1Y Return vs Nifty Z-Score])</f>
        <v>495</v>
      </c>
      <c r="AT282">
        <f>_xlfn.RANK.AVG(Table2[[#This Row],[6M Return vs Nifty Z-Score]],Table2[6M Return vs Nifty Z-Score])</f>
        <v>250</v>
      </c>
      <c r="AU282">
        <f>_xlfn.RANK.AVG(Table2[[#This Row],[Sharpe Ratio Z-Score]],Table2[Sharpe Ratio Z-Score])</f>
        <v>174</v>
      </c>
      <c r="AV282">
        <f>(Table2[[#This Row],[Rank 1Y]]+Table2[[#This Row],[Rank 6M]]+Table2[[#This Row],[Rank Sharpe]])/3</f>
        <v>306.33333333333331</v>
      </c>
    </row>
    <row r="283" spans="1:48" x14ac:dyDescent="0.3">
      <c r="A283" t="s">
        <v>1621</v>
      </c>
      <c r="B283" t="s">
        <v>1622</v>
      </c>
      <c r="C283" t="s">
        <v>3162</v>
      </c>
      <c r="D283" t="s">
        <v>400</v>
      </c>
      <c r="E283">
        <v>5851.6191552</v>
      </c>
      <c r="F283">
        <v>119.28</v>
      </c>
      <c r="G283">
        <v>26.057163465311302</v>
      </c>
      <c r="H283">
        <f>(Table2[[#This Row],[1Y Return vs Nifty]]-AVERAGE(Table2[1Y Return vs Nifty]))/_xlfn.STDEV.P(Table2[1Y Return vs Nifty])</f>
        <v>1.0068465701620382E-2</v>
      </c>
      <c r="I283">
        <v>-6.0713058623850698</v>
      </c>
      <c r="J283">
        <f>(Table2[[#This Row],[1M Return vs Nifty]]-AVERAGE(Table2[1M Return vs Nifty]))/_xlfn.STDEV.P(Table2[1M Return vs Nifty])</f>
        <v>-0.5838042136404008</v>
      </c>
      <c r="K283">
        <v>10.3388947336722</v>
      </c>
      <c r="L283">
        <f>(Table2[[#This Row],[6M Return vs Nifty]]-AVERAGE(Table2[6M Return vs Nifty]))/_xlfn.STDEV.P(Table2[6M Return vs Nifty])</f>
        <v>-2.046118916058845E-2</v>
      </c>
      <c r="M283">
        <v>3.4329647959232301</v>
      </c>
      <c r="N283">
        <f>(Table2[[#This Row],[1W Return vs Nifty]]-AVERAGE(Table2[1W Return vs Nifty]))/_xlfn.STDEV.P(Table2[1W Return vs Nifty])</f>
        <v>-0.14145937529623934</v>
      </c>
      <c r="O283">
        <v>110.48</v>
      </c>
      <c r="P283">
        <v>128.29255546651501</v>
      </c>
      <c r="Q283">
        <v>115.84476559983401</v>
      </c>
      <c r="R283">
        <v>38.403501742970199</v>
      </c>
      <c r="S283" s="1">
        <f>(Table2[[#This Row],[Close Price]]-Table2[[#This Row],[20D EMA]])/Table2[[#This Row],[20D EMA]]</f>
        <v>7.965242577842141E-2</v>
      </c>
      <c r="T283" s="1">
        <f>(Table2[[#This Row],[Close Price]]-Table2[[#This Row],[50D EMA]])/Table2[[#This Row],[50D EMA]]</f>
        <v>-7.0250026852628503E-2</v>
      </c>
      <c r="U283" s="1">
        <f>(Table2[[#This Row],[Close Price]]-Table2[[#This Row],[200D EMA]])/Table2[[#This Row],[200D EMA]]</f>
        <v>2.9653773153915538E-2</v>
      </c>
      <c r="V283">
        <v>0.37069133822670802</v>
      </c>
      <c r="W283">
        <v>118.98</v>
      </c>
      <c r="X283">
        <v>121.7</v>
      </c>
      <c r="Y283">
        <v>119.01</v>
      </c>
      <c r="Z283">
        <v>121.15</v>
      </c>
      <c r="AA283">
        <v>119.01</v>
      </c>
      <c r="AB283">
        <v>122.33</v>
      </c>
      <c r="AC283" s="1">
        <f>(Table2[[#This Row],[Close Price]]/Table2[[#This Row],[Day Low]])-1</f>
        <v>2.5214321734745582E-3</v>
      </c>
      <c r="AD283" s="1">
        <f>(Table2[[#This Row],[Day High]]/Table2[[#This Row],[Close Price]])-1</f>
        <v>2.028839704896046E-2</v>
      </c>
      <c r="AE283" s="1">
        <f>(Table2[[#This Row],[Close Price]]/Table2[[#This Row],[Current Week Low]])-1</f>
        <v>2.2687169145449992E-3</v>
      </c>
      <c r="AF283" s="1">
        <f>(Table2[[#This Row],[Current Week High]]/Table2[[#This Row],[Close Price]])-1</f>
        <v>1.5677397719651376E-2</v>
      </c>
      <c r="AG283" s="1">
        <f>(Table2[[#This Row],[Close Price]]/Table2[[#This Row],[Current Month Low]])-1</f>
        <v>2.2687169145449992E-3</v>
      </c>
      <c r="AH283" s="1">
        <f>(Table2[[#This Row],[Current Month High]]/Table2[[#This Row],[Close Price]])-1</f>
        <v>2.5570087189805468E-2</v>
      </c>
      <c r="AI283">
        <v>42.4798792756539</v>
      </c>
      <c r="AJ283">
        <v>83.366641045349695</v>
      </c>
      <c r="AK283" t="str">
        <f>IF(AND(Table2[[#This Row],[20D EMA]]&gt;Table2[[#This Row],[50D EMA]],Table2[[#This Row],[50D EMA]]&gt;Table2[[#This Row],[200D EMA]]),"Uptrend","Downtrend/NoTrend")</f>
        <v>Downtrend/NoTrend</v>
      </c>
      <c r="AL283">
        <v>-0.18</v>
      </c>
      <c r="AM283" t="s">
        <v>3193</v>
      </c>
      <c r="AN283">
        <v>-5.1100000000000003</v>
      </c>
      <c r="AO283" t="s">
        <v>3193</v>
      </c>
      <c r="AP283">
        <v>7.6219772870454006E-2</v>
      </c>
      <c r="AQ283">
        <f>(Table2[[#This Row],[Sharpe Ratio]]-AVERAGE(Table2[Sharpe Ratio]))/_xlfn.STDEV.P(Table2[Sharpe Ratio])</f>
        <v>0.11071631453214932</v>
      </c>
      <c r="AR2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3">
        <f>_xlfn.RANK.AVG(Table2[[#This Row],[1Y Return vs Nifty Z-Score]],Table2[1Y Return vs Nifty Z-Score])</f>
        <v>285</v>
      </c>
      <c r="AT283">
        <f>_xlfn.RANK.AVG(Table2[[#This Row],[6M Return vs Nifty Z-Score]],Table2[6M Return vs Nifty Z-Score])</f>
        <v>325</v>
      </c>
      <c r="AU283">
        <f>_xlfn.RANK.AVG(Table2[[#This Row],[Sharpe Ratio Z-Score]],Table2[Sharpe Ratio Z-Score])</f>
        <v>311</v>
      </c>
      <c r="AV283">
        <f>(Table2[[#This Row],[Rank 1Y]]+Table2[[#This Row],[Rank 6M]]+Table2[[#This Row],[Rank Sharpe]])/3</f>
        <v>307</v>
      </c>
    </row>
    <row r="284" spans="1:48" x14ac:dyDescent="0.3">
      <c r="A284" t="s">
        <v>832</v>
      </c>
      <c r="B284" t="s">
        <v>833</v>
      </c>
      <c r="C284" t="s">
        <v>3157</v>
      </c>
      <c r="D284" t="s">
        <v>834</v>
      </c>
      <c r="E284">
        <v>19688.970373799999</v>
      </c>
      <c r="F284">
        <v>886.2</v>
      </c>
      <c r="G284">
        <v>12.1022533918502</v>
      </c>
      <c r="H284">
        <f>(Table2[[#This Row],[1Y Return vs Nifty]]-AVERAGE(Table2[1Y Return vs Nifty]))/_xlfn.STDEV.P(Table2[1Y Return vs Nifty])</f>
        <v>-0.22138058289202023</v>
      </c>
      <c r="I284">
        <v>12.893535602456399</v>
      </c>
      <c r="J284">
        <f>(Table2[[#This Row],[1M Return vs Nifty]]-AVERAGE(Table2[1M Return vs Nifty]))/_xlfn.STDEV.P(Table2[1M Return vs Nifty])</f>
        <v>1.5063166895866578</v>
      </c>
      <c r="K284">
        <v>26.0843131823117</v>
      </c>
      <c r="L284">
        <f>(Table2[[#This Row],[6M Return vs Nifty]]-AVERAGE(Table2[6M Return vs Nifty]))/_xlfn.STDEV.P(Table2[6M Return vs Nifty])</f>
        <v>0.4565717525124659</v>
      </c>
      <c r="M284">
        <v>7.6044947969078596</v>
      </c>
      <c r="N284">
        <f>(Table2[[#This Row],[1W Return vs Nifty]]-AVERAGE(Table2[1W Return vs Nifty]))/_xlfn.STDEV.P(Table2[1W Return vs Nifty])</f>
        <v>0.66228384625763814</v>
      </c>
      <c r="O284">
        <v>873.1</v>
      </c>
      <c r="P284">
        <v>826.07514833409402</v>
      </c>
      <c r="Q284">
        <v>736.59643289119197</v>
      </c>
      <c r="R284">
        <v>52.173908242648601</v>
      </c>
      <c r="S284" s="1">
        <f>(Table2[[#This Row],[Close Price]]-Table2[[#This Row],[20D EMA]])/Table2[[#This Row],[20D EMA]]</f>
        <v>1.5004008704615763E-2</v>
      </c>
      <c r="T284" s="1">
        <f>(Table2[[#This Row],[Close Price]]-Table2[[#This Row],[50D EMA]])/Table2[[#This Row],[50D EMA]]</f>
        <v>7.2783755554391039E-2</v>
      </c>
      <c r="U284" s="1">
        <f>(Table2[[#This Row],[Close Price]]-Table2[[#This Row],[200D EMA]])/Table2[[#This Row],[200D EMA]]</f>
        <v>0.20310112896094776</v>
      </c>
      <c r="V284">
        <v>0.66529803775155805</v>
      </c>
      <c r="W284">
        <v>879.9</v>
      </c>
      <c r="X284">
        <v>924.35</v>
      </c>
      <c r="Y284">
        <v>879.9</v>
      </c>
      <c r="Z284">
        <v>924.35</v>
      </c>
      <c r="AA284">
        <v>830.55</v>
      </c>
      <c r="AB284">
        <v>925</v>
      </c>
      <c r="AC284" s="1">
        <f>(Table2[[#This Row],[Close Price]]/Table2[[#This Row],[Day Low]])-1</f>
        <v>7.1599045346062429E-3</v>
      </c>
      <c r="AD284" s="1">
        <f>(Table2[[#This Row],[Day High]]/Table2[[#This Row],[Close Price]])-1</f>
        <v>4.3048973143759772E-2</v>
      </c>
      <c r="AE284" s="1">
        <f>(Table2[[#This Row],[Close Price]]/Table2[[#This Row],[Current Week Low]])-1</f>
        <v>7.1599045346062429E-3</v>
      </c>
      <c r="AF284" s="1">
        <f>(Table2[[#This Row],[Current Week High]]/Table2[[#This Row],[Close Price]])-1</f>
        <v>4.3048973143759772E-2</v>
      </c>
      <c r="AG284" s="1">
        <f>(Table2[[#This Row],[Close Price]]/Table2[[#This Row],[Current Month Low]])-1</f>
        <v>6.7003792667509554E-2</v>
      </c>
      <c r="AH284" s="1">
        <f>(Table2[[#This Row],[Current Month High]]/Table2[[#This Row],[Close Price]])-1</f>
        <v>4.3782441886707213E-2</v>
      </c>
      <c r="AI284">
        <v>5.5066576393590401</v>
      </c>
      <c r="AJ284">
        <v>49.191919191919197</v>
      </c>
      <c r="AK284" t="str">
        <f>IF(AND(Table2[[#This Row],[20D EMA]]&gt;Table2[[#This Row],[50D EMA]],Table2[[#This Row],[50D EMA]]&gt;Table2[[#This Row],[200D EMA]]),"Uptrend","Downtrend/NoTrend")</f>
        <v>Uptrend</v>
      </c>
      <c r="AL284">
        <v>0.3</v>
      </c>
      <c r="AM284" t="s">
        <v>3194</v>
      </c>
      <c r="AN284">
        <v>0.4</v>
      </c>
      <c r="AO284" t="s">
        <v>3194</v>
      </c>
      <c r="AP284">
        <v>5.4873398404183003E-2</v>
      </c>
      <c r="AQ284">
        <f>(Table2[[#This Row],[Sharpe Ratio]]-AVERAGE(Table2[Sharpe Ratio]))/_xlfn.STDEV.P(Table2[Sharpe Ratio])</f>
        <v>-0.13808098570819369</v>
      </c>
      <c r="AR28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2.265710719756548</v>
      </c>
      <c r="AS284">
        <f>_xlfn.RANK.AVG(Table2[[#This Row],[1Y Return vs Nifty Z-Score]],Table2[1Y Return vs Nifty Z-Score])</f>
        <v>369</v>
      </c>
      <c r="AT284">
        <f>_xlfn.RANK.AVG(Table2[[#This Row],[6M Return vs Nifty Z-Score]],Table2[6M Return vs Nifty Z-Score])</f>
        <v>177</v>
      </c>
      <c r="AU284">
        <f>_xlfn.RANK.AVG(Table2[[#This Row],[Sharpe Ratio Z-Score]],Table2[Sharpe Ratio Z-Score])</f>
        <v>376</v>
      </c>
      <c r="AV284">
        <f>(Table2[[#This Row],[Rank 1Y]]+Table2[[#This Row],[Rank 6M]]+Table2[[#This Row],[Rank Sharpe]])/3</f>
        <v>307.33333333333331</v>
      </c>
    </row>
    <row r="285" spans="1:48" x14ac:dyDescent="0.3">
      <c r="A285" t="s">
        <v>1059</v>
      </c>
      <c r="B285" t="s">
        <v>1060</v>
      </c>
      <c r="C285" t="s">
        <v>3157</v>
      </c>
      <c r="D285" t="s">
        <v>103</v>
      </c>
      <c r="E285">
        <v>13076.663778</v>
      </c>
      <c r="F285">
        <v>946.2</v>
      </c>
      <c r="G285">
        <v>53.4485219876847</v>
      </c>
      <c r="H285">
        <f>(Table2[[#This Row],[1Y Return vs Nifty]]-AVERAGE(Table2[1Y Return vs Nifty]))/_xlfn.STDEV.P(Table2[1Y Return vs Nifty])</f>
        <v>0.4643676217920083</v>
      </c>
      <c r="I285">
        <v>20.6366092449842</v>
      </c>
      <c r="J285">
        <f>(Table2[[#This Row],[1M Return vs Nifty]]-AVERAGE(Table2[1M Return vs Nifty]))/_xlfn.STDEV.P(Table2[1M Return vs Nifty])</f>
        <v>2.3596831733232579</v>
      </c>
      <c r="K285">
        <v>22.667892821063699</v>
      </c>
      <c r="L285">
        <f>(Table2[[#This Row],[6M Return vs Nifty]]-AVERAGE(Table2[6M Return vs Nifty]))/_xlfn.STDEV.P(Table2[6M Return vs Nifty])</f>
        <v>0.35306576693107461</v>
      </c>
      <c r="M285">
        <v>15.3877207925871</v>
      </c>
      <c r="N285">
        <f>(Table2[[#This Row],[1W Return vs Nifty]]-AVERAGE(Table2[1W Return vs Nifty]))/_xlfn.STDEV.P(Table2[1W Return vs Nifty])</f>
        <v>2.1619051205556885</v>
      </c>
      <c r="O285">
        <v>798.34</v>
      </c>
      <c r="P285">
        <v>755.85812367988001</v>
      </c>
      <c r="Q285">
        <v>670.08504876644099</v>
      </c>
      <c r="R285">
        <v>88.716320436982201</v>
      </c>
      <c r="S285" s="1">
        <f>(Table2[[#This Row],[Close Price]]-Table2[[#This Row],[20D EMA]])/Table2[[#This Row],[20D EMA]]</f>
        <v>0.18520930931683244</v>
      </c>
      <c r="T285" s="1">
        <f>(Table2[[#This Row],[Close Price]]-Table2[[#This Row],[50D EMA]])/Table2[[#This Row],[50D EMA]]</f>
        <v>0.25182222742205174</v>
      </c>
      <c r="U285" s="1">
        <f>(Table2[[#This Row],[Close Price]]-Table2[[#This Row],[200D EMA]])/Table2[[#This Row],[200D EMA]]</f>
        <v>0.41205956130771587</v>
      </c>
      <c r="V285">
        <v>1.59922920472451</v>
      </c>
      <c r="W285">
        <v>884.55</v>
      </c>
      <c r="X285">
        <v>951.9</v>
      </c>
      <c r="Y285">
        <v>856.65</v>
      </c>
      <c r="Z285">
        <v>951.9</v>
      </c>
      <c r="AA285">
        <v>763.05</v>
      </c>
      <c r="AB285">
        <v>951.9</v>
      </c>
      <c r="AC285" s="1">
        <f>(Table2[[#This Row],[Close Price]]/Table2[[#This Row],[Day Low]])-1</f>
        <v>6.9696455824995951E-2</v>
      </c>
      <c r="AD285" s="1">
        <f>(Table2[[#This Row],[Day High]]/Table2[[#This Row],[Close Price]])-1</f>
        <v>6.0240963855420215E-3</v>
      </c>
      <c r="AE285" s="1">
        <f>(Table2[[#This Row],[Close Price]]/Table2[[#This Row],[Current Week Low]])-1</f>
        <v>0.10453510768692009</v>
      </c>
      <c r="AF285" s="1">
        <f>(Table2[[#This Row],[Current Week High]]/Table2[[#This Row],[Close Price]])-1</f>
        <v>6.0240963855420215E-3</v>
      </c>
      <c r="AG285" s="1">
        <f>(Table2[[#This Row],[Close Price]]/Table2[[#This Row],[Current Month Low]])-1</f>
        <v>0.24002358954196978</v>
      </c>
      <c r="AH285" s="1">
        <f>(Table2[[#This Row],[Current Month High]]/Table2[[#This Row],[Close Price]])-1</f>
        <v>6.0240963855420215E-3</v>
      </c>
      <c r="AI285">
        <v>0.60240963855420204</v>
      </c>
      <c r="AJ285">
        <v>116.496968310261</v>
      </c>
      <c r="AK285" t="str">
        <f>IF(AND(Table2[[#This Row],[20D EMA]]&gt;Table2[[#This Row],[50D EMA]],Table2[[#This Row],[50D EMA]]&gt;Table2[[#This Row],[200D EMA]]),"Uptrend","Downtrend/NoTrend")</f>
        <v>Uptrend</v>
      </c>
      <c r="AL285">
        <v>0.24</v>
      </c>
      <c r="AM285" t="s">
        <v>3194</v>
      </c>
      <c r="AN285">
        <v>29.95</v>
      </c>
      <c r="AO285" t="s">
        <v>3194</v>
      </c>
      <c r="AQ285">
        <f>(Table2[[#This Row],[Sharpe Ratio]]-AVERAGE(Table2[Sharpe Ratio]))/_xlfn.STDEV.P(Table2[Sharpe Ratio])</f>
        <v>-0.77764408339231328</v>
      </c>
      <c r="AR28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4.5613775992097159</v>
      </c>
      <c r="AS285">
        <f>_xlfn.RANK.AVG(Table2[[#This Row],[1Y Return vs Nifty Z-Score]],Table2[1Y Return vs Nifty Z-Score])</f>
        <v>172</v>
      </c>
      <c r="AT285">
        <f>_xlfn.RANK.AVG(Table2[[#This Row],[6M Return vs Nifty Z-Score]],Table2[6M Return vs Nifty Z-Score])</f>
        <v>204</v>
      </c>
      <c r="AU285">
        <f>_xlfn.RANK.AVG(Table2[[#This Row],[Sharpe Ratio Z-Score]],Table2[Sharpe Ratio Z-Score])</f>
        <v>549</v>
      </c>
      <c r="AV285">
        <f>(Table2[[#This Row],[Rank 1Y]]+Table2[[#This Row],[Rank 6M]]+Table2[[#This Row],[Rank Sharpe]])/3</f>
        <v>308.33333333333331</v>
      </c>
    </row>
    <row r="286" spans="1:48" x14ac:dyDescent="0.3">
      <c r="A286" t="s">
        <v>287</v>
      </c>
      <c r="B286" t="s">
        <v>288</v>
      </c>
      <c r="C286" t="s">
        <v>3148</v>
      </c>
      <c r="D286" t="s">
        <v>225</v>
      </c>
      <c r="E286">
        <v>97304.3653681</v>
      </c>
      <c r="F286">
        <v>4555.1000000000004</v>
      </c>
      <c r="G286">
        <v>32.486893958711597</v>
      </c>
      <c r="H286">
        <f>(Table2[[#This Row],[1Y Return vs Nifty]]-AVERAGE(Table2[1Y Return vs Nifty]))/_xlfn.STDEV.P(Table2[1Y Return vs Nifty])</f>
        <v>0.11670870899785862</v>
      </c>
      <c r="I286">
        <v>2.0564165723527301</v>
      </c>
      <c r="J286">
        <f>(Table2[[#This Row],[1M Return vs Nifty]]-AVERAGE(Table2[1M Return vs Nifty]))/_xlfn.STDEV.P(Table2[1M Return vs Nifty])</f>
        <v>0.31195452960913073</v>
      </c>
      <c r="K286">
        <v>12.399806814553299</v>
      </c>
      <c r="L286">
        <f>(Table2[[#This Row],[6M Return vs Nifty]]-AVERAGE(Table2[6M Return vs Nifty]))/_xlfn.STDEV.P(Table2[6M Return vs Nifty])</f>
        <v>4.1977478676606714E-2</v>
      </c>
      <c r="M286">
        <v>9.13758632741993</v>
      </c>
      <c r="N286">
        <f>(Table2[[#This Row],[1W Return vs Nifty]]-AVERAGE(Table2[1W Return vs Nifty]))/_xlfn.STDEV.P(Table2[1W Return vs Nifty])</f>
        <v>0.95766993370754028</v>
      </c>
      <c r="O286">
        <v>4383.8900000000003</v>
      </c>
      <c r="P286">
        <v>4325.6835536725903</v>
      </c>
      <c r="Q286">
        <v>3871.9172333783699</v>
      </c>
      <c r="R286">
        <v>69.516380896896393</v>
      </c>
      <c r="S286" s="1">
        <f>(Table2[[#This Row],[Close Price]]-Table2[[#This Row],[20D EMA]])/Table2[[#This Row],[20D EMA]]</f>
        <v>3.9054355834658265E-2</v>
      </c>
      <c r="T286" s="1">
        <f>(Table2[[#This Row],[Close Price]]-Table2[[#This Row],[50D EMA]])/Table2[[#This Row],[50D EMA]]</f>
        <v>5.3035882879743021E-2</v>
      </c>
      <c r="U286" s="1">
        <f>(Table2[[#This Row],[Close Price]]-Table2[[#This Row],[200D EMA]])/Table2[[#This Row],[200D EMA]]</f>
        <v>0.17644560186673514</v>
      </c>
      <c r="V286">
        <v>0.997823678713884</v>
      </c>
      <c r="W286">
        <v>4465.1499999999996</v>
      </c>
      <c r="X286">
        <v>4604.25</v>
      </c>
      <c r="Y286">
        <v>4414</v>
      </c>
      <c r="Z286">
        <v>4604.25</v>
      </c>
      <c r="AA286">
        <v>4100</v>
      </c>
      <c r="AB286">
        <v>4604.25</v>
      </c>
      <c r="AC286" s="1">
        <f>(Table2[[#This Row],[Close Price]]/Table2[[#This Row],[Day Low]])-1</f>
        <v>2.0144899947370343E-2</v>
      </c>
      <c r="AD286" s="1">
        <f>(Table2[[#This Row],[Day High]]/Table2[[#This Row],[Close Price]])-1</f>
        <v>1.079010340058395E-2</v>
      </c>
      <c r="AE286" s="1">
        <f>(Table2[[#This Row],[Close Price]]/Table2[[#This Row],[Current Week Low]])-1</f>
        <v>3.1966470321703744E-2</v>
      </c>
      <c r="AF286" s="1">
        <f>(Table2[[#This Row],[Current Week High]]/Table2[[#This Row],[Close Price]])-1</f>
        <v>1.079010340058395E-2</v>
      </c>
      <c r="AG286" s="1">
        <f>(Table2[[#This Row],[Close Price]]/Table2[[#This Row],[Current Month Low]])-1</f>
        <v>0.11099999999999999</v>
      </c>
      <c r="AH286" s="1">
        <f>(Table2[[#This Row],[Current Month High]]/Table2[[#This Row],[Close Price]])-1</f>
        <v>1.079010340058395E-2</v>
      </c>
      <c r="AI286">
        <v>1.0790103400583899</v>
      </c>
      <c r="AJ286">
        <v>69.296811120196196</v>
      </c>
      <c r="AK286" t="str">
        <f>IF(AND(Table2[[#This Row],[20D EMA]]&gt;Table2[[#This Row],[50D EMA]],Table2[[#This Row],[50D EMA]]&gt;Table2[[#This Row],[200D EMA]]),"Uptrend","Downtrend/NoTrend")</f>
        <v>Uptrend</v>
      </c>
      <c r="AL286">
        <v>0.08</v>
      </c>
      <c r="AM286" t="s">
        <v>3194</v>
      </c>
      <c r="AN286">
        <v>0.61</v>
      </c>
      <c r="AO286" t="s">
        <v>3194</v>
      </c>
      <c r="AP286">
        <v>5.6478517116253998E-2</v>
      </c>
      <c r="AQ286">
        <f>(Table2[[#This Row],[Sharpe Ratio]]-AVERAGE(Table2[Sharpe Ratio]))/_xlfn.STDEV.P(Table2[Sharpe Ratio])</f>
        <v>-0.11937292815211903</v>
      </c>
      <c r="AR2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1.3089377228390173</v>
      </c>
      <c r="AS286">
        <f>_xlfn.RANK.AVG(Table2[[#This Row],[1Y Return vs Nifty Z-Score]],Table2[1Y Return vs Nifty Z-Score])</f>
        <v>252</v>
      </c>
      <c r="AT286">
        <f>_xlfn.RANK.AVG(Table2[[#This Row],[6M Return vs Nifty Z-Score]],Table2[6M Return vs Nifty Z-Score])</f>
        <v>303</v>
      </c>
      <c r="AU286">
        <f>_xlfn.RANK.AVG(Table2[[#This Row],[Sharpe Ratio Z-Score]],Table2[Sharpe Ratio Z-Score])</f>
        <v>372</v>
      </c>
      <c r="AV286">
        <f>(Table2[[#This Row],[Rank 1Y]]+Table2[[#This Row],[Rank 6M]]+Table2[[#This Row],[Rank Sharpe]])/3</f>
        <v>309</v>
      </c>
    </row>
    <row r="287" spans="1:48" x14ac:dyDescent="0.3">
      <c r="A287" t="s">
        <v>306</v>
      </c>
      <c r="B287" t="s">
        <v>307</v>
      </c>
      <c r="C287" t="s">
        <v>3153</v>
      </c>
      <c r="D287" t="s">
        <v>109</v>
      </c>
      <c r="E287">
        <v>90415.358279805005</v>
      </c>
      <c r="F287">
        <v>90.01</v>
      </c>
      <c r="G287">
        <v>45.732360751246901</v>
      </c>
      <c r="H287">
        <f>(Table2[[#This Row],[1Y Return vs Nifty]]-AVERAGE(Table2[1Y Return vs Nifty]))/_xlfn.STDEV.P(Table2[1Y Return vs Nifty])</f>
        <v>0.33639129177143667</v>
      </c>
      <c r="I287">
        <v>-2.7146827142051801</v>
      </c>
      <c r="J287">
        <f>(Table2[[#This Row],[1M Return vs Nifty]]-AVERAGE(Table2[1M Return vs Nifty]))/_xlfn.STDEV.P(Table2[1M Return vs Nifty])</f>
        <v>-0.21386976313244607</v>
      </c>
      <c r="K287">
        <v>-11.3118550308594</v>
      </c>
      <c r="L287">
        <f>(Table2[[#This Row],[6M Return vs Nifty]]-AVERAGE(Table2[6M Return vs Nifty]))/_xlfn.STDEV.P(Table2[6M Return vs Nifty])</f>
        <v>-0.6764057030070344</v>
      </c>
      <c r="M287">
        <v>1.44141592525569</v>
      </c>
      <c r="N287">
        <f>(Table2[[#This Row],[1W Return vs Nifty]]-AVERAGE(Table2[1W Return vs Nifty]))/_xlfn.STDEV.P(Table2[1W Return vs Nifty])</f>
        <v>-0.52517803603090851</v>
      </c>
      <c r="O287">
        <v>92.73</v>
      </c>
      <c r="P287">
        <v>95.1820927745446</v>
      </c>
      <c r="Q287">
        <v>89.712647636324704</v>
      </c>
      <c r="R287">
        <v>32.3108864934389</v>
      </c>
      <c r="S287" s="1">
        <f>(Table2[[#This Row],[Close Price]]-Table2[[#This Row],[20D EMA]])/Table2[[#This Row],[20D EMA]]</f>
        <v>-2.9332470613609392E-2</v>
      </c>
      <c r="T287" s="1">
        <f>(Table2[[#This Row],[Close Price]]-Table2[[#This Row],[50D EMA]])/Table2[[#This Row],[50D EMA]]</f>
        <v>-5.4338926827293021E-2</v>
      </c>
      <c r="U287" s="1">
        <f>(Table2[[#This Row],[Close Price]]-Table2[[#This Row],[200D EMA]])/Table2[[#This Row],[200D EMA]]</f>
        <v>3.3144976935771914E-3</v>
      </c>
      <c r="V287">
        <v>0.58683167891149701</v>
      </c>
      <c r="W287">
        <v>89.74</v>
      </c>
      <c r="X287">
        <v>91.84</v>
      </c>
      <c r="Y287">
        <v>89.74</v>
      </c>
      <c r="Z287">
        <v>91.84</v>
      </c>
      <c r="AA287">
        <v>87.72</v>
      </c>
      <c r="AB287">
        <v>95.55</v>
      </c>
      <c r="AC287" s="1">
        <f>(Table2[[#This Row],[Close Price]]/Table2[[#This Row],[Day Low]])-1</f>
        <v>3.0086917762426335E-3</v>
      </c>
      <c r="AD287" s="1">
        <f>(Table2[[#This Row],[Day High]]/Table2[[#This Row],[Close Price]])-1</f>
        <v>2.0331074325075082E-2</v>
      </c>
      <c r="AE287" s="1">
        <f>(Table2[[#This Row],[Close Price]]/Table2[[#This Row],[Current Week Low]])-1</f>
        <v>3.0086917762426335E-3</v>
      </c>
      <c r="AF287" s="1">
        <f>(Table2[[#This Row],[Current Week High]]/Table2[[#This Row],[Close Price]])-1</f>
        <v>2.0331074325075082E-2</v>
      </c>
      <c r="AG287" s="1">
        <f>(Table2[[#This Row],[Close Price]]/Table2[[#This Row],[Current Month Low]])-1</f>
        <v>2.6105791153670843E-2</v>
      </c>
      <c r="AH287" s="1">
        <f>(Table2[[#This Row],[Current Month High]]/Table2[[#This Row],[Close Price]])-1</f>
        <v>6.1548716809243231E-2</v>
      </c>
      <c r="AI287">
        <v>31.540939895567099</v>
      </c>
      <c r="AJ287">
        <v>85.971074380165305</v>
      </c>
      <c r="AK287" t="str">
        <f>IF(AND(Table2[[#This Row],[20D EMA]]&gt;Table2[[#This Row],[50D EMA]],Table2[[#This Row],[50D EMA]]&gt;Table2[[#This Row],[200D EMA]]),"Uptrend","Downtrend/NoTrend")</f>
        <v>Downtrend/NoTrend</v>
      </c>
      <c r="AL287">
        <v>-0.1</v>
      </c>
      <c r="AM287" t="s">
        <v>3193</v>
      </c>
      <c r="AN287">
        <v>-3.66</v>
      </c>
      <c r="AO287" t="s">
        <v>3193</v>
      </c>
      <c r="AP287">
        <v>0.123166037608315</v>
      </c>
      <c r="AQ287">
        <f>(Table2[[#This Row],[Sharpe Ratio]]-AVERAGE(Table2[Sharpe Ratio]))/_xlfn.STDEV.P(Table2[Sharpe Ratio])</f>
        <v>0.65788669897395413</v>
      </c>
      <c r="AR2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7">
        <f>_xlfn.RANK.AVG(Table2[[#This Row],[1Y Return vs Nifty Z-Score]],Table2[1Y Return vs Nifty Z-Score])</f>
        <v>205</v>
      </c>
      <c r="AT287">
        <f>_xlfn.RANK.AVG(Table2[[#This Row],[6M Return vs Nifty Z-Score]],Table2[6M Return vs Nifty Z-Score])</f>
        <v>545</v>
      </c>
      <c r="AU287">
        <f>_xlfn.RANK.AVG(Table2[[#This Row],[Sharpe Ratio Z-Score]],Table2[Sharpe Ratio Z-Score])</f>
        <v>177</v>
      </c>
      <c r="AV287">
        <f>(Table2[[#This Row],[Rank 1Y]]+Table2[[#This Row],[Rank 6M]]+Table2[[#This Row],[Rank Sharpe]])/3</f>
        <v>309</v>
      </c>
    </row>
    <row r="288" spans="1:48" x14ac:dyDescent="0.3">
      <c r="A288" t="s">
        <v>473</v>
      </c>
      <c r="B288" t="s">
        <v>474</v>
      </c>
      <c r="C288" t="s">
        <v>3153</v>
      </c>
      <c r="D288" t="s">
        <v>109</v>
      </c>
      <c r="E288">
        <v>47676.275063100002</v>
      </c>
      <c r="F288">
        <v>121.32</v>
      </c>
      <c r="G288">
        <v>33.0813508797427</v>
      </c>
      <c r="H288">
        <f>(Table2[[#This Row],[1Y Return vs Nifty]]-AVERAGE(Table2[1Y Return vs Nifty]))/_xlfn.STDEV.P(Table2[1Y Return vs Nifty])</f>
        <v>0.12656806947229193</v>
      </c>
      <c r="I288">
        <v>-7.8965594891654103</v>
      </c>
      <c r="J288">
        <f>(Table2[[#This Row],[1M Return vs Nifty]]-AVERAGE(Table2[1M Return vs Nifty]))/_xlfn.STDEV.P(Table2[1M Return vs Nifty])</f>
        <v>-0.78496596688242726</v>
      </c>
      <c r="K288">
        <v>-14.822376330074899</v>
      </c>
      <c r="L288">
        <f>(Table2[[#This Row],[6M Return vs Nifty]]-AVERAGE(Table2[6M Return vs Nifty]))/_xlfn.STDEV.P(Table2[6M Return vs Nifty])</f>
        <v>-0.78276262884125258</v>
      </c>
      <c r="M288">
        <v>0.17715595237482601</v>
      </c>
      <c r="N288">
        <f>(Table2[[#This Row],[1W Return vs Nifty]]-AVERAGE(Table2[1W Return vs Nifty]))/_xlfn.STDEV.P(Table2[1W Return vs Nifty])</f>
        <v>-0.76876741049184683</v>
      </c>
      <c r="O288">
        <v>125.1</v>
      </c>
      <c r="P288">
        <v>129.990372024903</v>
      </c>
      <c r="Q288">
        <v>122.016115848059</v>
      </c>
      <c r="R288">
        <v>42.054267760060903</v>
      </c>
      <c r="S288" s="1">
        <f>(Table2[[#This Row],[Close Price]]-Table2[[#This Row],[20D EMA]])/Table2[[#This Row],[20D EMA]]</f>
        <v>-3.0215827338129508E-2</v>
      </c>
      <c r="T288" s="1">
        <f>(Table2[[#This Row],[Close Price]]-Table2[[#This Row],[50D EMA]])/Table2[[#This Row],[50D EMA]]</f>
        <v>-6.6700109322265583E-2</v>
      </c>
      <c r="U288" s="1">
        <f>(Table2[[#This Row],[Close Price]]-Table2[[#This Row],[200D EMA]])/Table2[[#This Row],[200D EMA]]</f>
        <v>-5.7051139779424652E-3</v>
      </c>
      <c r="V288">
        <v>0.48471839882986201</v>
      </c>
      <c r="W288">
        <v>119.51</v>
      </c>
      <c r="X288">
        <v>123.4</v>
      </c>
      <c r="Y288">
        <v>118.9</v>
      </c>
      <c r="Z288">
        <v>123.4</v>
      </c>
      <c r="AA288">
        <v>116.37</v>
      </c>
      <c r="AB288">
        <v>133.25</v>
      </c>
      <c r="AC288" s="1">
        <f>(Table2[[#This Row],[Close Price]]/Table2[[#This Row],[Day Low]])-1</f>
        <v>1.5145176135888061E-2</v>
      </c>
      <c r="AD288" s="1">
        <f>(Table2[[#This Row],[Day High]]/Table2[[#This Row],[Close Price]])-1</f>
        <v>1.7144741180349587E-2</v>
      </c>
      <c r="AE288" s="1">
        <f>(Table2[[#This Row],[Close Price]]/Table2[[#This Row],[Current Week Low]])-1</f>
        <v>2.0353238015138775E-2</v>
      </c>
      <c r="AF288" s="1">
        <f>(Table2[[#This Row],[Current Week High]]/Table2[[#This Row],[Close Price]])-1</f>
        <v>1.7144741180349587E-2</v>
      </c>
      <c r="AG288" s="1">
        <f>(Table2[[#This Row],[Close Price]]/Table2[[#This Row],[Current Month Low]])-1</f>
        <v>4.2536736272235087E-2</v>
      </c>
      <c r="AH288" s="1">
        <f>(Table2[[#This Row],[Current Month High]]/Table2[[#This Row],[Close Price]])-1</f>
        <v>9.8334981866139204E-2</v>
      </c>
      <c r="AI288">
        <v>40.537421694691702</v>
      </c>
      <c r="AJ288">
        <v>91.356466876971595</v>
      </c>
      <c r="AK288" t="str">
        <f>IF(AND(Table2[[#This Row],[20D EMA]]&gt;Table2[[#This Row],[50D EMA]],Table2[[#This Row],[50D EMA]]&gt;Table2[[#This Row],[200D EMA]]),"Uptrend","Downtrend/NoTrend")</f>
        <v>Downtrend/NoTrend</v>
      </c>
      <c r="AL288">
        <v>-0.14000000000000001</v>
      </c>
      <c r="AM288" t="s">
        <v>3193</v>
      </c>
      <c r="AN288">
        <v>-3.71</v>
      </c>
      <c r="AO288" t="s">
        <v>3193</v>
      </c>
      <c r="AP288">
        <v>0.16709758752290199</v>
      </c>
      <c r="AQ288">
        <f>(Table2[[#This Row],[Sharpe Ratio]]-AVERAGE(Table2[Sharpe Ratio]))/_xlfn.STDEV.P(Table2[Sharpe Ratio])</f>
        <v>1.1699198328156506</v>
      </c>
      <c r="AR2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8">
        <f>_xlfn.RANK.AVG(Table2[[#This Row],[1Y Return vs Nifty Z-Score]],Table2[1Y Return vs Nifty Z-Score])</f>
        <v>248</v>
      </c>
      <c r="AT288">
        <f>_xlfn.RANK.AVG(Table2[[#This Row],[6M Return vs Nifty Z-Score]],Table2[6M Return vs Nifty Z-Score])</f>
        <v>589</v>
      </c>
      <c r="AU288">
        <f>_xlfn.RANK.AVG(Table2[[#This Row],[Sharpe Ratio Z-Score]],Table2[Sharpe Ratio Z-Score])</f>
        <v>91</v>
      </c>
      <c r="AV288">
        <f>(Table2[[#This Row],[Rank 1Y]]+Table2[[#This Row],[Rank 6M]]+Table2[[#This Row],[Rank Sharpe]])/3</f>
        <v>309.33333333333331</v>
      </c>
    </row>
    <row r="289" spans="1:48" x14ac:dyDescent="0.3">
      <c r="A289" t="s">
        <v>981</v>
      </c>
      <c r="B289" t="s">
        <v>982</v>
      </c>
      <c r="C289" t="s">
        <v>3150</v>
      </c>
      <c r="D289" t="s">
        <v>983</v>
      </c>
      <c r="E289">
        <v>14943.517703625001</v>
      </c>
      <c r="F289">
        <v>777.25</v>
      </c>
      <c r="G289">
        <v>33.094983846206397</v>
      </c>
      <c r="H289">
        <f>(Table2[[#This Row],[1Y Return vs Nifty]]-AVERAGE(Table2[1Y Return vs Nifty]))/_xlfn.STDEV.P(Table2[1Y Return vs Nifty])</f>
        <v>0.12679417892773961</v>
      </c>
      <c r="I289">
        <v>-3.4994503075224901</v>
      </c>
      <c r="J289">
        <f>(Table2[[#This Row],[1M Return vs Nifty]]-AVERAGE(Table2[1M Return vs Nifty]))/_xlfn.STDEV.P(Table2[1M Return vs Nifty])</f>
        <v>-0.30035923650919655</v>
      </c>
      <c r="K289">
        <v>38.316295432326498</v>
      </c>
      <c r="L289">
        <f>(Table2[[#This Row],[6M Return vs Nifty]]-AVERAGE(Table2[6M Return vs Nifty]))/_xlfn.STDEV.P(Table2[6M Return vs Nifty])</f>
        <v>0.82715945675485958</v>
      </c>
      <c r="M289">
        <v>6.5441863097347301</v>
      </c>
      <c r="N289">
        <f>(Table2[[#This Row],[1W Return vs Nifty]]-AVERAGE(Table2[1W Return vs Nifty]))/_xlfn.STDEV.P(Table2[1W Return vs Nifty])</f>
        <v>0.45799051524472534</v>
      </c>
      <c r="O289">
        <v>766.32</v>
      </c>
      <c r="P289">
        <v>770.95924926676605</v>
      </c>
      <c r="Q289">
        <v>669.55919365170803</v>
      </c>
      <c r="R289">
        <v>60.209984609454501</v>
      </c>
      <c r="S289" s="1">
        <f>(Table2[[#This Row],[Close Price]]-Table2[[#This Row],[20D EMA]])/Table2[[#This Row],[20D EMA]]</f>
        <v>1.4262971082576403E-2</v>
      </c>
      <c r="T289" s="1">
        <f>(Table2[[#This Row],[Close Price]]-Table2[[#This Row],[50D EMA]])/Table2[[#This Row],[50D EMA]]</f>
        <v>8.1596410435660193E-3</v>
      </c>
      <c r="U289" s="1">
        <f>(Table2[[#This Row],[Close Price]]-Table2[[#This Row],[200D EMA]])/Table2[[#This Row],[200D EMA]]</f>
        <v>0.16083836555354758</v>
      </c>
      <c r="V289">
        <v>0.86800755324823997</v>
      </c>
      <c r="W289">
        <v>769.95</v>
      </c>
      <c r="X289">
        <v>799.95</v>
      </c>
      <c r="Y289">
        <v>753.1</v>
      </c>
      <c r="Z289">
        <v>799.95</v>
      </c>
      <c r="AA289">
        <v>703</v>
      </c>
      <c r="AB289">
        <v>799.95</v>
      </c>
      <c r="AC289" s="1">
        <f>(Table2[[#This Row],[Close Price]]/Table2[[#This Row],[Day Low]])-1</f>
        <v>9.4811351386452358E-3</v>
      </c>
      <c r="AD289" s="1">
        <f>(Table2[[#This Row],[Day High]]/Table2[[#This Row],[Close Price]])-1</f>
        <v>2.9205532325506711E-2</v>
      </c>
      <c r="AE289" s="1">
        <f>(Table2[[#This Row],[Close Price]]/Table2[[#This Row],[Current Week Low]])-1</f>
        <v>3.2067454521311989E-2</v>
      </c>
      <c r="AF289" s="1">
        <f>(Table2[[#This Row],[Current Week High]]/Table2[[#This Row],[Close Price]])-1</f>
        <v>2.9205532325506711E-2</v>
      </c>
      <c r="AG289" s="1">
        <f>(Table2[[#This Row],[Close Price]]/Table2[[#This Row],[Current Month Low]])-1</f>
        <v>0.10561877667140829</v>
      </c>
      <c r="AH289" s="1">
        <f>(Table2[[#This Row],[Current Month High]]/Table2[[#This Row],[Close Price]])-1</f>
        <v>2.9205532325506711E-2</v>
      </c>
      <c r="AI289">
        <v>12.7951109681569</v>
      </c>
      <c r="AJ289">
        <v>74.134647697994794</v>
      </c>
      <c r="AK289" t="str">
        <f>IF(AND(Table2[[#This Row],[20D EMA]]&gt;Table2[[#This Row],[50D EMA]],Table2[[#This Row],[50D EMA]]&gt;Table2[[#This Row],[200D EMA]]),"Uptrend","Downtrend/NoTrend")</f>
        <v>Downtrend/NoTrend</v>
      </c>
      <c r="AL289">
        <v>-0.06</v>
      </c>
      <c r="AM289" t="s">
        <v>3193</v>
      </c>
      <c r="AN289">
        <v>1.87</v>
      </c>
      <c r="AO289" t="s">
        <v>3194</v>
      </c>
      <c r="AP289">
        <v>-1.1718478017439999E-3</v>
      </c>
      <c r="AQ289">
        <f>(Table2[[#This Row],[Sharpe Ratio]]-AVERAGE(Table2[Sharpe Ratio]))/_xlfn.STDEV.P(Table2[Sharpe Ratio])</f>
        <v>-0.79130226079509247</v>
      </c>
      <c r="AR2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89">
        <f>_xlfn.RANK.AVG(Table2[[#This Row],[1Y Return vs Nifty Z-Score]],Table2[1Y Return vs Nifty Z-Score])</f>
        <v>247</v>
      </c>
      <c r="AT289">
        <f>_xlfn.RANK.AVG(Table2[[#This Row],[6M Return vs Nifty Z-Score]],Table2[6M Return vs Nifty Z-Score])</f>
        <v>104</v>
      </c>
      <c r="AU289">
        <f>_xlfn.RANK.AVG(Table2[[#This Row],[Sharpe Ratio Z-Score]],Table2[Sharpe Ratio Z-Score])</f>
        <v>577</v>
      </c>
      <c r="AV289">
        <f>(Table2[[#This Row],[Rank 1Y]]+Table2[[#This Row],[Rank 6M]]+Table2[[#This Row],[Rank Sharpe]])/3</f>
        <v>309.33333333333331</v>
      </c>
    </row>
    <row r="290" spans="1:48" x14ac:dyDescent="0.3">
      <c r="A290" t="s">
        <v>295</v>
      </c>
      <c r="B290" t="s">
        <v>296</v>
      </c>
      <c r="C290" t="s">
        <v>3158</v>
      </c>
      <c r="D290" t="s">
        <v>48</v>
      </c>
      <c r="E290">
        <v>94545.070674207993</v>
      </c>
      <c r="F290">
        <v>89.54</v>
      </c>
      <c r="G290">
        <v>25.542597180532301</v>
      </c>
      <c r="H290">
        <f>(Table2[[#This Row],[1Y Return vs Nifty]]-AVERAGE(Table2[1Y Return vs Nifty]))/_xlfn.STDEV.P(Table2[1Y Return vs Nifty])</f>
        <v>1.5341307310958582E-3</v>
      </c>
      <c r="I290">
        <v>-7.2890443563120799</v>
      </c>
      <c r="J290">
        <f>(Table2[[#This Row],[1M Return vs Nifty]]-AVERAGE(Table2[1M Return vs Nifty]))/_xlfn.STDEV.P(Table2[1M Return vs Nifty])</f>
        <v>-0.71801154068500661</v>
      </c>
      <c r="K290">
        <v>-1.48059712668221</v>
      </c>
      <c r="L290">
        <f>(Table2[[#This Row],[6M Return vs Nifty]]-AVERAGE(Table2[6M Return vs Nifty]))/_xlfn.STDEV.P(Table2[6M Return vs Nifty])</f>
        <v>-0.37855182928027159</v>
      </c>
      <c r="M290">
        <v>2.6794446592877601</v>
      </c>
      <c r="N290">
        <f>(Table2[[#This Row],[1W Return vs Nifty]]-AVERAGE(Table2[1W Return vs Nifty]))/_xlfn.STDEV.P(Table2[1W Return vs Nifty])</f>
        <v>-0.28664272576528999</v>
      </c>
      <c r="O290">
        <v>90.86</v>
      </c>
      <c r="P290">
        <v>92.581285541514902</v>
      </c>
      <c r="Q290">
        <v>85.882425003039003</v>
      </c>
      <c r="R290">
        <v>46.602857163396102</v>
      </c>
      <c r="S290" s="1">
        <f>(Table2[[#This Row],[Close Price]]-Table2[[#This Row],[20D EMA]])/Table2[[#This Row],[20D EMA]]</f>
        <v>-1.4527845036319537E-2</v>
      </c>
      <c r="T290" s="1">
        <f>(Table2[[#This Row],[Close Price]]-Table2[[#This Row],[50D EMA]])/Table2[[#This Row],[50D EMA]]</f>
        <v>-3.2849895351162901E-2</v>
      </c>
      <c r="U290" s="1">
        <f>(Table2[[#This Row],[Close Price]]-Table2[[#This Row],[200D EMA]])/Table2[[#This Row],[200D EMA]]</f>
        <v>4.2588166284680214E-2</v>
      </c>
      <c r="V290">
        <v>0.82650273765019899</v>
      </c>
      <c r="W290">
        <v>88.78</v>
      </c>
      <c r="X290">
        <v>89.75</v>
      </c>
      <c r="Y290">
        <v>88.21</v>
      </c>
      <c r="Z290">
        <v>89.75</v>
      </c>
      <c r="AA290">
        <v>84.57</v>
      </c>
      <c r="AB290">
        <v>94.93</v>
      </c>
      <c r="AC290" s="1">
        <f>(Table2[[#This Row],[Close Price]]/Table2[[#This Row],[Day Low]])-1</f>
        <v>8.560486596080219E-3</v>
      </c>
      <c r="AD290" s="1">
        <f>(Table2[[#This Row],[Day High]]/Table2[[#This Row],[Close Price]])-1</f>
        <v>2.3453205271386501E-3</v>
      </c>
      <c r="AE290" s="1">
        <f>(Table2[[#This Row],[Close Price]]/Table2[[#This Row],[Current Week Low]])-1</f>
        <v>1.5077655594603945E-2</v>
      </c>
      <c r="AF290" s="1">
        <f>(Table2[[#This Row],[Current Week High]]/Table2[[#This Row],[Close Price]])-1</f>
        <v>2.3453205271386501E-3</v>
      </c>
      <c r="AG290" s="1">
        <f>(Table2[[#This Row],[Close Price]]/Table2[[#This Row],[Current Month Low]])-1</f>
        <v>5.876788459264537E-2</v>
      </c>
      <c r="AH290" s="1">
        <f>(Table2[[#This Row],[Current Month High]]/Table2[[#This Row],[Close Price]])-1</f>
        <v>6.0196560196560167E-2</v>
      </c>
      <c r="AI290">
        <v>15.8700022336385</v>
      </c>
      <c r="AJ290">
        <v>72.192307692307693</v>
      </c>
      <c r="AK290" t="str">
        <f>IF(AND(Table2[[#This Row],[20D EMA]]&gt;Table2[[#This Row],[50D EMA]],Table2[[#This Row],[50D EMA]]&gt;Table2[[#This Row],[200D EMA]]),"Uptrend","Downtrend/NoTrend")</f>
        <v>Downtrend/NoTrend</v>
      </c>
      <c r="AL290">
        <v>-0.06</v>
      </c>
      <c r="AM290" t="s">
        <v>3193</v>
      </c>
      <c r="AN290">
        <v>-4.8600000000000003</v>
      </c>
      <c r="AO290" t="s">
        <v>3193</v>
      </c>
      <c r="AP290">
        <v>0.114638208436335</v>
      </c>
      <c r="AQ290">
        <f>(Table2[[#This Row],[Sharpe Ratio]]-AVERAGE(Table2[Sharpe Ratio]))/_xlfn.STDEV.P(Table2[Sharpe Ratio])</f>
        <v>0.55849273030485191</v>
      </c>
      <c r="AR2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0">
        <f>_xlfn.RANK.AVG(Table2[[#This Row],[1Y Return vs Nifty Z-Score]],Table2[1Y Return vs Nifty Z-Score])</f>
        <v>287</v>
      </c>
      <c r="AT290">
        <f>_xlfn.RANK.AVG(Table2[[#This Row],[6M Return vs Nifty Z-Score]],Table2[6M Return vs Nifty Z-Score])</f>
        <v>448</v>
      </c>
      <c r="AU290">
        <f>_xlfn.RANK.AVG(Table2[[#This Row],[Sharpe Ratio Z-Score]],Table2[Sharpe Ratio Z-Score])</f>
        <v>194</v>
      </c>
      <c r="AV290">
        <f>(Table2[[#This Row],[Rank 1Y]]+Table2[[#This Row],[Rank 6M]]+Table2[[#This Row],[Rank Sharpe]])/3</f>
        <v>309.66666666666669</v>
      </c>
    </row>
    <row r="291" spans="1:48" x14ac:dyDescent="0.3">
      <c r="A291" t="s">
        <v>503</v>
      </c>
      <c r="B291" t="s">
        <v>504</v>
      </c>
      <c r="C291" t="s">
        <v>3159</v>
      </c>
      <c r="D291" t="s">
        <v>505</v>
      </c>
      <c r="E291">
        <v>43244.399444000002</v>
      </c>
      <c r="F291">
        <v>3932</v>
      </c>
      <c r="G291">
        <v>-10.038554700913201</v>
      </c>
      <c r="H291">
        <f>(Table2[[#This Row],[1Y Return vs Nifty]]-AVERAGE(Table2[1Y Return vs Nifty]))/_xlfn.STDEV.P(Table2[1Y Return vs Nifty])</f>
        <v>-0.58859677713392944</v>
      </c>
      <c r="I291">
        <v>5.0278942283043797</v>
      </c>
      <c r="J291">
        <f>(Table2[[#This Row],[1M Return vs Nifty]]-AVERAGE(Table2[1M Return vs Nifty]))/_xlfn.STDEV.P(Table2[1M Return vs Nifty])</f>
        <v>0.63944197914519263</v>
      </c>
      <c r="K291">
        <v>18.595905776683601</v>
      </c>
      <c r="L291">
        <f>(Table2[[#This Row],[6M Return vs Nifty]]-AVERAGE(Table2[6M Return vs Nifty]))/_xlfn.STDEV.P(Table2[6M Return vs Nifty])</f>
        <v>0.22969832740754478</v>
      </c>
      <c r="M291">
        <v>2.48982154189807</v>
      </c>
      <c r="N291">
        <f>(Table2[[#This Row],[1W Return vs Nifty]]-AVERAGE(Table2[1W Return vs Nifty]))/_xlfn.STDEV.P(Table2[1W Return vs Nifty])</f>
        <v>-0.32317807256032793</v>
      </c>
      <c r="O291">
        <v>4004.52</v>
      </c>
      <c r="P291">
        <v>3959.0022173563402</v>
      </c>
      <c r="Q291">
        <v>3599.6895751125999</v>
      </c>
      <c r="R291">
        <v>41.561654765276003</v>
      </c>
      <c r="S291" s="1">
        <f>(Table2[[#This Row],[Close Price]]-Table2[[#This Row],[20D EMA]])/Table2[[#This Row],[20D EMA]]</f>
        <v>-1.8109536224066799E-2</v>
      </c>
      <c r="T291" s="1">
        <f>(Table2[[#This Row],[Close Price]]-Table2[[#This Row],[50D EMA]])/Table2[[#This Row],[50D EMA]]</f>
        <v>-6.8204602760670342E-3</v>
      </c>
      <c r="U291" s="1">
        <f>(Table2[[#This Row],[Close Price]]-Table2[[#This Row],[200D EMA]])/Table2[[#This Row],[200D EMA]]</f>
        <v>9.2316411721976147E-2</v>
      </c>
      <c r="V291">
        <v>0.82519925603589594</v>
      </c>
      <c r="W291">
        <v>3881.6</v>
      </c>
      <c r="X291">
        <v>4014.85</v>
      </c>
      <c r="Y291">
        <v>3881.6</v>
      </c>
      <c r="Z291">
        <v>4014.85</v>
      </c>
      <c r="AA291">
        <v>3797.05</v>
      </c>
      <c r="AB291">
        <v>4340.95</v>
      </c>
      <c r="AC291" s="1">
        <f>(Table2[[#This Row],[Close Price]]/Table2[[#This Row],[Day Low]])-1</f>
        <v>1.2984336356141712E-2</v>
      </c>
      <c r="AD291" s="1">
        <f>(Table2[[#This Row],[Day High]]/Table2[[#This Row],[Close Price]])-1</f>
        <v>2.1070701932858649E-2</v>
      </c>
      <c r="AE291" s="1">
        <f>(Table2[[#This Row],[Close Price]]/Table2[[#This Row],[Current Week Low]])-1</f>
        <v>1.2984336356141712E-2</v>
      </c>
      <c r="AF291" s="1">
        <f>(Table2[[#This Row],[Current Week High]]/Table2[[#This Row],[Close Price]])-1</f>
        <v>2.1070701932858649E-2</v>
      </c>
      <c r="AG291" s="1">
        <f>(Table2[[#This Row],[Close Price]]/Table2[[#This Row],[Current Month Low]])-1</f>
        <v>3.5540748739152805E-2</v>
      </c>
      <c r="AH291" s="1">
        <f>(Table2[[#This Row],[Current Month High]]/Table2[[#This Row],[Close Price]])-1</f>
        <v>0.1040055951169887</v>
      </c>
      <c r="AI291">
        <v>12.410986775177999</v>
      </c>
      <c r="AJ291">
        <v>48.466998942757797</v>
      </c>
      <c r="AK291" t="str">
        <f>IF(AND(Table2[[#This Row],[20D EMA]]&gt;Table2[[#This Row],[50D EMA]],Table2[[#This Row],[50D EMA]]&gt;Table2[[#This Row],[200D EMA]]),"Uptrend","Downtrend/NoTrend")</f>
        <v>Uptrend</v>
      </c>
      <c r="AL291">
        <v>-0.05</v>
      </c>
      <c r="AM291" t="s">
        <v>3193</v>
      </c>
      <c r="AN291">
        <v>-9.64</v>
      </c>
      <c r="AO291" t="s">
        <v>3193</v>
      </c>
      <c r="AP291">
        <v>0.124580981035259</v>
      </c>
      <c r="AQ291">
        <f>(Table2[[#This Row],[Sharpe Ratio]]-AVERAGE(Table2[Sharpe Ratio]))/_xlfn.STDEV.P(Table2[Sharpe Ratio])</f>
        <v>0.67437821631207295</v>
      </c>
      <c r="AR2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0.63174367317055302</v>
      </c>
      <c r="AS291">
        <f>_xlfn.RANK.AVG(Table2[[#This Row],[1Y Return vs Nifty Z-Score]],Table2[1Y Return vs Nifty Z-Score])</f>
        <v>520</v>
      </c>
      <c r="AT291">
        <f>_xlfn.RANK.AVG(Table2[[#This Row],[6M Return vs Nifty Z-Score]],Table2[6M Return vs Nifty Z-Score])</f>
        <v>238</v>
      </c>
      <c r="AU291">
        <f>_xlfn.RANK.AVG(Table2[[#This Row],[Sharpe Ratio Z-Score]],Table2[Sharpe Ratio Z-Score])</f>
        <v>171</v>
      </c>
      <c r="AV291">
        <f>(Table2[[#This Row],[Rank 1Y]]+Table2[[#This Row],[Rank 6M]]+Table2[[#This Row],[Rank Sharpe]])/3</f>
        <v>309.66666666666669</v>
      </c>
    </row>
    <row r="292" spans="1:48" x14ac:dyDescent="0.3">
      <c r="A292" t="s">
        <v>1773</v>
      </c>
      <c r="B292" t="s">
        <v>1774</v>
      </c>
      <c r="C292" t="s">
        <v>3150</v>
      </c>
      <c r="D292" t="s">
        <v>1775</v>
      </c>
      <c r="E292">
        <v>4637.3766192599996</v>
      </c>
      <c r="F292">
        <v>906.85</v>
      </c>
      <c r="G292">
        <v>16.7479910477376</v>
      </c>
      <c r="H292">
        <f>(Table2[[#This Row],[1Y Return vs Nifty]]-AVERAGE(Table2[1Y Return vs Nifty]))/_xlfn.STDEV.P(Table2[1Y Return vs Nifty])</f>
        <v>-0.14432873842935615</v>
      </c>
      <c r="I292">
        <v>-15.296258469690599</v>
      </c>
      <c r="J292">
        <f>(Table2[[#This Row],[1M Return vs Nifty]]-AVERAGE(Table2[1M Return vs Nifty]))/_xlfn.STDEV.P(Table2[1M Return vs Nifty])</f>
        <v>-1.6004890254566972</v>
      </c>
      <c r="K292">
        <v>20.076873606360301</v>
      </c>
      <c r="L292">
        <f>(Table2[[#This Row],[6M Return vs Nifty]]-AVERAGE(Table2[6M Return vs Nifty]))/_xlfn.STDEV.P(Table2[6M Return vs Nifty])</f>
        <v>0.27456664530066999</v>
      </c>
      <c r="M292">
        <v>4.7377741337702997</v>
      </c>
      <c r="N292">
        <f>(Table2[[#This Row],[1W Return vs Nifty]]-AVERAGE(Table2[1W Return vs Nifty]))/_xlfn.STDEV.P(Table2[1W Return vs Nifty])</f>
        <v>0.10994278661252012</v>
      </c>
      <c r="O292">
        <v>818.57</v>
      </c>
      <c r="P292">
        <v>1011.5208662014099</v>
      </c>
      <c r="Q292">
        <v>887.05870258203299</v>
      </c>
      <c r="R292">
        <v>33.027551803235802</v>
      </c>
      <c r="S292" s="1">
        <f>(Table2[[#This Row],[Close Price]]-Table2[[#This Row],[20D EMA]])/Table2[[#This Row],[20D EMA]]</f>
        <v>0.10784661055254892</v>
      </c>
      <c r="T292" s="1">
        <f>(Table2[[#This Row],[Close Price]]-Table2[[#This Row],[50D EMA]])/Table2[[#This Row],[50D EMA]]</f>
        <v>-0.10347870192187245</v>
      </c>
      <c r="U292" s="1">
        <f>(Table2[[#This Row],[Close Price]]-Table2[[#This Row],[200D EMA]])/Table2[[#This Row],[200D EMA]]</f>
        <v>2.2311147346121413E-2</v>
      </c>
      <c r="V292">
        <v>0.54565932520317395</v>
      </c>
      <c r="W292">
        <v>900</v>
      </c>
      <c r="X292">
        <v>916.9</v>
      </c>
      <c r="Y292">
        <v>895.7</v>
      </c>
      <c r="Z292">
        <v>931.15</v>
      </c>
      <c r="AA292">
        <v>895.7</v>
      </c>
      <c r="AB292">
        <v>944</v>
      </c>
      <c r="AC292" s="1">
        <f>(Table2[[#This Row],[Close Price]]/Table2[[#This Row],[Day Low]])-1</f>
        <v>7.6111111111112351E-3</v>
      </c>
      <c r="AD292" s="1">
        <f>(Table2[[#This Row],[Day High]]/Table2[[#This Row],[Close Price]])-1</f>
        <v>1.1082317913657214E-2</v>
      </c>
      <c r="AE292" s="1">
        <f>(Table2[[#This Row],[Close Price]]/Table2[[#This Row],[Current Week Low]])-1</f>
        <v>1.2448364407725787E-2</v>
      </c>
      <c r="AF292" s="1">
        <f>(Table2[[#This Row],[Current Week High]]/Table2[[#This Row],[Close Price]])-1</f>
        <v>2.6796052268842629E-2</v>
      </c>
      <c r="AG292" s="1">
        <f>(Table2[[#This Row],[Close Price]]/Table2[[#This Row],[Current Month Low]])-1</f>
        <v>1.2448364407725787E-2</v>
      </c>
      <c r="AH292" s="1">
        <f>(Table2[[#This Row],[Current Month High]]/Table2[[#This Row],[Close Price]])-1</f>
        <v>4.0965981143518793E-2</v>
      </c>
      <c r="AI292">
        <v>32.436455863703998</v>
      </c>
      <c r="AJ292">
        <v>56.030626290433503</v>
      </c>
      <c r="AK292" t="str">
        <f>IF(AND(Table2[[#This Row],[20D EMA]]&gt;Table2[[#This Row],[50D EMA]],Table2[[#This Row],[50D EMA]]&gt;Table2[[#This Row],[200D EMA]]),"Uptrend","Downtrend/NoTrend")</f>
        <v>Downtrend/NoTrend</v>
      </c>
      <c r="AL292">
        <v>-0.14000000000000001</v>
      </c>
      <c r="AM292" t="s">
        <v>3193</v>
      </c>
      <c r="AN292">
        <v>-12.51</v>
      </c>
      <c r="AO292" t="s">
        <v>3193</v>
      </c>
      <c r="AP292">
        <v>5.5234408432631998E-2</v>
      </c>
      <c r="AQ292">
        <f>(Table2[[#This Row],[Sharpe Ratio]]-AVERAGE(Table2[Sharpe Ratio]))/_xlfn.STDEV.P(Table2[Sharpe Ratio])</f>
        <v>-0.13387332409428732</v>
      </c>
      <c r="AR2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2">
        <f>_xlfn.RANK.AVG(Table2[[#This Row],[1Y Return vs Nifty Z-Score]],Table2[1Y Return vs Nifty Z-Score])</f>
        <v>333</v>
      </c>
      <c r="AT292">
        <f>_xlfn.RANK.AVG(Table2[[#This Row],[6M Return vs Nifty Z-Score]],Table2[6M Return vs Nifty Z-Score])</f>
        <v>225</v>
      </c>
      <c r="AU292">
        <f>_xlfn.RANK.AVG(Table2[[#This Row],[Sharpe Ratio Z-Score]],Table2[Sharpe Ratio Z-Score])</f>
        <v>374</v>
      </c>
      <c r="AV292">
        <f>(Table2[[#This Row],[Rank 1Y]]+Table2[[#This Row],[Rank 6M]]+Table2[[#This Row],[Rank Sharpe]])/3</f>
        <v>310.66666666666669</v>
      </c>
    </row>
    <row r="293" spans="1:48" x14ac:dyDescent="0.3">
      <c r="A293" t="s">
        <v>1032</v>
      </c>
      <c r="B293" t="s">
        <v>1033</v>
      </c>
      <c r="C293" t="s">
        <v>3151</v>
      </c>
      <c r="D293" t="s">
        <v>282</v>
      </c>
      <c r="E293">
        <v>13599.22464473</v>
      </c>
      <c r="F293">
        <v>582.54999999999995</v>
      </c>
      <c r="G293">
        <v>70.575198218221502</v>
      </c>
      <c r="H293">
        <f>(Table2[[#This Row],[1Y Return vs Nifty]]-AVERAGE(Table2[1Y Return vs Nifty]))/_xlfn.STDEV.P(Table2[1Y Return vs Nifty])</f>
        <v>0.74842197243003583</v>
      </c>
      <c r="I293">
        <v>-24.538143150763201</v>
      </c>
      <c r="J293">
        <f>(Table2[[#This Row],[1M Return vs Nifty]]-AVERAGE(Table2[1M Return vs Nifty]))/_xlfn.STDEV.P(Table2[1M Return vs Nifty])</f>
        <v>-2.6190399262345676</v>
      </c>
      <c r="K293">
        <v>4.7923466617966799</v>
      </c>
      <c r="L293">
        <f>(Table2[[#This Row],[6M Return vs Nifty]]-AVERAGE(Table2[6M Return vs Nifty]))/_xlfn.STDEV.P(Table2[6M Return vs Nifty])</f>
        <v>-0.18850284213338753</v>
      </c>
      <c r="M293">
        <v>7.4149159845586201</v>
      </c>
      <c r="N293">
        <f>(Table2[[#This Row],[1W Return vs Nifty]]-AVERAGE(Table2[1W Return vs Nifty]))/_xlfn.STDEV.P(Table2[1W Return vs Nifty])</f>
        <v>0.62575703586913067</v>
      </c>
      <c r="O293">
        <v>603.32000000000005</v>
      </c>
      <c r="P293">
        <v>642.99323671856803</v>
      </c>
      <c r="Q293">
        <v>607.55321846184097</v>
      </c>
      <c r="R293">
        <v>48.1664180362148</v>
      </c>
      <c r="S293" s="1">
        <f>(Table2[[#This Row],[Close Price]]-Table2[[#This Row],[20D EMA]])/Table2[[#This Row],[20D EMA]]</f>
        <v>-3.4426175164092181E-2</v>
      </c>
      <c r="T293" s="1">
        <f>(Table2[[#This Row],[Close Price]]-Table2[[#This Row],[50D EMA]])/Table2[[#This Row],[50D EMA]]</f>
        <v>-9.400291210998149E-2</v>
      </c>
      <c r="U293" s="1">
        <f>(Table2[[#This Row],[Close Price]]-Table2[[#This Row],[200D EMA]])/Table2[[#This Row],[200D EMA]]</f>
        <v>-4.1153956068477993E-2</v>
      </c>
      <c r="V293">
        <v>1.7620236595226499</v>
      </c>
      <c r="W293">
        <v>552.29999999999995</v>
      </c>
      <c r="X293">
        <v>582.54999999999995</v>
      </c>
      <c r="Y293">
        <v>546.15</v>
      </c>
      <c r="Z293">
        <v>588</v>
      </c>
      <c r="AA293">
        <v>504.05</v>
      </c>
      <c r="AB293">
        <v>625.79999999999995</v>
      </c>
      <c r="AC293" s="1">
        <f>(Table2[[#This Row],[Close Price]]/Table2[[#This Row],[Day Low]])-1</f>
        <v>5.477095781278285E-2</v>
      </c>
      <c r="AD293" s="1">
        <f>(Table2[[#This Row],[Day High]]/Table2[[#This Row],[Close Price]])-1</f>
        <v>0</v>
      </c>
      <c r="AE293" s="1">
        <f>(Table2[[#This Row],[Close Price]]/Table2[[#This Row],[Current Week Low]])-1</f>
        <v>6.6648356678568055E-2</v>
      </c>
      <c r="AF293" s="1">
        <f>(Table2[[#This Row],[Current Week High]]/Table2[[#This Row],[Close Price]])-1</f>
        <v>9.355420135610748E-3</v>
      </c>
      <c r="AG293" s="1">
        <f>(Table2[[#This Row],[Close Price]]/Table2[[#This Row],[Current Month Low]])-1</f>
        <v>0.15573851800416616</v>
      </c>
      <c r="AH293" s="1">
        <f>(Table2[[#This Row],[Current Month High]]/Table2[[#This Row],[Close Price]])-1</f>
        <v>7.4242554287185625E-2</v>
      </c>
      <c r="AI293">
        <v>42.1337224272594</v>
      </c>
      <c r="AJ293">
        <v>130.25691699604701</v>
      </c>
      <c r="AK293" t="str">
        <f>IF(AND(Table2[[#This Row],[20D EMA]]&gt;Table2[[#This Row],[50D EMA]],Table2[[#This Row],[50D EMA]]&gt;Table2[[#This Row],[200D EMA]]),"Uptrend","Downtrend/NoTrend")</f>
        <v>Downtrend/NoTrend</v>
      </c>
      <c r="AL293">
        <v>-0.14000000000000001</v>
      </c>
      <c r="AM293" t="s">
        <v>3193</v>
      </c>
      <c r="AN293">
        <v>-9.32</v>
      </c>
      <c r="AO293" t="s">
        <v>3193</v>
      </c>
      <c r="AP293">
        <v>3.4947887174693E-2</v>
      </c>
      <c r="AQ293">
        <f>(Table2[[#This Row],[Sharpe Ratio]]-AVERAGE(Table2[Sharpe Ratio]))/_xlfn.STDEV.P(Table2[Sharpe Ratio])</f>
        <v>-0.37031777175534486</v>
      </c>
      <c r="AR2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3">
        <f>_xlfn.RANK.AVG(Table2[[#This Row],[1Y Return vs Nifty Z-Score]],Table2[1Y Return vs Nifty Z-Score])</f>
        <v>129</v>
      </c>
      <c r="AT293">
        <f>_xlfn.RANK.AVG(Table2[[#This Row],[6M Return vs Nifty Z-Score]],Table2[6M Return vs Nifty Z-Score])</f>
        <v>374</v>
      </c>
      <c r="AU293">
        <f>_xlfn.RANK.AVG(Table2[[#This Row],[Sharpe Ratio Z-Score]],Table2[Sharpe Ratio Z-Score])</f>
        <v>433</v>
      </c>
      <c r="AV293">
        <f>(Table2[[#This Row],[Rank 1Y]]+Table2[[#This Row],[Rank 6M]]+Table2[[#This Row],[Rank Sharpe]])/3</f>
        <v>312</v>
      </c>
    </row>
    <row r="294" spans="1:48" x14ac:dyDescent="0.3">
      <c r="A294" t="s">
        <v>1452</v>
      </c>
      <c r="B294" t="s">
        <v>1453</v>
      </c>
      <c r="C294" t="s">
        <v>3151</v>
      </c>
      <c r="D294" t="s">
        <v>48</v>
      </c>
      <c r="E294">
        <v>7478.1562605999998</v>
      </c>
      <c r="F294">
        <v>1116.3499999999999</v>
      </c>
      <c r="G294">
        <v>29.256036056254398</v>
      </c>
      <c r="H294">
        <f>(Table2[[#This Row],[1Y Return vs Nifty]]-AVERAGE(Table2[1Y Return vs Nifty]))/_xlfn.STDEV.P(Table2[1Y Return vs Nifty])</f>
        <v>6.3123341286528079E-2</v>
      </c>
      <c r="I294">
        <v>-6.5483905773450601</v>
      </c>
      <c r="J294">
        <f>(Table2[[#This Row],[1M Return vs Nifty]]-AVERAGE(Table2[1M Return vs Nifty]))/_xlfn.STDEV.P(Table2[1M Return vs Nifty])</f>
        <v>-0.63638386410553238</v>
      </c>
      <c r="K294">
        <v>-8.3080905384924897</v>
      </c>
      <c r="L294">
        <f>(Table2[[#This Row],[6M Return vs Nifty]]-AVERAGE(Table2[6M Return vs Nifty]))/_xlfn.STDEV.P(Table2[6M Return vs Nifty])</f>
        <v>-0.58540179500923406</v>
      </c>
      <c r="M294">
        <v>-0.46786150259434001</v>
      </c>
      <c r="N294">
        <f>(Table2[[#This Row],[1W Return vs Nifty]]-AVERAGE(Table2[1W Return vs Nifty]))/_xlfn.STDEV.P(Table2[1W Return vs Nifty])</f>
        <v>-0.89304517119188553</v>
      </c>
      <c r="O294">
        <v>1084.95</v>
      </c>
      <c r="P294">
        <v>1193.6180660739501</v>
      </c>
      <c r="Q294">
        <v>1121.8966243601201</v>
      </c>
      <c r="R294">
        <v>48.760295178863998</v>
      </c>
      <c r="S294" s="1">
        <f>(Table2[[#This Row],[Close Price]]-Table2[[#This Row],[20D EMA]])/Table2[[#This Row],[20D EMA]]</f>
        <v>2.8941425872159879E-2</v>
      </c>
      <c r="T294" s="1">
        <f>(Table2[[#This Row],[Close Price]]-Table2[[#This Row],[50D EMA]])/Table2[[#This Row],[50D EMA]]</f>
        <v>-6.4734330243593249E-2</v>
      </c>
      <c r="U294" s="1">
        <f>(Table2[[#This Row],[Close Price]]-Table2[[#This Row],[200D EMA]])/Table2[[#This Row],[200D EMA]]</f>
        <v>-4.9439709859932278E-3</v>
      </c>
      <c r="V294">
        <v>1.1888562609314499</v>
      </c>
      <c r="W294">
        <v>1089.7</v>
      </c>
      <c r="X294">
        <v>1119.2</v>
      </c>
      <c r="Y294">
        <v>1087.5999999999999</v>
      </c>
      <c r="Z294">
        <v>1120</v>
      </c>
      <c r="AA294">
        <v>1071.55</v>
      </c>
      <c r="AB294">
        <v>1121.95</v>
      </c>
      <c r="AC294" s="1">
        <f>(Table2[[#This Row],[Close Price]]/Table2[[#This Row],[Day Low]])-1</f>
        <v>2.4456272368541754E-2</v>
      </c>
      <c r="AD294" s="1">
        <f>(Table2[[#This Row],[Day High]]/Table2[[#This Row],[Close Price]])-1</f>
        <v>2.5529627804901089E-3</v>
      </c>
      <c r="AE294" s="1">
        <f>(Table2[[#This Row],[Close Price]]/Table2[[#This Row],[Current Week Low]])-1</f>
        <v>2.6434350864288358E-2</v>
      </c>
      <c r="AF294" s="1">
        <f>(Table2[[#This Row],[Current Week High]]/Table2[[#This Row],[Close Price]])-1</f>
        <v>3.2695839118557224E-3</v>
      </c>
      <c r="AG294" s="1">
        <f>(Table2[[#This Row],[Close Price]]/Table2[[#This Row],[Current Month Low]])-1</f>
        <v>4.1808595025897066E-2</v>
      </c>
      <c r="AH294" s="1">
        <f>(Table2[[#This Row],[Current Month High]]/Table2[[#This Row],[Close Price]])-1</f>
        <v>5.0163479195592942E-3</v>
      </c>
      <c r="AI294">
        <v>38.169033009360803</v>
      </c>
      <c r="AJ294">
        <v>71.746153846153803</v>
      </c>
      <c r="AK294" t="str">
        <f>IF(AND(Table2[[#This Row],[20D EMA]]&gt;Table2[[#This Row],[50D EMA]],Table2[[#This Row],[50D EMA]]&gt;Table2[[#This Row],[200D EMA]]),"Uptrend","Downtrend/NoTrend")</f>
        <v>Downtrend/NoTrend</v>
      </c>
      <c r="AL294">
        <v>-0.18</v>
      </c>
      <c r="AM294" t="s">
        <v>3193</v>
      </c>
      <c r="AN294">
        <v>-2.09</v>
      </c>
      <c r="AO294" t="s">
        <v>3193</v>
      </c>
      <c r="AP294">
        <v>0.13111501331689199</v>
      </c>
      <c r="AQ294">
        <f>(Table2[[#This Row],[Sharpe Ratio]]-AVERAGE(Table2[Sharpe Ratio]))/_xlfn.STDEV.P(Table2[Sharpe Ratio])</f>
        <v>0.75053398664778936</v>
      </c>
      <c r="AR2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4">
        <f>_xlfn.RANK.AVG(Table2[[#This Row],[1Y Return vs Nifty Z-Score]],Table2[1Y Return vs Nifty Z-Score])</f>
        <v>271</v>
      </c>
      <c r="AT294">
        <f>_xlfn.RANK.AVG(Table2[[#This Row],[6M Return vs Nifty Z-Score]],Table2[6M Return vs Nifty Z-Score])</f>
        <v>511</v>
      </c>
      <c r="AU294">
        <f>_xlfn.RANK.AVG(Table2[[#This Row],[Sharpe Ratio Z-Score]],Table2[Sharpe Ratio Z-Score])</f>
        <v>154</v>
      </c>
      <c r="AV294">
        <f>(Table2[[#This Row],[Rank 1Y]]+Table2[[#This Row],[Rank 6M]]+Table2[[#This Row],[Rank Sharpe]])/3</f>
        <v>312</v>
      </c>
    </row>
    <row r="295" spans="1:48" x14ac:dyDescent="0.3">
      <c r="A295" t="s">
        <v>772</v>
      </c>
      <c r="B295" t="s">
        <v>773</v>
      </c>
      <c r="C295" t="s">
        <v>3161</v>
      </c>
      <c r="D295" t="s">
        <v>133</v>
      </c>
      <c r="E295">
        <v>21517.104666284999</v>
      </c>
      <c r="F295">
        <v>1531.35</v>
      </c>
      <c r="G295">
        <v>173.33992853399999</v>
      </c>
      <c r="H295">
        <f>(Table2[[#This Row],[1Y Return vs Nifty]]-AVERAGE(Table2[1Y Return vs Nifty]))/_xlfn.STDEV.P(Table2[1Y Return vs Nifty])</f>
        <v>2.4528255791434876</v>
      </c>
      <c r="I295">
        <v>2.3834614132416001</v>
      </c>
      <c r="J295">
        <f>(Table2[[#This Row],[1M Return vs Nifty]]-AVERAGE(Table2[1M Return vs Nifty]))/_xlfn.STDEV.P(Table2[1M Return vs Nifty])</f>
        <v>0.34799824025662751</v>
      </c>
      <c r="K295">
        <v>5.99907597337286</v>
      </c>
      <c r="L295">
        <f>(Table2[[#This Row],[6M Return vs Nifty]]-AVERAGE(Table2[6M Return vs Nifty]))/_xlfn.STDEV.P(Table2[6M Return vs Nifty])</f>
        <v>-0.15194302410238278</v>
      </c>
      <c r="M295">
        <v>-1.2351515988002</v>
      </c>
      <c r="N295">
        <f>(Table2[[#This Row],[1W Return vs Nifty]]-AVERAGE(Table2[1W Return vs Nifty]))/_xlfn.STDEV.P(Table2[1W Return vs Nifty])</f>
        <v>-1.040881627754662</v>
      </c>
      <c r="O295">
        <v>1529.36</v>
      </c>
      <c r="P295">
        <v>1502.9639585386601</v>
      </c>
      <c r="Q295">
        <v>1276.1910675381901</v>
      </c>
      <c r="R295">
        <v>49.999837419356098</v>
      </c>
      <c r="S295" s="1">
        <f>(Table2[[#This Row],[Close Price]]-Table2[[#This Row],[20D EMA]])/Table2[[#This Row],[20D EMA]]</f>
        <v>1.3011978866977096E-3</v>
      </c>
      <c r="T295" s="1">
        <f>(Table2[[#This Row],[Close Price]]-Table2[[#This Row],[50D EMA]])/Table2[[#This Row],[50D EMA]]</f>
        <v>1.88867080278756E-2</v>
      </c>
      <c r="U295" s="1">
        <f>(Table2[[#This Row],[Close Price]]-Table2[[#This Row],[200D EMA]])/Table2[[#This Row],[200D EMA]]</f>
        <v>0.19993787682123407</v>
      </c>
      <c r="V295">
        <v>0.75744161953084899</v>
      </c>
      <c r="W295">
        <v>1492.3</v>
      </c>
      <c r="X295">
        <v>1544</v>
      </c>
      <c r="Y295">
        <v>1490</v>
      </c>
      <c r="Z295">
        <v>1544</v>
      </c>
      <c r="AA295">
        <v>1476.15</v>
      </c>
      <c r="AB295">
        <v>1617.85</v>
      </c>
      <c r="AC295" s="1">
        <f>(Table2[[#This Row],[Close Price]]/Table2[[#This Row],[Day Low]])-1</f>
        <v>2.6167660658044545E-2</v>
      </c>
      <c r="AD295" s="1">
        <f>(Table2[[#This Row],[Day High]]/Table2[[#This Row],[Close Price]])-1</f>
        <v>8.2606850164888002E-3</v>
      </c>
      <c r="AE295" s="1">
        <f>(Table2[[#This Row],[Close Price]]/Table2[[#This Row],[Current Week Low]])-1</f>
        <v>2.7751677852348999E-2</v>
      </c>
      <c r="AF295" s="1">
        <f>(Table2[[#This Row],[Current Week High]]/Table2[[#This Row],[Close Price]])-1</f>
        <v>8.2606850164888002E-3</v>
      </c>
      <c r="AG295" s="1">
        <f>(Table2[[#This Row],[Close Price]]/Table2[[#This Row],[Current Month Low]])-1</f>
        <v>3.7394573722182578E-2</v>
      </c>
      <c r="AH295" s="1">
        <f>(Table2[[#This Row],[Current Month High]]/Table2[[#This Row],[Close Price]])-1</f>
        <v>5.6486107029745103E-2</v>
      </c>
      <c r="AI295">
        <v>7.5521598589479897</v>
      </c>
      <c r="AJ295">
        <v>201.98185762176999</v>
      </c>
      <c r="AK295" t="str">
        <f>IF(AND(Table2[[#This Row],[20D EMA]]&gt;Table2[[#This Row],[50D EMA]],Table2[[#This Row],[50D EMA]]&gt;Table2[[#This Row],[200D EMA]]),"Uptrend","Downtrend/NoTrend")</f>
        <v>Uptrend</v>
      </c>
      <c r="AL295">
        <v>0.01</v>
      </c>
      <c r="AM295" t="s">
        <v>3194</v>
      </c>
      <c r="AN295">
        <v>-4.3899999999999997</v>
      </c>
      <c r="AO295" t="s">
        <v>3193</v>
      </c>
      <c r="AQ295">
        <f>(Table2[[#This Row],[Sharpe Ratio]]-AVERAGE(Table2[Sharpe Ratio]))/_xlfn.STDEV.P(Table2[Sharpe Ratio])</f>
        <v>-0.77764408339231328</v>
      </c>
      <c r="AR2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0.83035508415075743</v>
      </c>
      <c r="AS295">
        <f>_xlfn.RANK.AVG(Table2[[#This Row],[1Y Return vs Nifty Z-Score]],Table2[1Y Return vs Nifty Z-Score])</f>
        <v>21</v>
      </c>
      <c r="AT295">
        <f>_xlfn.RANK.AVG(Table2[[#This Row],[6M Return vs Nifty Z-Score]],Table2[6M Return vs Nifty Z-Score])</f>
        <v>366</v>
      </c>
      <c r="AU295">
        <f>_xlfn.RANK.AVG(Table2[[#This Row],[Sharpe Ratio Z-Score]],Table2[Sharpe Ratio Z-Score])</f>
        <v>549</v>
      </c>
      <c r="AV295">
        <f>(Table2[[#This Row],[Rank 1Y]]+Table2[[#This Row],[Rank 6M]]+Table2[[#This Row],[Rank Sharpe]])/3</f>
        <v>312</v>
      </c>
    </row>
    <row r="296" spans="1:48" x14ac:dyDescent="0.3">
      <c r="A296" t="s">
        <v>461</v>
      </c>
      <c r="B296" t="s">
        <v>462</v>
      </c>
      <c r="C296" t="s">
        <v>3147</v>
      </c>
      <c r="D296" t="s">
        <v>21</v>
      </c>
      <c r="E296">
        <v>49819.918697109999</v>
      </c>
      <c r="F296">
        <v>7469.95</v>
      </c>
      <c r="G296">
        <v>21.342969214377099</v>
      </c>
      <c r="H296">
        <f>(Table2[[#This Row],[1Y Return vs Nifty]]-AVERAGE(Table2[1Y Return vs Nifty]))/_xlfn.STDEV.P(Table2[1Y Return vs Nifty])</f>
        <v>-6.8118765066661979E-2</v>
      </c>
      <c r="I296">
        <v>7.2760926177033998</v>
      </c>
      <c r="J296">
        <f>(Table2[[#This Row],[1M Return vs Nifty]]-AVERAGE(Table2[1M Return vs Nifty]))/_xlfn.STDEV.P(Table2[1M Return vs Nifty])</f>
        <v>0.88721660236024502</v>
      </c>
      <c r="K296">
        <v>25.926285234772799</v>
      </c>
      <c r="L296">
        <f>(Table2[[#This Row],[6M Return vs Nifty]]-AVERAGE(Table2[6M Return vs Nifty]))/_xlfn.STDEV.P(Table2[6M Return vs Nifty])</f>
        <v>0.45178404001521238</v>
      </c>
      <c r="M296">
        <v>2.8815813879812402</v>
      </c>
      <c r="N296">
        <f>(Table2[[#This Row],[1W Return vs Nifty]]-AVERAGE(Table2[1W Return vs Nifty]))/_xlfn.STDEV.P(Table2[1W Return vs Nifty])</f>
        <v>-0.24769633787496867</v>
      </c>
      <c r="O296">
        <v>7118.89</v>
      </c>
      <c r="P296">
        <v>6717.1340579289499</v>
      </c>
      <c r="Q296">
        <v>5971.5261354192999</v>
      </c>
      <c r="R296">
        <v>76.534725553613796</v>
      </c>
      <c r="S296" s="1">
        <f>(Table2[[#This Row],[Close Price]]-Table2[[#This Row],[20D EMA]])/Table2[[#This Row],[20D EMA]]</f>
        <v>4.93138677518545E-2</v>
      </c>
      <c r="T296" s="1">
        <f>(Table2[[#This Row],[Close Price]]-Table2[[#This Row],[50D EMA]])/Table2[[#This Row],[50D EMA]]</f>
        <v>0.11207397910756611</v>
      </c>
      <c r="U296" s="1">
        <f>(Table2[[#This Row],[Close Price]]-Table2[[#This Row],[200D EMA]])/Table2[[#This Row],[200D EMA]]</f>
        <v>0.25092812634495582</v>
      </c>
      <c r="V296">
        <v>0.90390210705930396</v>
      </c>
      <c r="W296">
        <v>7436</v>
      </c>
      <c r="X296">
        <v>7585</v>
      </c>
      <c r="Y296">
        <v>7285</v>
      </c>
      <c r="Z296">
        <v>7585</v>
      </c>
      <c r="AA296">
        <v>6952</v>
      </c>
      <c r="AB296">
        <v>7585</v>
      </c>
      <c r="AC296" s="1">
        <f>(Table2[[#This Row],[Close Price]]/Table2[[#This Row],[Day Low]])-1</f>
        <v>4.5656266810112367E-3</v>
      </c>
      <c r="AD296" s="1">
        <f>(Table2[[#This Row],[Day High]]/Table2[[#This Row],[Close Price]])-1</f>
        <v>1.540170951612807E-2</v>
      </c>
      <c r="AE296" s="1">
        <f>(Table2[[#This Row],[Close Price]]/Table2[[#This Row],[Current Week Low]])-1</f>
        <v>2.5387783115991658E-2</v>
      </c>
      <c r="AF296" s="1">
        <f>(Table2[[#This Row],[Current Week High]]/Table2[[#This Row],[Close Price]])-1</f>
        <v>1.540170951612807E-2</v>
      </c>
      <c r="AG296" s="1">
        <f>(Table2[[#This Row],[Close Price]]/Table2[[#This Row],[Current Month Low]])-1</f>
        <v>7.450373993095516E-2</v>
      </c>
      <c r="AH296" s="1">
        <f>(Table2[[#This Row],[Current Month High]]/Table2[[#This Row],[Close Price]])-1</f>
        <v>1.540170951612807E-2</v>
      </c>
      <c r="AI296">
        <v>1.5401709516127999</v>
      </c>
      <c r="AJ296">
        <v>74.236398623826403</v>
      </c>
      <c r="AK296" t="str">
        <f>IF(AND(Table2[[#This Row],[20D EMA]]&gt;Table2[[#This Row],[50D EMA]],Table2[[#This Row],[50D EMA]]&gt;Table2[[#This Row],[200D EMA]]),"Uptrend","Downtrend/NoTrend")</f>
        <v>Uptrend</v>
      </c>
      <c r="AL296">
        <v>0.13</v>
      </c>
      <c r="AM296" t="s">
        <v>3194</v>
      </c>
      <c r="AN296">
        <v>8.67</v>
      </c>
      <c r="AO296" t="s">
        <v>3194</v>
      </c>
      <c r="AP296">
        <v>2.658251115025E-2</v>
      </c>
      <c r="AQ296">
        <f>(Table2[[#This Row],[Sharpe Ratio]]-AVERAGE(Table2[Sharpe Ratio]))/_xlfn.STDEV.P(Table2[Sharpe Ratio])</f>
        <v>-0.46781830861069279</v>
      </c>
      <c r="AR2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0.55536723082313399</v>
      </c>
      <c r="AS296">
        <f>_xlfn.RANK.AVG(Table2[[#This Row],[1Y Return vs Nifty Z-Score]],Table2[1Y Return vs Nifty Z-Score])</f>
        <v>305</v>
      </c>
      <c r="AT296">
        <f>_xlfn.RANK.AVG(Table2[[#This Row],[6M Return vs Nifty Z-Score]],Table2[6M Return vs Nifty Z-Score])</f>
        <v>180</v>
      </c>
      <c r="AU296">
        <f>_xlfn.RANK.AVG(Table2[[#This Row],[Sharpe Ratio Z-Score]],Table2[Sharpe Ratio Z-Score])</f>
        <v>453</v>
      </c>
      <c r="AV296">
        <f>(Table2[[#This Row],[Rank 1Y]]+Table2[[#This Row],[Rank 6M]]+Table2[[#This Row],[Rank Sharpe]])/3</f>
        <v>312.66666666666669</v>
      </c>
    </row>
    <row r="297" spans="1:48" x14ac:dyDescent="0.3">
      <c r="A297" t="s">
        <v>662</v>
      </c>
      <c r="B297" t="s">
        <v>663</v>
      </c>
      <c r="C297" t="s">
        <v>3148</v>
      </c>
      <c r="D297" t="s">
        <v>539</v>
      </c>
      <c r="E297">
        <v>29069.638770270001</v>
      </c>
      <c r="F297">
        <v>3224.55</v>
      </c>
      <c r="G297">
        <v>29.707443506472501</v>
      </c>
      <c r="H297">
        <f>(Table2[[#This Row],[1Y Return vs Nifty]]-AVERAGE(Table2[1Y Return vs Nifty]))/_xlfn.STDEV.P(Table2[1Y Return vs Nifty])</f>
        <v>7.0610155915291087E-2</v>
      </c>
      <c r="I297">
        <v>11.4961756756847</v>
      </c>
      <c r="J297">
        <f>(Table2[[#This Row],[1M Return vs Nifty]]-AVERAGE(Table2[1M Return vs Nifty]))/_xlfn.STDEV.P(Table2[1M Return vs Nifty])</f>
        <v>1.3523132302014635</v>
      </c>
      <c r="K297">
        <v>1.23118728016269</v>
      </c>
      <c r="L297">
        <f>(Table2[[#This Row],[6M Return vs Nifty]]-AVERAGE(Table2[6M Return vs Nifty]))/_xlfn.STDEV.P(Table2[6M Return vs Nifty])</f>
        <v>-0.29639393065090125</v>
      </c>
      <c r="M297">
        <v>7.0342067634139598</v>
      </c>
      <c r="N297">
        <f>(Table2[[#This Row],[1W Return vs Nifty]]-AVERAGE(Table2[1W Return vs Nifty]))/_xlfn.STDEV.P(Table2[1W Return vs Nifty])</f>
        <v>0.55240446359808104</v>
      </c>
      <c r="O297">
        <v>2654.4</v>
      </c>
      <c r="P297">
        <v>2550.3036029068799</v>
      </c>
      <c r="Q297">
        <v>2523.86220404813</v>
      </c>
      <c r="R297">
        <v>84.689534392687193</v>
      </c>
      <c r="S297" s="1">
        <f>(Table2[[#This Row],[Close Price]]-Table2[[#This Row],[20D EMA]])/Table2[[#This Row],[20D EMA]]</f>
        <v>0.21479430379746839</v>
      </c>
      <c r="T297" s="1">
        <f>(Table2[[#This Row],[Close Price]]-Table2[[#This Row],[50D EMA]])/Table2[[#This Row],[50D EMA]]</f>
        <v>0.26437887486203709</v>
      </c>
      <c r="U297" s="1">
        <f>(Table2[[#This Row],[Close Price]]-Table2[[#This Row],[200D EMA]])/Table2[[#This Row],[200D EMA]]</f>
        <v>0.27762521853530958</v>
      </c>
      <c r="V297">
        <v>2.5135080126404401</v>
      </c>
      <c r="W297">
        <v>2866</v>
      </c>
      <c r="X297">
        <v>3258</v>
      </c>
      <c r="Y297">
        <v>2676</v>
      </c>
      <c r="Z297">
        <v>3258</v>
      </c>
      <c r="AA297">
        <v>2450</v>
      </c>
      <c r="AB297">
        <v>3258</v>
      </c>
      <c r="AC297" s="1">
        <f>(Table2[[#This Row],[Close Price]]/Table2[[#This Row],[Day Low]])-1</f>
        <v>0.12510467550593174</v>
      </c>
      <c r="AD297" s="1">
        <f>(Table2[[#This Row],[Day High]]/Table2[[#This Row],[Close Price]])-1</f>
        <v>1.0373540494022393E-2</v>
      </c>
      <c r="AE297" s="1">
        <f>(Table2[[#This Row],[Close Price]]/Table2[[#This Row],[Current Week Low]])-1</f>
        <v>0.20498878923766828</v>
      </c>
      <c r="AF297" s="1">
        <f>(Table2[[#This Row],[Current Week High]]/Table2[[#This Row],[Close Price]])-1</f>
        <v>1.0373540494022393E-2</v>
      </c>
      <c r="AG297" s="1">
        <f>(Table2[[#This Row],[Close Price]]/Table2[[#This Row],[Current Month Low]])-1</f>
        <v>0.31614285714285728</v>
      </c>
      <c r="AH297" s="1">
        <f>(Table2[[#This Row],[Current Month High]]/Table2[[#This Row],[Close Price]])-1</f>
        <v>1.0373540494022393E-2</v>
      </c>
      <c r="AI297">
        <v>20.823060582096701</v>
      </c>
      <c r="AJ297">
        <v>59.237037037036998</v>
      </c>
      <c r="AK297" t="str">
        <f>IF(AND(Table2[[#This Row],[20D EMA]]&gt;Table2[[#This Row],[50D EMA]],Table2[[#This Row],[50D EMA]]&gt;Table2[[#This Row],[200D EMA]]),"Uptrend","Downtrend/NoTrend")</f>
        <v>Uptrend</v>
      </c>
      <c r="AL297">
        <v>0.48</v>
      </c>
      <c r="AM297" t="s">
        <v>3194</v>
      </c>
      <c r="AN297">
        <v>30.25</v>
      </c>
      <c r="AO297" t="s">
        <v>3194</v>
      </c>
      <c r="AP297">
        <v>9.3616913917387995E-2</v>
      </c>
      <c r="AQ297">
        <f>(Table2[[#This Row],[Sharpe Ratio]]-AVERAGE(Table2[Sharpe Ratio]))/_xlfn.STDEV.P(Table2[Sharpe Ratio])</f>
        <v>0.31348431765215418</v>
      </c>
      <c r="AR2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1.9924182367160883</v>
      </c>
      <c r="AS297">
        <f>_xlfn.RANK.AVG(Table2[[#This Row],[1Y Return vs Nifty Z-Score]],Table2[1Y Return vs Nifty Z-Score])</f>
        <v>268</v>
      </c>
      <c r="AT297">
        <f>_xlfn.RANK.AVG(Table2[[#This Row],[6M Return vs Nifty Z-Score]],Table2[6M Return vs Nifty Z-Score])</f>
        <v>414</v>
      </c>
      <c r="AU297">
        <f>_xlfn.RANK.AVG(Table2[[#This Row],[Sharpe Ratio Z-Score]],Table2[Sharpe Ratio Z-Score])</f>
        <v>259</v>
      </c>
      <c r="AV297">
        <f>(Table2[[#This Row],[Rank 1Y]]+Table2[[#This Row],[Rank 6M]]+Table2[[#This Row],[Rank Sharpe]])/3</f>
        <v>313.66666666666669</v>
      </c>
    </row>
    <row r="298" spans="1:48" x14ac:dyDescent="0.3">
      <c r="A298" t="s">
        <v>128</v>
      </c>
      <c r="B298" t="s">
        <v>129</v>
      </c>
      <c r="C298" t="s">
        <v>3155</v>
      </c>
      <c r="D298" t="s">
        <v>130</v>
      </c>
      <c r="E298">
        <v>217350.40935999999</v>
      </c>
      <c r="F298">
        <v>514.4</v>
      </c>
      <c r="G298">
        <v>32.935267033070097</v>
      </c>
      <c r="H298">
        <f>(Table2[[#This Row],[1Y Return vs Nifty]]-AVERAGE(Table2[1Y Return vs Nifty]))/_xlfn.STDEV.P(Table2[1Y Return vs Nifty])</f>
        <v>0.12414519701024909</v>
      </c>
      <c r="I298">
        <v>4.1896773787962003</v>
      </c>
      <c r="J298">
        <f>(Table2[[#This Row],[1M Return vs Nifty]]-AVERAGE(Table2[1M Return vs Nifty]))/_xlfn.STDEV.P(Table2[1M Return vs Nifty])</f>
        <v>0.5470618471075942</v>
      </c>
      <c r="K298">
        <v>13.8070842619126</v>
      </c>
      <c r="L298">
        <f>(Table2[[#This Row],[6M Return vs Nifty]]-AVERAGE(Table2[6M Return vs Nifty]))/_xlfn.STDEV.P(Table2[6M Return vs Nifty])</f>
        <v>8.461322714234279E-2</v>
      </c>
      <c r="M298">
        <v>4.3966169000654096</v>
      </c>
      <c r="N298">
        <f>(Table2[[#This Row],[1W Return vs Nifty]]-AVERAGE(Table2[1W Return vs Nifty]))/_xlfn.STDEV.P(Table2[1W Return vs Nifty])</f>
        <v>4.4210833585775558E-2</v>
      </c>
      <c r="O298">
        <v>510.54</v>
      </c>
      <c r="P298">
        <v>527.12554605976504</v>
      </c>
      <c r="Q298">
        <v>492.80510117226498</v>
      </c>
      <c r="R298">
        <v>53.749558946180102</v>
      </c>
      <c r="S298" s="1">
        <f>(Table2[[#This Row],[Close Price]]-Table2[[#This Row],[20D EMA]])/Table2[[#This Row],[20D EMA]]</f>
        <v>7.5606220864182175E-3</v>
      </c>
      <c r="T298" s="1">
        <f>(Table2[[#This Row],[Close Price]]-Table2[[#This Row],[50D EMA]])/Table2[[#This Row],[50D EMA]]</f>
        <v>-2.4141395071606439E-2</v>
      </c>
      <c r="U298" s="1">
        <f>(Table2[[#This Row],[Close Price]]-Table2[[#This Row],[200D EMA]])/Table2[[#This Row],[200D EMA]]</f>
        <v>4.3820363824087688E-2</v>
      </c>
      <c r="V298">
        <v>0.60920633851190897</v>
      </c>
      <c r="W298">
        <v>511.3</v>
      </c>
      <c r="X298">
        <v>523.54999999999995</v>
      </c>
      <c r="Y298">
        <v>506.6</v>
      </c>
      <c r="Z298">
        <v>523.54999999999995</v>
      </c>
      <c r="AA298">
        <v>490.5</v>
      </c>
      <c r="AB298">
        <v>533.54999999999995</v>
      </c>
      <c r="AC298" s="1">
        <f>(Table2[[#This Row],[Close Price]]/Table2[[#This Row],[Day Low]])-1</f>
        <v>6.0629767259925416E-3</v>
      </c>
      <c r="AD298" s="1">
        <f>(Table2[[#This Row],[Day High]]/Table2[[#This Row],[Close Price]])-1</f>
        <v>1.7787713841368458E-2</v>
      </c>
      <c r="AE298" s="1">
        <f>(Table2[[#This Row],[Close Price]]/Table2[[#This Row],[Current Week Low]])-1</f>
        <v>1.5396762731938241E-2</v>
      </c>
      <c r="AF298" s="1">
        <f>(Table2[[#This Row],[Current Week High]]/Table2[[#This Row],[Close Price]])-1</f>
        <v>1.7787713841368458E-2</v>
      </c>
      <c r="AG298" s="1">
        <f>(Table2[[#This Row],[Close Price]]/Table2[[#This Row],[Current Month Low]])-1</f>
        <v>4.8725790010193615E-2</v>
      </c>
      <c r="AH298" s="1">
        <f>(Table2[[#This Row],[Current Month High]]/Table2[[#This Row],[Close Price]])-1</f>
        <v>3.722783825816478E-2</v>
      </c>
      <c r="AI298">
        <v>57.017884914463401</v>
      </c>
      <c r="AJ298">
        <v>80.744905130006998</v>
      </c>
      <c r="AK298" t="str">
        <f>IF(AND(Table2[[#This Row],[20D EMA]]&gt;Table2[[#This Row],[50D EMA]],Table2[[#This Row],[50D EMA]]&gt;Table2[[#This Row],[200D EMA]]),"Uptrend","Downtrend/NoTrend")</f>
        <v>Downtrend/NoTrend</v>
      </c>
      <c r="AL298">
        <v>-0.18</v>
      </c>
      <c r="AM298" t="s">
        <v>3193</v>
      </c>
      <c r="AN298">
        <v>-0.5</v>
      </c>
      <c r="AO298" t="s">
        <v>3193</v>
      </c>
      <c r="AP298">
        <v>4.3589405352311997E-2</v>
      </c>
      <c r="AQ298">
        <f>(Table2[[#This Row],[Sharpe Ratio]]-AVERAGE(Table2[Sharpe Ratio]))/_xlfn.STDEV.P(Table2[Sharpe Ratio])</f>
        <v>-0.26959872946708147</v>
      </c>
      <c r="AR2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298">
        <f>_xlfn.RANK.AVG(Table2[[#This Row],[1Y Return vs Nifty Z-Score]],Table2[1Y Return vs Nifty Z-Score])</f>
        <v>250</v>
      </c>
      <c r="AT298">
        <f>_xlfn.RANK.AVG(Table2[[#This Row],[6M Return vs Nifty Z-Score]],Table2[6M Return vs Nifty Z-Score])</f>
        <v>284</v>
      </c>
      <c r="AU298">
        <f>_xlfn.RANK.AVG(Table2[[#This Row],[Sharpe Ratio Z-Score]],Table2[Sharpe Ratio Z-Score])</f>
        <v>408</v>
      </c>
      <c r="AV298">
        <f>(Table2[[#This Row],[Rank 1Y]]+Table2[[#This Row],[Rank 6M]]+Table2[[#This Row],[Rank Sharpe]])/3</f>
        <v>314</v>
      </c>
    </row>
    <row r="299" spans="1:48" x14ac:dyDescent="0.3">
      <c r="A299" t="s">
        <v>583</v>
      </c>
      <c r="B299" t="s">
        <v>584</v>
      </c>
      <c r="C299" t="s">
        <v>3164</v>
      </c>
      <c r="D299" t="s">
        <v>172</v>
      </c>
      <c r="E299">
        <v>35013.798453775002</v>
      </c>
      <c r="F299">
        <v>1039.75</v>
      </c>
      <c r="G299">
        <v>28.5061726151573</v>
      </c>
      <c r="H299">
        <f>(Table2[[#This Row],[1Y Return vs Nifty]]-AVERAGE(Table2[1Y Return vs Nifty]))/_xlfn.STDEV.P(Table2[1Y Return vs Nifty])</f>
        <v>5.0686487225595274E-2</v>
      </c>
      <c r="I299">
        <v>-8.1549831455933308</v>
      </c>
      <c r="J299">
        <f>(Table2[[#This Row],[1M Return vs Nifty]]-AVERAGE(Table2[1M Return vs Nifty]))/_xlfn.STDEV.P(Table2[1M Return vs Nifty])</f>
        <v>-0.81344691607410446</v>
      </c>
      <c r="K299">
        <v>11.372082287402501</v>
      </c>
      <c r="L299">
        <f>(Table2[[#This Row],[6M Return vs Nifty]]-AVERAGE(Table2[6M Return vs Nifty]))/_xlfn.STDEV.P(Table2[6M Return vs Nifty])</f>
        <v>1.084090037508462E-2</v>
      </c>
      <c r="M299">
        <v>2.8671981239509399</v>
      </c>
      <c r="N299">
        <f>(Table2[[#This Row],[1W Return vs Nifty]]-AVERAGE(Table2[1W Return vs Nifty]))/_xlfn.STDEV.P(Table2[1W Return vs Nifty])</f>
        <v>-0.25046761147612817</v>
      </c>
      <c r="O299">
        <v>1130.96</v>
      </c>
      <c r="P299">
        <v>1088.5646524433801</v>
      </c>
      <c r="Q299">
        <v>904.57905777230201</v>
      </c>
      <c r="R299">
        <v>22.872296453667399</v>
      </c>
      <c r="S299" s="1">
        <f>(Table2[[#This Row],[Close Price]]-Table2[[#This Row],[20D EMA]])/Table2[[#This Row],[20D EMA]]</f>
        <v>-8.0648298790408177E-2</v>
      </c>
      <c r="T299" s="1">
        <f>(Table2[[#This Row],[Close Price]]-Table2[[#This Row],[50D EMA]])/Table2[[#This Row],[50D EMA]]</f>
        <v>-4.4843135714365913E-2</v>
      </c>
      <c r="U299" s="1">
        <f>(Table2[[#This Row],[Close Price]]-Table2[[#This Row],[200D EMA]])/Table2[[#This Row],[200D EMA]]</f>
        <v>0.14942966130631208</v>
      </c>
      <c r="V299">
        <v>0.45438423173856701</v>
      </c>
      <c r="W299">
        <v>1033.7</v>
      </c>
      <c r="X299">
        <v>1111</v>
      </c>
      <c r="Y299">
        <v>1033.7</v>
      </c>
      <c r="Z299">
        <v>1112</v>
      </c>
      <c r="AA299">
        <v>1033.7</v>
      </c>
      <c r="AB299">
        <v>1245.7</v>
      </c>
      <c r="AC299" s="1">
        <f>(Table2[[#This Row],[Close Price]]/Table2[[#This Row],[Day Low]])-1</f>
        <v>5.8527619231885097E-3</v>
      </c>
      <c r="AD299" s="1">
        <f>(Table2[[#This Row],[Day High]]/Table2[[#This Row],[Close Price]])-1</f>
        <v>6.8526088001923613E-2</v>
      </c>
      <c r="AE299" s="1">
        <f>(Table2[[#This Row],[Close Price]]/Table2[[#This Row],[Current Week Low]])-1</f>
        <v>5.8527619231885097E-3</v>
      </c>
      <c r="AF299" s="1">
        <f>(Table2[[#This Row],[Current Week High]]/Table2[[#This Row],[Close Price]])-1</f>
        <v>6.9487857658090846E-2</v>
      </c>
      <c r="AG299" s="1">
        <f>(Table2[[#This Row],[Close Price]]/Table2[[#This Row],[Current Month Low]])-1</f>
        <v>5.8527619231885097E-3</v>
      </c>
      <c r="AH299" s="1">
        <f>(Table2[[#This Row],[Current Month High]]/Table2[[#This Row],[Close Price]])-1</f>
        <v>0.19807646068766527</v>
      </c>
      <c r="AI299">
        <v>26.3765328203895</v>
      </c>
      <c r="AJ299">
        <v>72.601261620185895</v>
      </c>
      <c r="AK299" t="str">
        <f>IF(AND(Table2[[#This Row],[20D EMA]]&gt;Table2[[#This Row],[50D EMA]],Table2[[#This Row],[50D EMA]]&gt;Table2[[#This Row],[200D EMA]]),"Uptrend","Downtrend/NoTrend")</f>
        <v>Uptrend</v>
      </c>
      <c r="AL299">
        <v>0.18</v>
      </c>
      <c r="AM299" t="s">
        <v>3194</v>
      </c>
      <c r="AN299">
        <v>-15.94</v>
      </c>
      <c r="AO299" t="s">
        <v>3193</v>
      </c>
      <c r="AP299">
        <v>6.1942235118446001E-2</v>
      </c>
      <c r="AQ299">
        <f>(Table2[[#This Row],[Sharpe Ratio]]-AVERAGE(Table2[Sharpe Ratio]))/_xlfn.STDEV.P(Table2[Sharpe Ratio])</f>
        <v>-5.5691936779657787E-2</v>
      </c>
      <c r="AR2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-1.0580790767292105</v>
      </c>
      <c r="AS299">
        <f>_xlfn.RANK.AVG(Table2[[#This Row],[1Y Return vs Nifty Z-Score]],Table2[1Y Return vs Nifty Z-Score])</f>
        <v>273</v>
      </c>
      <c r="AT299">
        <f>_xlfn.RANK.AVG(Table2[[#This Row],[6M Return vs Nifty Z-Score]],Table2[6M Return vs Nifty Z-Score])</f>
        <v>317</v>
      </c>
      <c r="AU299">
        <f>_xlfn.RANK.AVG(Table2[[#This Row],[Sharpe Ratio Z-Score]],Table2[Sharpe Ratio Z-Score])</f>
        <v>352</v>
      </c>
      <c r="AV299">
        <f>(Table2[[#This Row],[Rank 1Y]]+Table2[[#This Row],[Rank 6M]]+Table2[[#This Row],[Rank Sharpe]])/3</f>
        <v>314</v>
      </c>
    </row>
    <row r="300" spans="1:48" x14ac:dyDescent="0.3">
      <c r="A300" t="s">
        <v>953</v>
      </c>
      <c r="B300" t="s">
        <v>954</v>
      </c>
      <c r="C300" t="s">
        <v>3159</v>
      </c>
      <c r="D300" t="s">
        <v>274</v>
      </c>
      <c r="E300">
        <v>15702.688624500001</v>
      </c>
      <c r="F300">
        <v>902.25</v>
      </c>
      <c r="G300">
        <v>16.630810252394099</v>
      </c>
      <c r="H300">
        <f>(Table2[[#This Row],[1Y Return vs Nifty]]-AVERAGE(Table2[1Y Return vs Nifty]))/_xlfn.STDEV.P(Table2[1Y Return vs Nifty])</f>
        <v>-0.14627223956644178</v>
      </c>
      <c r="I300">
        <v>3.4336913775114901</v>
      </c>
      <c r="J300">
        <f>(Table2[[#This Row],[1M Return vs Nifty]]-AVERAGE(Table2[1M Return vs Nifty]))/_xlfn.STDEV.P(Table2[1M Return vs Nifty])</f>
        <v>0.46374440167776926</v>
      </c>
      <c r="K300">
        <v>-7.8608691455539699</v>
      </c>
      <c r="L300">
        <f>(Table2[[#This Row],[6M Return vs Nifty]]-AVERAGE(Table2[6M Return vs Nifty]))/_xlfn.STDEV.P(Table2[6M Return vs Nifty])</f>
        <v>-0.5718524989172642</v>
      </c>
      <c r="M300">
        <v>6.6851785052184196</v>
      </c>
      <c r="N300">
        <f>(Table2[[#This Row],[1W Return vs Nifty]]-AVERAGE(Table2[1W Return vs Nifty]))/_xlfn.STDEV.P(Table2[1W Return vs Nifty])</f>
        <v>0.48515597285506656</v>
      </c>
      <c r="O300">
        <v>896.09</v>
      </c>
      <c r="P300">
        <v>905.71252582221803</v>
      </c>
      <c r="Q300">
        <v>844.51523359919099</v>
      </c>
      <c r="R300">
        <v>54.904198419645702</v>
      </c>
      <c r="S300" s="1">
        <f>(Table2[[#This Row],[Close Price]]-Table2[[#This Row],[20D EMA]])/Table2[[#This Row],[20D EMA]]</f>
        <v>6.8743095001617786E-3</v>
      </c>
      <c r="T300" s="1">
        <f>(Table2[[#This Row],[Close Price]]-Table2[[#This Row],[50D EMA]])/Table2[[#This Row],[50D EMA]]</f>
        <v>-3.8229854655865547E-3</v>
      </c>
      <c r="U300" s="1">
        <f>(Table2[[#This Row],[Close Price]]-Table2[[#This Row],[200D EMA]])/Table2[[#This Row],[200D EMA]]</f>
        <v>6.8364387170083973E-2</v>
      </c>
      <c r="V300">
        <v>1.2486772655305001</v>
      </c>
      <c r="W300">
        <v>894</v>
      </c>
      <c r="X300">
        <v>937</v>
      </c>
      <c r="Y300">
        <v>894</v>
      </c>
      <c r="Z300">
        <v>958</v>
      </c>
      <c r="AA300">
        <v>836.05</v>
      </c>
      <c r="AB300">
        <v>958</v>
      </c>
      <c r="AC300" s="1">
        <f>(Table2[[#This Row],[Close Price]]/Table2[[#This Row],[Day Low]])-1</f>
        <v>9.2281879194631156E-3</v>
      </c>
      <c r="AD300" s="1">
        <f>(Table2[[#This Row],[Day High]]/Table2[[#This Row],[Close Price]])-1</f>
        <v>3.8514824050983609E-2</v>
      </c>
      <c r="AE300" s="1">
        <f>(Table2[[#This Row],[Close Price]]/Table2[[#This Row],[Current Week Low]])-1</f>
        <v>9.2281879194631156E-3</v>
      </c>
      <c r="AF300" s="1">
        <f>(Table2[[#This Row],[Current Week High]]/Table2[[#This Row],[Close Price]])-1</f>
        <v>6.1789969520642751E-2</v>
      </c>
      <c r="AG300" s="1">
        <f>(Table2[[#This Row],[Close Price]]/Table2[[#This Row],[Current Month Low]])-1</f>
        <v>7.9181867113210957E-2</v>
      </c>
      <c r="AH300" s="1">
        <f>(Table2[[#This Row],[Current Month High]]/Table2[[#This Row],[Close Price]])-1</f>
        <v>6.1789969520642751E-2</v>
      </c>
      <c r="AI300">
        <v>17.484067608755801</v>
      </c>
      <c r="AJ300">
        <v>61.421619494042297</v>
      </c>
      <c r="AK300" t="str">
        <f>IF(AND(Table2[[#This Row],[20D EMA]]&gt;Table2[[#This Row],[50D EMA]],Table2[[#This Row],[50D EMA]]&gt;Table2[[#This Row],[200D EMA]]),"Uptrend","Downtrend/NoTrend")</f>
        <v>Downtrend/NoTrend</v>
      </c>
      <c r="AL300">
        <v>-0.08</v>
      </c>
      <c r="AM300" t="s">
        <v>3193</v>
      </c>
      <c r="AN300">
        <v>-0.19</v>
      </c>
      <c r="AO300" t="s">
        <v>3193</v>
      </c>
      <c r="AP300">
        <v>0.15970114370973901</v>
      </c>
      <c r="AQ300">
        <f>(Table2[[#This Row],[Sharpe Ratio]]-AVERAGE(Table2[Sharpe Ratio]))/_xlfn.STDEV.P(Table2[Sharpe Ratio])</f>
        <v>1.0837124417197048</v>
      </c>
      <c r="AR3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0">
        <f>_xlfn.RANK.AVG(Table2[[#This Row],[1Y Return vs Nifty Z-Score]],Table2[1Y Return vs Nifty Z-Score])</f>
        <v>335</v>
      </c>
      <c r="AT300">
        <f>_xlfn.RANK.AVG(Table2[[#This Row],[6M Return vs Nifty Z-Score]],Table2[6M Return vs Nifty Z-Score])</f>
        <v>507</v>
      </c>
      <c r="AU300">
        <f>_xlfn.RANK.AVG(Table2[[#This Row],[Sharpe Ratio Z-Score]],Table2[Sharpe Ratio Z-Score])</f>
        <v>103</v>
      </c>
      <c r="AV300">
        <f>(Table2[[#This Row],[Rank 1Y]]+Table2[[#This Row],[Rank 6M]]+Table2[[#This Row],[Rank Sharpe]])/3</f>
        <v>315</v>
      </c>
    </row>
    <row r="301" spans="1:48" x14ac:dyDescent="0.3">
      <c r="A301" t="s">
        <v>694</v>
      </c>
      <c r="B301" t="s">
        <v>695</v>
      </c>
      <c r="C301" t="s">
        <v>3160</v>
      </c>
      <c r="D301" t="s">
        <v>277</v>
      </c>
      <c r="E301">
        <v>26531.07542135</v>
      </c>
      <c r="F301">
        <v>424.25</v>
      </c>
      <c r="G301">
        <v>58.396095275858897</v>
      </c>
      <c r="H301">
        <f>(Table2[[#This Row],[1Y Return vs Nifty]]-AVERAGE(Table2[1Y Return vs Nifty]))/_xlfn.STDEV.P(Table2[1Y Return vs Nifty])</f>
        <v>0.54642555870218268</v>
      </c>
      <c r="I301">
        <v>12.7032138886971</v>
      </c>
      <c r="J301">
        <f>(Table2[[#This Row],[1M Return vs Nifty]]-AVERAGE(Table2[1M Return vs Nifty]))/_xlfn.STDEV.P(Table2[1M Return vs Nifty])</f>
        <v>1.4853412760561111</v>
      </c>
      <c r="K301">
        <v>-20.684468549845299</v>
      </c>
      <c r="L301">
        <f>(Table2[[#This Row],[6M Return vs Nifty]]-AVERAGE(Table2[6M Return vs Nifty]))/_xlfn.STDEV.P(Table2[6M Return vs Nifty])</f>
        <v>-0.96036420259920041</v>
      </c>
      <c r="M301">
        <v>9.6309852556017201</v>
      </c>
      <c r="N301">
        <f>(Table2[[#This Row],[1W Return vs Nifty]]-AVERAGE(Table2[1W Return vs Nifty]))/_xlfn.STDEV.P(Table2[1W Return vs Nifty])</f>
        <v>1.0527348245160586</v>
      </c>
      <c r="O301">
        <v>398.96</v>
      </c>
      <c r="P301">
        <v>395.47480196633501</v>
      </c>
      <c r="Q301">
        <v>380.85678493732701</v>
      </c>
      <c r="R301">
        <v>75.779104498594705</v>
      </c>
      <c r="S301" s="1">
        <f>(Table2[[#This Row],[Close Price]]-Table2[[#This Row],[20D EMA]])/Table2[[#This Row],[20D EMA]]</f>
        <v>6.338981351513942E-2</v>
      </c>
      <c r="T301" s="1">
        <f>(Table2[[#This Row],[Close Price]]-Table2[[#This Row],[50D EMA]])/Table2[[#This Row],[50D EMA]]</f>
        <v>7.2761141520501976E-2</v>
      </c>
      <c r="U301" s="1">
        <f>(Table2[[#This Row],[Close Price]]-Table2[[#This Row],[200D EMA]])/Table2[[#This Row],[200D EMA]]</f>
        <v>0.11393578053181773</v>
      </c>
      <c r="V301">
        <v>1.2630408895071501</v>
      </c>
      <c r="W301">
        <v>415.55</v>
      </c>
      <c r="X301">
        <v>432</v>
      </c>
      <c r="Y301">
        <v>415.55</v>
      </c>
      <c r="Z301">
        <v>432</v>
      </c>
      <c r="AA301">
        <v>369.2</v>
      </c>
      <c r="AB301">
        <v>441.6</v>
      </c>
      <c r="AC301" s="1">
        <f>(Table2[[#This Row],[Close Price]]/Table2[[#This Row],[Day Low]])-1</f>
        <v>2.0936108771507644E-2</v>
      </c>
      <c r="AD301" s="1">
        <f>(Table2[[#This Row],[Day High]]/Table2[[#This Row],[Close Price]])-1</f>
        <v>1.8267530936947551E-2</v>
      </c>
      <c r="AE301" s="1">
        <f>(Table2[[#This Row],[Close Price]]/Table2[[#This Row],[Current Week Low]])-1</f>
        <v>2.0936108771507644E-2</v>
      </c>
      <c r="AF301" s="1">
        <f>(Table2[[#This Row],[Current Week High]]/Table2[[#This Row],[Close Price]])-1</f>
        <v>1.8267530936947551E-2</v>
      </c>
      <c r="AG301" s="1">
        <f>(Table2[[#This Row],[Close Price]]/Table2[[#This Row],[Current Month Low]])-1</f>
        <v>0.14910617551462635</v>
      </c>
      <c r="AH301" s="1">
        <f>(Table2[[#This Row],[Current Month High]]/Table2[[#This Row],[Close Price]])-1</f>
        <v>4.0895698291101956E-2</v>
      </c>
      <c r="AI301">
        <v>18.373600471420101</v>
      </c>
      <c r="AJ301">
        <v>106.39747020189699</v>
      </c>
      <c r="AK301" t="str">
        <f>IF(AND(Table2[[#This Row],[20D EMA]]&gt;Table2[[#This Row],[50D EMA]],Table2[[#This Row],[50D EMA]]&gt;Table2[[#This Row],[200D EMA]]),"Uptrend","Downtrend/NoTrend")</f>
        <v>Uptrend</v>
      </c>
      <c r="AL301">
        <v>-0.03</v>
      </c>
      <c r="AM301" t="s">
        <v>3193</v>
      </c>
      <c r="AN301">
        <v>14.68</v>
      </c>
      <c r="AO301" t="s">
        <v>3194</v>
      </c>
      <c r="AP301">
        <v>0.13194824466364499</v>
      </c>
      <c r="AQ301">
        <f>(Table2[[#This Row],[Sharpe Ratio]]-AVERAGE(Table2[Sharpe Ratio]))/_xlfn.STDEV.P(Table2[Sharpe Ratio])</f>
        <v>0.76024550510144218</v>
      </c>
      <c r="AR3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2.8843829617765939</v>
      </c>
      <c r="AS301">
        <f>_xlfn.RANK.AVG(Table2[[#This Row],[1Y Return vs Nifty Z-Score]],Table2[1Y Return vs Nifty Z-Score])</f>
        <v>152</v>
      </c>
      <c r="AT301">
        <f>_xlfn.RANK.AVG(Table2[[#This Row],[6M Return vs Nifty Z-Score]],Table2[6M Return vs Nifty Z-Score])</f>
        <v>644</v>
      </c>
      <c r="AU301">
        <f>_xlfn.RANK.AVG(Table2[[#This Row],[Sharpe Ratio Z-Score]],Table2[Sharpe Ratio Z-Score])</f>
        <v>150</v>
      </c>
      <c r="AV301">
        <f>(Table2[[#This Row],[Rank 1Y]]+Table2[[#This Row],[Rank 6M]]+Table2[[#This Row],[Rank Sharpe]])/3</f>
        <v>315.33333333333331</v>
      </c>
    </row>
    <row r="302" spans="1:48" x14ac:dyDescent="0.3">
      <c r="A302" t="s">
        <v>388</v>
      </c>
      <c r="B302" t="s">
        <v>389</v>
      </c>
      <c r="C302" t="s">
        <v>3154</v>
      </c>
      <c r="D302" t="s">
        <v>184</v>
      </c>
      <c r="E302">
        <v>62609.779573549997</v>
      </c>
      <c r="F302">
        <v>4005.65</v>
      </c>
      <c r="G302">
        <v>2.4174147653209501</v>
      </c>
      <c r="H302">
        <f>(Table2[[#This Row],[1Y Return vs Nifty]]-AVERAGE(Table2[1Y Return vs Nifty]))/_xlfn.STDEV.P(Table2[1Y Return vs Nifty])</f>
        <v>-0.38200839590501995</v>
      </c>
      <c r="I302">
        <v>1.2577476507177501</v>
      </c>
      <c r="J302">
        <f>(Table2[[#This Row],[1M Return vs Nifty]]-AVERAGE(Table2[1M Return vs Nifty]))/_xlfn.STDEV.P(Table2[1M Return vs Nifty])</f>
        <v>0.22393298664175113</v>
      </c>
      <c r="K302">
        <v>11.7392644543466</v>
      </c>
      <c r="L302">
        <f>(Table2[[#This Row],[6M Return vs Nifty]]-AVERAGE(Table2[6M Return vs Nifty]))/_xlfn.STDEV.P(Table2[6M Return vs Nifty])</f>
        <v>2.1965278542523215E-2</v>
      </c>
      <c r="M302">
        <v>7.0673247781481301</v>
      </c>
      <c r="N302">
        <f>(Table2[[#This Row],[1W Return vs Nifty]]-AVERAGE(Table2[1W Return vs Nifty]))/_xlfn.STDEV.P(Table2[1W Return vs Nifty])</f>
        <v>0.55878542690114441</v>
      </c>
      <c r="O302">
        <v>3901.68</v>
      </c>
      <c r="P302">
        <v>3939.1600318870401</v>
      </c>
      <c r="Q302">
        <v>3743.8437694773802</v>
      </c>
      <c r="R302">
        <v>64.603175908237105</v>
      </c>
      <c r="S302" s="1">
        <f>(Table2[[#This Row],[Close Price]]-Table2[[#This Row],[20D EMA]])/Table2[[#This Row],[20D EMA]]</f>
        <v>2.6647495437862732E-2</v>
      </c>
      <c r="T302" s="1">
        <f>(Table2[[#This Row],[Close Price]]-Table2[[#This Row],[50D EMA]])/Table2[[#This Row],[50D EMA]]</f>
        <v>1.6879224904480013E-2</v>
      </c>
      <c r="U302" s="1">
        <f>(Table2[[#This Row],[Close Price]]-Table2[[#This Row],[200D EMA]])/Table2[[#This Row],[200D EMA]]</f>
        <v>6.9929795857685217E-2</v>
      </c>
      <c r="V302">
        <v>0.71751125474228095</v>
      </c>
      <c r="W302">
        <v>3967.45</v>
      </c>
      <c r="X302">
        <v>4083.05</v>
      </c>
      <c r="Y302">
        <v>3898.35</v>
      </c>
      <c r="Z302">
        <v>4083.05</v>
      </c>
      <c r="AA302">
        <v>3715.45</v>
      </c>
      <c r="AB302">
        <v>4083.05</v>
      </c>
      <c r="AC302" s="1">
        <f>(Table2[[#This Row],[Close Price]]/Table2[[#This Row],[Day Low]])-1</f>
        <v>9.6283507038525951E-3</v>
      </c>
      <c r="AD302" s="1">
        <f>(Table2[[#This Row],[Day High]]/Table2[[#This Row],[Close Price]])-1</f>
        <v>1.9322706676819124E-2</v>
      </c>
      <c r="AE302" s="1">
        <f>(Table2[[#This Row],[Close Price]]/Table2[[#This Row],[Current Week Low]])-1</f>
        <v>2.7524465478984794E-2</v>
      </c>
      <c r="AF302" s="1">
        <f>(Table2[[#This Row],[Current Week High]]/Table2[[#This Row],[Close Price]])-1</f>
        <v>1.9322706676819124E-2</v>
      </c>
      <c r="AG302" s="1">
        <f>(Table2[[#This Row],[Close Price]]/Table2[[#This Row],[Current Month Low]])-1</f>
        <v>7.8106285914223195E-2</v>
      </c>
      <c r="AH302" s="1">
        <f>(Table2[[#This Row],[Current Month High]]/Table2[[#This Row],[Close Price]])-1</f>
        <v>1.9322706676819124E-2</v>
      </c>
      <c r="AI302">
        <v>23.6004144146393</v>
      </c>
      <c r="AJ302">
        <v>53.343924661205101</v>
      </c>
      <c r="AK302" t="str">
        <f>IF(AND(Table2[[#This Row],[20D EMA]]&gt;Table2[[#This Row],[50D EMA]],Table2[[#This Row],[50D EMA]]&gt;Table2[[#This Row],[200D EMA]]),"Uptrend","Downtrend/NoTrend")</f>
        <v>Downtrend/NoTrend</v>
      </c>
      <c r="AL302">
        <v>-0.04</v>
      </c>
      <c r="AM302" t="s">
        <v>3193</v>
      </c>
      <c r="AN302">
        <v>3.83</v>
      </c>
      <c r="AO302" t="s">
        <v>3194</v>
      </c>
      <c r="AP302">
        <v>0.11318297048975499</v>
      </c>
      <c r="AQ302">
        <f>(Table2[[#This Row],[Sharpe Ratio]]-AVERAGE(Table2[Sharpe Ratio]))/_xlfn.STDEV.P(Table2[Sharpe Ratio])</f>
        <v>0.54153157032480514</v>
      </c>
      <c r="AR3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2">
        <f>_xlfn.RANK.AVG(Table2[[#This Row],[1Y Return vs Nifty Z-Score]],Table2[1Y Return vs Nifty Z-Score])</f>
        <v>435</v>
      </c>
      <c r="AT302">
        <f>_xlfn.RANK.AVG(Table2[[#This Row],[6M Return vs Nifty Z-Score]],Table2[6M Return vs Nifty Z-Score])</f>
        <v>314</v>
      </c>
      <c r="AU302">
        <f>_xlfn.RANK.AVG(Table2[[#This Row],[Sharpe Ratio Z-Score]],Table2[Sharpe Ratio Z-Score])</f>
        <v>198</v>
      </c>
      <c r="AV302">
        <f>(Table2[[#This Row],[Rank 1Y]]+Table2[[#This Row],[Rank 6M]]+Table2[[#This Row],[Rank Sharpe]])/3</f>
        <v>315.66666666666669</v>
      </c>
    </row>
    <row r="303" spans="1:48" x14ac:dyDescent="0.3">
      <c r="A303" t="s">
        <v>465</v>
      </c>
      <c r="B303" t="s">
        <v>466</v>
      </c>
      <c r="C303" t="s">
        <v>3148</v>
      </c>
      <c r="D303" t="s">
        <v>24</v>
      </c>
      <c r="E303">
        <v>48709.540973338</v>
      </c>
      <c r="F303">
        <v>198.62</v>
      </c>
      <c r="G303">
        <v>6.8399094974683798</v>
      </c>
      <c r="H303">
        <f>(Table2[[#This Row],[1Y Return vs Nifty]]-AVERAGE(Table2[1Y Return vs Nifty]))/_xlfn.STDEV.P(Table2[1Y Return vs Nifty])</f>
        <v>-0.30865914515545628</v>
      </c>
      <c r="I303">
        <v>6.6647369806225596</v>
      </c>
      <c r="J303">
        <f>(Table2[[#This Row],[1M Return vs Nifty]]-AVERAGE(Table2[1M Return vs Nifty]))/_xlfn.STDEV.P(Table2[1M Return vs Nifty])</f>
        <v>0.81983891303248246</v>
      </c>
      <c r="K303">
        <v>15.6383997335061</v>
      </c>
      <c r="L303">
        <f>(Table2[[#This Row],[6M Return vs Nifty]]-AVERAGE(Table2[6M Return vs Nifty]))/_xlfn.STDEV.P(Table2[6M Return vs Nifty])</f>
        <v>0.14009589401431202</v>
      </c>
      <c r="M303">
        <v>7.0677737328644499</v>
      </c>
      <c r="N303">
        <f>(Table2[[#This Row],[1W Return vs Nifty]]-AVERAGE(Table2[1W Return vs Nifty]))/_xlfn.STDEV.P(Table2[1W Return vs Nifty])</f>
        <v>0.55887192857078161</v>
      </c>
      <c r="O303">
        <v>191</v>
      </c>
      <c r="P303">
        <v>190.352092070146</v>
      </c>
      <c r="Q303">
        <v>173.957153634599</v>
      </c>
      <c r="R303">
        <v>68.854086284724403</v>
      </c>
      <c r="S303" s="1">
        <f>(Table2[[#This Row],[Close Price]]-Table2[[#This Row],[20D EMA]])/Table2[[#This Row],[20D EMA]]</f>
        <v>3.9895287958115207E-2</v>
      </c>
      <c r="T303" s="1">
        <f>(Table2[[#This Row],[Close Price]]-Table2[[#This Row],[50D EMA]])/Table2[[#This Row],[50D EMA]]</f>
        <v>4.3434815136191025E-2</v>
      </c>
      <c r="U303" s="1">
        <f>(Table2[[#This Row],[Close Price]]-Table2[[#This Row],[200D EMA]])/Table2[[#This Row],[200D EMA]]</f>
        <v>0.14177540762253379</v>
      </c>
      <c r="V303">
        <v>1.2008587793627701</v>
      </c>
      <c r="W303">
        <v>195.6</v>
      </c>
      <c r="X303">
        <v>199.81</v>
      </c>
      <c r="Y303">
        <v>188.56</v>
      </c>
      <c r="Z303">
        <v>199.81</v>
      </c>
      <c r="AA303">
        <v>182.35</v>
      </c>
      <c r="AB303">
        <v>200.1</v>
      </c>
      <c r="AC303" s="1">
        <f>(Table2[[#This Row],[Close Price]]/Table2[[#This Row],[Day Low]])-1</f>
        <v>1.543967280163594E-2</v>
      </c>
      <c r="AD303" s="1">
        <f>(Table2[[#This Row],[Day High]]/Table2[[#This Row],[Close Price]])-1</f>
        <v>5.9913402477091982E-3</v>
      </c>
      <c r="AE303" s="1">
        <f>(Table2[[#This Row],[Close Price]]/Table2[[#This Row],[Current Week Low]])-1</f>
        <v>5.335171828595664E-2</v>
      </c>
      <c r="AF303" s="1">
        <f>(Table2[[#This Row],[Current Week High]]/Table2[[#This Row],[Close Price]])-1</f>
        <v>5.9913402477091982E-3</v>
      </c>
      <c r="AG303" s="1">
        <f>(Table2[[#This Row],[Close Price]]/Table2[[#This Row],[Current Month Low]])-1</f>
        <v>8.9224019742254024E-2</v>
      </c>
      <c r="AH303" s="1">
        <f>(Table2[[#This Row],[Current Month High]]/Table2[[#This Row],[Close Price]])-1</f>
        <v>7.4514147618567339E-3</v>
      </c>
      <c r="AI303">
        <v>4.0126875440539704</v>
      </c>
      <c r="AJ303">
        <v>44.714025500910701</v>
      </c>
      <c r="AK303" t="str">
        <f>IF(AND(Table2[[#This Row],[20D EMA]]&gt;Table2[[#This Row],[50D EMA]],Table2[[#This Row],[50D EMA]]&gt;Table2[[#This Row],[200D EMA]]),"Uptrend","Downtrend/NoTrend")</f>
        <v>Uptrend</v>
      </c>
      <c r="AL303">
        <v>-0.01</v>
      </c>
      <c r="AM303" t="s">
        <v>3193</v>
      </c>
      <c r="AN303">
        <v>3.14</v>
      </c>
      <c r="AO303" t="s">
        <v>3194</v>
      </c>
      <c r="AP303">
        <v>8.5945775342281996E-2</v>
      </c>
      <c r="AQ303">
        <f>(Table2[[#This Row],[Sharpe Ratio]]-AVERAGE(Table2[Sharpe Ratio]))/_xlfn.STDEV.P(Table2[Sharpe Ratio])</f>
        <v>0.22407529082787539</v>
      </c>
      <c r="AR3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1.4342228812899953</v>
      </c>
      <c r="AS303">
        <f>_xlfn.RANK.AVG(Table2[[#This Row],[1Y Return vs Nifty Z-Score]],Table2[1Y Return vs Nifty Z-Score])</f>
        <v>401</v>
      </c>
      <c r="AT303">
        <f>_xlfn.RANK.AVG(Table2[[#This Row],[6M Return vs Nifty Z-Score]],Table2[6M Return vs Nifty Z-Score])</f>
        <v>261</v>
      </c>
      <c r="AU303">
        <f>_xlfn.RANK.AVG(Table2[[#This Row],[Sharpe Ratio Z-Score]],Table2[Sharpe Ratio Z-Score])</f>
        <v>286</v>
      </c>
      <c r="AV303">
        <f>(Table2[[#This Row],[Rank 1Y]]+Table2[[#This Row],[Rank 6M]]+Table2[[#This Row],[Rank Sharpe]])/3</f>
        <v>316</v>
      </c>
    </row>
    <row r="304" spans="1:48" x14ac:dyDescent="0.3">
      <c r="A304" t="s">
        <v>782</v>
      </c>
      <c r="B304" t="s">
        <v>783</v>
      </c>
      <c r="C304" t="s">
        <v>3151</v>
      </c>
      <c r="D304" t="s">
        <v>48</v>
      </c>
      <c r="E304">
        <v>20886.032371969999</v>
      </c>
      <c r="F304">
        <v>222.07</v>
      </c>
      <c r="G304">
        <v>24.3564222589522</v>
      </c>
      <c r="H304">
        <f>(Table2[[#This Row],[1Y Return vs Nifty]]-AVERAGE(Table2[1Y Return vs Nifty]))/_xlfn.STDEV.P(Table2[1Y Return vs Nifty])</f>
        <v>-1.8139163874181324E-2</v>
      </c>
      <c r="I304">
        <v>-7.7905409091533704</v>
      </c>
      <c r="J304">
        <f>(Table2[[#This Row],[1M Return vs Nifty]]-AVERAGE(Table2[1M Return vs Nifty]))/_xlfn.STDEV.P(Table2[1M Return vs Nifty])</f>
        <v>-0.7732816271728431</v>
      </c>
      <c r="K304">
        <v>-10.9626121106757</v>
      </c>
      <c r="L304">
        <f>(Table2[[#This Row],[6M Return vs Nifty]]-AVERAGE(Table2[6M Return vs Nifty]))/_xlfn.STDEV.P(Table2[6M Return vs Nifty])</f>
        <v>-0.66582482336149451</v>
      </c>
      <c r="M304">
        <v>8.5470093293274996</v>
      </c>
      <c r="N304">
        <f>(Table2[[#This Row],[1W Return vs Nifty]]-AVERAGE(Table2[1W Return vs Nifty]))/_xlfn.STDEV.P(Table2[1W Return vs Nifty])</f>
        <v>0.84388140553912516</v>
      </c>
      <c r="O304">
        <v>226.61</v>
      </c>
      <c r="P304">
        <v>241.633683903491</v>
      </c>
      <c r="Q304">
        <v>232.62047735734001</v>
      </c>
      <c r="R304">
        <v>47.115950782297602</v>
      </c>
      <c r="S304" s="1">
        <f>(Table2[[#This Row],[Close Price]]-Table2[[#This Row],[20D EMA]])/Table2[[#This Row],[20D EMA]]</f>
        <v>-2.0034420369798422E-2</v>
      </c>
      <c r="T304" s="1">
        <f>(Table2[[#This Row],[Close Price]]-Table2[[#This Row],[50D EMA]])/Table2[[#This Row],[50D EMA]]</f>
        <v>-8.0964224802800203E-2</v>
      </c>
      <c r="U304" s="1">
        <f>(Table2[[#This Row],[Close Price]]-Table2[[#This Row],[200D EMA]])/Table2[[#This Row],[200D EMA]]</f>
        <v>-4.53548951373395E-2</v>
      </c>
      <c r="V304">
        <v>0.52061957030286599</v>
      </c>
      <c r="W304">
        <v>221</v>
      </c>
      <c r="X304">
        <v>224.7</v>
      </c>
      <c r="Y304">
        <v>221</v>
      </c>
      <c r="Z304">
        <v>228.2</v>
      </c>
      <c r="AA304">
        <v>202.89</v>
      </c>
      <c r="AB304">
        <v>229.4</v>
      </c>
      <c r="AC304" s="1">
        <f>(Table2[[#This Row],[Close Price]]/Table2[[#This Row],[Day Low]])-1</f>
        <v>4.8416289592760897E-3</v>
      </c>
      <c r="AD304" s="1">
        <f>(Table2[[#This Row],[Day High]]/Table2[[#This Row],[Close Price]])-1</f>
        <v>1.1843112532084366E-2</v>
      </c>
      <c r="AE304" s="1">
        <f>(Table2[[#This Row],[Close Price]]/Table2[[#This Row],[Current Week Low]])-1</f>
        <v>4.8416289592760897E-3</v>
      </c>
      <c r="AF304" s="1">
        <f>(Table2[[#This Row],[Current Week High]]/Table2[[#This Row],[Close Price]])-1</f>
        <v>2.7603908677444E-2</v>
      </c>
      <c r="AG304" s="1">
        <f>(Table2[[#This Row],[Close Price]]/Table2[[#This Row],[Current Month Low]])-1</f>
        <v>9.4533983932179932E-2</v>
      </c>
      <c r="AH304" s="1">
        <f>(Table2[[#This Row],[Current Month High]]/Table2[[#This Row],[Close Price]])-1</f>
        <v>3.3007610212995919E-2</v>
      </c>
      <c r="AI304">
        <v>58.328454991669297</v>
      </c>
      <c r="AJ304">
        <v>74.514734774066696</v>
      </c>
      <c r="AK304" t="str">
        <f>IF(AND(Table2[[#This Row],[20D EMA]]&gt;Table2[[#This Row],[50D EMA]],Table2[[#This Row],[50D EMA]]&gt;Table2[[#This Row],[200D EMA]]),"Uptrend","Downtrend/NoTrend")</f>
        <v>Downtrend/NoTrend</v>
      </c>
      <c r="AL304">
        <v>-0.18</v>
      </c>
      <c r="AM304" t="s">
        <v>3193</v>
      </c>
      <c r="AN304">
        <v>-1.21</v>
      </c>
      <c r="AO304" t="s">
        <v>3193</v>
      </c>
      <c r="AP304">
        <v>0.14707288269013599</v>
      </c>
      <c r="AQ304">
        <f>(Table2[[#This Row],[Sharpe Ratio]]-AVERAGE(Table2[Sharpe Ratio]))/_xlfn.STDEV.P(Table2[Sharpe Ratio])</f>
        <v>0.9365269206668434</v>
      </c>
      <c r="AR3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4">
        <f>_xlfn.RANK.AVG(Table2[[#This Row],[1Y Return vs Nifty Z-Score]],Table2[1Y Return vs Nifty Z-Score])</f>
        <v>292</v>
      </c>
      <c r="AT304">
        <f>_xlfn.RANK.AVG(Table2[[#This Row],[6M Return vs Nifty Z-Score]],Table2[6M Return vs Nifty Z-Score])</f>
        <v>537</v>
      </c>
      <c r="AU304">
        <f>_xlfn.RANK.AVG(Table2[[#This Row],[Sharpe Ratio Z-Score]],Table2[Sharpe Ratio Z-Score])</f>
        <v>123</v>
      </c>
      <c r="AV304">
        <f>(Table2[[#This Row],[Rank 1Y]]+Table2[[#This Row],[Rank 6M]]+Table2[[#This Row],[Rank Sharpe]])/3</f>
        <v>317.33333333333331</v>
      </c>
    </row>
    <row r="305" spans="1:48" x14ac:dyDescent="0.3">
      <c r="A305" t="s">
        <v>984</v>
      </c>
      <c r="B305" t="s">
        <v>985</v>
      </c>
      <c r="C305" t="s">
        <v>3152</v>
      </c>
      <c r="D305" t="s">
        <v>263</v>
      </c>
      <c r="E305">
        <v>14917.433005335</v>
      </c>
      <c r="F305">
        <v>1468.95</v>
      </c>
      <c r="G305">
        <v>11.7404273612569</v>
      </c>
      <c r="H305">
        <f>(Table2[[#This Row],[1Y Return vs Nifty]]-AVERAGE(Table2[1Y Return vs Nifty]))/_xlfn.STDEV.P(Table2[1Y Return vs Nifty])</f>
        <v>-0.22738164560732171</v>
      </c>
      <c r="I305">
        <v>7.7559807627259101</v>
      </c>
      <c r="J305">
        <f>(Table2[[#This Row],[1M Return vs Nifty]]-AVERAGE(Table2[1M Return vs Nifty]))/_xlfn.STDEV.P(Table2[1M Return vs Nifty])</f>
        <v>0.94010521969890792</v>
      </c>
      <c r="K305">
        <v>-1.2742168543666099</v>
      </c>
      <c r="L305">
        <f>(Table2[[#This Row],[6M Return vs Nifty]]-AVERAGE(Table2[6M Return vs Nifty]))/_xlfn.STDEV.P(Table2[6M Return vs Nifty])</f>
        <v>-0.37229920482782308</v>
      </c>
      <c r="M305">
        <v>1.55267066136817</v>
      </c>
      <c r="N305">
        <f>(Table2[[#This Row],[1W Return vs Nifty]]-AVERAGE(Table2[1W Return vs Nifty]))/_xlfn.STDEV.P(Table2[1W Return vs Nifty])</f>
        <v>-0.50374219834184364</v>
      </c>
      <c r="O305">
        <v>1386.47</v>
      </c>
      <c r="P305">
        <v>1331.9665709885301</v>
      </c>
      <c r="Q305">
        <v>1247.09794449731</v>
      </c>
      <c r="R305">
        <v>73.087163182267105</v>
      </c>
      <c r="S305" s="1">
        <f>(Table2[[#This Row],[Close Price]]-Table2[[#This Row],[20D EMA]])/Table2[[#This Row],[20D EMA]]</f>
        <v>5.9489206401869506E-2</v>
      </c>
      <c r="T305" s="1">
        <f>(Table2[[#This Row],[Close Price]]-Table2[[#This Row],[50D EMA]])/Table2[[#This Row],[50D EMA]]</f>
        <v>0.10284299320650862</v>
      </c>
      <c r="U305" s="1">
        <f>(Table2[[#This Row],[Close Price]]-Table2[[#This Row],[200D EMA]])/Table2[[#This Row],[200D EMA]]</f>
        <v>0.17789465252636266</v>
      </c>
      <c r="V305">
        <v>0.47477679708945297</v>
      </c>
      <c r="W305">
        <v>1413.65</v>
      </c>
      <c r="X305">
        <v>1474.1</v>
      </c>
      <c r="Y305">
        <v>1389.5</v>
      </c>
      <c r="Z305">
        <v>1474.1</v>
      </c>
      <c r="AA305">
        <v>1339.15</v>
      </c>
      <c r="AB305">
        <v>1474.1</v>
      </c>
      <c r="AC305" s="1">
        <f>(Table2[[#This Row],[Close Price]]/Table2[[#This Row],[Day Low]])-1</f>
        <v>3.9118593711314542E-2</v>
      </c>
      <c r="AD305" s="1">
        <f>(Table2[[#This Row],[Day High]]/Table2[[#This Row],[Close Price]])-1</f>
        <v>3.5059055788146942E-3</v>
      </c>
      <c r="AE305" s="1">
        <f>(Table2[[#This Row],[Close Price]]/Table2[[#This Row],[Current Week Low]])-1</f>
        <v>5.7178841309823758E-2</v>
      </c>
      <c r="AF305" s="1">
        <f>(Table2[[#This Row],[Current Week High]]/Table2[[#This Row],[Close Price]])-1</f>
        <v>3.5059055788146942E-3</v>
      </c>
      <c r="AG305" s="1">
        <f>(Table2[[#This Row],[Close Price]]/Table2[[#This Row],[Current Month Low]])-1</f>
        <v>9.6927155285068789E-2</v>
      </c>
      <c r="AH305" s="1">
        <f>(Table2[[#This Row],[Current Month High]]/Table2[[#This Row],[Close Price]])-1</f>
        <v>3.5059055788146942E-3</v>
      </c>
      <c r="AI305">
        <v>12.257054358555401</v>
      </c>
      <c r="AJ305">
        <v>47.937962636587898</v>
      </c>
      <c r="AK305" t="str">
        <f>IF(AND(Table2[[#This Row],[20D EMA]]&gt;Table2[[#This Row],[50D EMA]],Table2[[#This Row],[50D EMA]]&gt;Table2[[#This Row],[200D EMA]]),"Uptrend","Downtrend/NoTrend")</f>
        <v>Uptrend</v>
      </c>
      <c r="AL305">
        <v>0.15</v>
      </c>
      <c r="AM305" t="s">
        <v>3194</v>
      </c>
      <c r="AN305">
        <v>4.09</v>
      </c>
      <c r="AO305" t="s">
        <v>3194</v>
      </c>
      <c r="AP305">
        <v>0.140669196109758</v>
      </c>
      <c r="AQ305">
        <f>(Table2[[#This Row],[Sharpe Ratio]]-AVERAGE(Table2[Sharpe Ratio]))/_xlfn.STDEV.P(Table2[Sharpe Ratio])</f>
        <v>0.86189036187786627</v>
      </c>
      <c r="AR3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0.69857253279978571</v>
      </c>
      <c r="AS305">
        <f>_xlfn.RANK.AVG(Table2[[#This Row],[1Y Return vs Nifty Z-Score]],Table2[1Y Return vs Nifty Z-Score])</f>
        <v>372</v>
      </c>
      <c r="AT305">
        <f>_xlfn.RANK.AVG(Table2[[#This Row],[6M Return vs Nifty Z-Score]],Table2[6M Return vs Nifty Z-Score])</f>
        <v>446</v>
      </c>
      <c r="AU305">
        <f>_xlfn.RANK.AVG(Table2[[#This Row],[Sharpe Ratio Z-Score]],Table2[Sharpe Ratio Z-Score])</f>
        <v>134</v>
      </c>
      <c r="AV305">
        <f>(Table2[[#This Row],[Rank 1Y]]+Table2[[#This Row],[Rank 6M]]+Table2[[#This Row],[Rank Sharpe]])/3</f>
        <v>317.33333333333331</v>
      </c>
    </row>
    <row r="306" spans="1:48" x14ac:dyDescent="0.3">
      <c r="A306" t="s">
        <v>967</v>
      </c>
      <c r="B306" t="s">
        <v>968</v>
      </c>
      <c r="C306" t="s">
        <v>3159</v>
      </c>
      <c r="D306" t="s">
        <v>769</v>
      </c>
      <c r="E306">
        <v>15498.000674999999</v>
      </c>
      <c r="F306">
        <v>3721.5</v>
      </c>
      <c r="G306">
        <v>27.163307187075301</v>
      </c>
      <c r="H306">
        <f>(Table2[[#This Row],[1Y Return vs Nifty]]-AVERAGE(Table2[1Y Return vs Nifty]))/_xlfn.STDEV.P(Table2[1Y Return vs Nifty])</f>
        <v>2.8414403487130535E-2</v>
      </c>
      <c r="I306">
        <v>-3.83551023550663</v>
      </c>
      <c r="J306">
        <f>(Table2[[#This Row],[1M Return vs Nifty]]-AVERAGE(Table2[1M Return vs Nifty]))/_xlfn.STDEV.P(Table2[1M Return vs Nifty])</f>
        <v>-0.33739650262707088</v>
      </c>
      <c r="K306">
        <v>-3.8894128499021998</v>
      </c>
      <c r="L306">
        <f>(Table2[[#This Row],[6M Return vs Nifty]]-AVERAGE(Table2[6M Return vs Nifty]))/_xlfn.STDEV.P(Table2[6M Return vs Nifty])</f>
        <v>-0.4515308011725826</v>
      </c>
      <c r="M306">
        <v>6.0928898922113399</v>
      </c>
      <c r="N306">
        <f>(Table2[[#This Row],[1W Return vs Nifty]]-AVERAGE(Table2[1W Return vs Nifty]))/_xlfn.STDEV.P(Table2[1W Return vs Nifty])</f>
        <v>0.37103766187669079</v>
      </c>
      <c r="O306">
        <v>3730.46</v>
      </c>
      <c r="P306">
        <v>3868.6185949328001</v>
      </c>
      <c r="Q306">
        <v>3636.17430717053</v>
      </c>
      <c r="R306">
        <v>51.657822272424802</v>
      </c>
      <c r="S306" s="1">
        <f>(Table2[[#This Row],[Close Price]]-Table2[[#This Row],[20D EMA]])/Table2[[#This Row],[20D EMA]]</f>
        <v>-2.4018485655924568E-3</v>
      </c>
      <c r="T306" s="1">
        <f>(Table2[[#This Row],[Close Price]]-Table2[[#This Row],[50D EMA]])/Table2[[#This Row],[50D EMA]]</f>
        <v>-3.8028715243601213E-2</v>
      </c>
      <c r="U306" s="1">
        <f>(Table2[[#This Row],[Close Price]]-Table2[[#This Row],[200D EMA]])/Table2[[#This Row],[200D EMA]]</f>
        <v>2.3465787286711708E-2</v>
      </c>
      <c r="V306">
        <v>0.61795406243983197</v>
      </c>
      <c r="W306">
        <v>3691</v>
      </c>
      <c r="X306">
        <v>3793.7</v>
      </c>
      <c r="Y306">
        <v>3691</v>
      </c>
      <c r="Z306">
        <v>3814</v>
      </c>
      <c r="AA306">
        <v>3424.4</v>
      </c>
      <c r="AB306">
        <v>3905</v>
      </c>
      <c r="AC306" s="1">
        <f>(Table2[[#This Row],[Close Price]]/Table2[[#This Row],[Day Low]])-1</f>
        <v>8.2633432674072971E-3</v>
      </c>
      <c r="AD306" s="1">
        <f>(Table2[[#This Row],[Day High]]/Table2[[#This Row],[Close Price]])-1</f>
        <v>1.9400779255676515E-2</v>
      </c>
      <c r="AE306" s="1">
        <f>(Table2[[#This Row],[Close Price]]/Table2[[#This Row],[Current Week Low]])-1</f>
        <v>8.2633432674072971E-3</v>
      </c>
      <c r="AF306" s="1">
        <f>(Table2[[#This Row],[Current Week High]]/Table2[[#This Row],[Close Price]])-1</f>
        <v>2.4855568990998167E-2</v>
      </c>
      <c r="AG306" s="1">
        <f>(Table2[[#This Row],[Close Price]]/Table2[[#This Row],[Current Month Low]])-1</f>
        <v>8.6759724331269661E-2</v>
      </c>
      <c r="AH306" s="1">
        <f>(Table2[[#This Row],[Current Month High]]/Table2[[#This Row],[Close Price]])-1</f>
        <v>4.9308074701061466E-2</v>
      </c>
      <c r="AI306">
        <v>47.467419051457703</v>
      </c>
      <c r="AJ306">
        <v>95.349203432980701</v>
      </c>
      <c r="AK306" t="str">
        <f>IF(AND(Table2[[#This Row],[20D EMA]]&gt;Table2[[#This Row],[50D EMA]],Table2[[#This Row],[50D EMA]]&gt;Table2[[#This Row],[200D EMA]]),"Uptrend","Downtrend/NoTrend")</f>
        <v>Downtrend/NoTrend</v>
      </c>
      <c r="AL306">
        <v>-0.16</v>
      </c>
      <c r="AM306" t="s">
        <v>3193</v>
      </c>
      <c r="AN306">
        <v>-0.51</v>
      </c>
      <c r="AO306" t="s">
        <v>3193</v>
      </c>
      <c r="AP306">
        <v>0.11194012480134399</v>
      </c>
      <c r="AQ306">
        <f>(Table2[[#This Row],[Sharpe Ratio]]-AVERAGE(Table2[Sharpe Ratio]))/_xlfn.STDEV.P(Table2[Sharpe Ratio])</f>
        <v>0.52704589490575005</v>
      </c>
      <c r="AR3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6">
        <f>_xlfn.RANK.AVG(Table2[[#This Row],[1Y Return vs Nifty Z-Score]],Table2[1Y Return vs Nifty Z-Score])</f>
        <v>278</v>
      </c>
      <c r="AT306">
        <f>_xlfn.RANK.AVG(Table2[[#This Row],[6M Return vs Nifty Z-Score]],Table2[6M Return vs Nifty Z-Score])</f>
        <v>476</v>
      </c>
      <c r="AU306">
        <f>_xlfn.RANK.AVG(Table2[[#This Row],[Sharpe Ratio Z-Score]],Table2[Sharpe Ratio Z-Score])</f>
        <v>202</v>
      </c>
      <c r="AV306">
        <f>(Table2[[#This Row],[Rank 1Y]]+Table2[[#This Row],[Rank 6M]]+Table2[[#This Row],[Rank Sharpe]])/3</f>
        <v>318.66666666666669</v>
      </c>
    </row>
    <row r="307" spans="1:48" x14ac:dyDescent="0.3">
      <c r="A307" t="s">
        <v>369</v>
      </c>
      <c r="B307" t="s">
        <v>370</v>
      </c>
      <c r="C307" t="s">
        <v>3159</v>
      </c>
      <c r="D307" t="s">
        <v>371</v>
      </c>
      <c r="E307">
        <v>67942.8619569</v>
      </c>
      <c r="F307">
        <v>5348.7</v>
      </c>
      <c r="G307">
        <v>-3.59415416116151</v>
      </c>
      <c r="H307">
        <f>(Table2[[#This Row],[1Y Return vs Nifty]]-AVERAGE(Table2[1Y Return vs Nifty]))/_xlfn.STDEV.P(Table2[1Y Return vs Nifty])</f>
        <v>-0.48171322390212146</v>
      </c>
      <c r="I307">
        <v>1.41601927294765</v>
      </c>
      <c r="J307">
        <f>(Table2[[#This Row],[1M Return vs Nifty]]-AVERAGE(Table2[1M Return vs Nifty]))/_xlfn.STDEV.P(Table2[1M Return vs Nifty])</f>
        <v>0.24137614990908698</v>
      </c>
      <c r="K307">
        <v>19.796697995631199</v>
      </c>
      <c r="L307">
        <f>(Table2[[#This Row],[6M Return vs Nifty]]-AVERAGE(Table2[6M Return vs Nifty]))/_xlfn.STDEV.P(Table2[6M Return vs Nifty])</f>
        <v>0.26607827160599073</v>
      </c>
      <c r="M307">
        <v>-3.1976360038071299</v>
      </c>
      <c r="N307">
        <f>(Table2[[#This Row],[1W Return vs Nifty]]-AVERAGE(Table2[1W Return vs Nifty]))/_xlfn.STDEV.P(Table2[1W Return vs Nifty])</f>
        <v>-1.4190003366114141</v>
      </c>
      <c r="O307">
        <v>5335.51</v>
      </c>
      <c r="P307">
        <v>5358.5565495901901</v>
      </c>
      <c r="Q307">
        <v>4988.9128055419296</v>
      </c>
      <c r="R307">
        <v>51.632646126263502</v>
      </c>
      <c r="S307" s="1">
        <f>(Table2[[#This Row],[Close Price]]-Table2[[#This Row],[20D EMA]])/Table2[[#This Row],[20D EMA]]</f>
        <v>2.4721160676298235E-3</v>
      </c>
      <c r="T307" s="1">
        <f>(Table2[[#This Row],[Close Price]]-Table2[[#This Row],[50D EMA]])/Table2[[#This Row],[50D EMA]]</f>
        <v>-1.8394038579184358E-3</v>
      </c>
      <c r="U307" s="1">
        <f>(Table2[[#This Row],[Close Price]]-Table2[[#This Row],[200D EMA]])/Table2[[#This Row],[200D EMA]]</f>
        <v>7.2117354718727669E-2</v>
      </c>
      <c r="V307">
        <v>0.78000459814149203</v>
      </c>
      <c r="W307">
        <v>5232</v>
      </c>
      <c r="X307">
        <v>5397</v>
      </c>
      <c r="Y307">
        <v>5150</v>
      </c>
      <c r="Z307">
        <v>5397</v>
      </c>
      <c r="AA307">
        <v>5121.5</v>
      </c>
      <c r="AB307">
        <v>5580</v>
      </c>
      <c r="AC307" s="1">
        <f>(Table2[[#This Row],[Close Price]]/Table2[[#This Row],[Day Low]])-1</f>
        <v>2.2305045871559681E-2</v>
      </c>
      <c r="AD307" s="1">
        <f>(Table2[[#This Row],[Day High]]/Table2[[#This Row],[Close Price]])-1</f>
        <v>9.0302316450727727E-3</v>
      </c>
      <c r="AE307" s="1">
        <f>(Table2[[#This Row],[Close Price]]/Table2[[#This Row],[Current Week Low]])-1</f>
        <v>3.858252427184472E-2</v>
      </c>
      <c r="AF307" s="1">
        <f>(Table2[[#This Row],[Current Week High]]/Table2[[#This Row],[Close Price]])-1</f>
        <v>9.0302316450727727E-3</v>
      </c>
      <c r="AG307" s="1">
        <f>(Table2[[#This Row],[Close Price]]/Table2[[#This Row],[Current Month Low]])-1</f>
        <v>4.4362003319339927E-2</v>
      </c>
      <c r="AH307" s="1">
        <f>(Table2[[#This Row],[Current Month High]]/Table2[[#This Row],[Close Price]])-1</f>
        <v>4.3244152784788881E-2</v>
      </c>
      <c r="AI307">
        <v>20.777011236375198</v>
      </c>
      <c r="AJ307">
        <v>48.5337406276034</v>
      </c>
      <c r="AK307" t="str">
        <f>IF(AND(Table2[[#This Row],[20D EMA]]&gt;Table2[[#This Row],[50D EMA]],Table2[[#This Row],[50D EMA]]&gt;Table2[[#This Row],[200D EMA]]),"Uptrend","Downtrend/NoTrend")</f>
        <v>Downtrend/NoTrend</v>
      </c>
      <c r="AL307">
        <v>-7.0000000000000007E-2</v>
      </c>
      <c r="AM307" t="s">
        <v>3193</v>
      </c>
      <c r="AN307">
        <v>1.48</v>
      </c>
      <c r="AO307" t="s">
        <v>3194</v>
      </c>
      <c r="AP307">
        <v>9.5533699283846002E-2</v>
      </c>
      <c r="AQ307">
        <f>(Table2[[#This Row],[Sharpe Ratio]]-AVERAGE(Table2[Sharpe Ratio]))/_xlfn.STDEV.P(Table2[Sharpe Ratio])</f>
        <v>0.33582492753269738</v>
      </c>
      <c r="AR3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7">
        <f>_xlfn.RANK.AVG(Table2[[#This Row],[1Y Return vs Nifty Z-Score]],Table2[1Y Return vs Nifty Z-Score])</f>
        <v>479</v>
      </c>
      <c r="AT307">
        <f>_xlfn.RANK.AVG(Table2[[#This Row],[6M Return vs Nifty Z-Score]],Table2[6M Return vs Nifty Z-Score])</f>
        <v>227</v>
      </c>
      <c r="AU307">
        <f>_xlfn.RANK.AVG(Table2[[#This Row],[Sharpe Ratio Z-Score]],Table2[Sharpe Ratio Z-Score])</f>
        <v>253</v>
      </c>
      <c r="AV307">
        <f>(Table2[[#This Row],[Rank 1Y]]+Table2[[#This Row],[Rank 6M]]+Table2[[#This Row],[Rank Sharpe]])/3</f>
        <v>319.66666666666669</v>
      </c>
    </row>
    <row r="308" spans="1:48" x14ac:dyDescent="0.3">
      <c r="A308" t="s">
        <v>1654</v>
      </c>
      <c r="B308" t="s">
        <v>1655</v>
      </c>
      <c r="C308" t="s">
        <v>3162</v>
      </c>
      <c r="D308" t="s">
        <v>460</v>
      </c>
      <c r="E308">
        <v>5527.0926113699998</v>
      </c>
      <c r="F308">
        <v>2095.0500000000002</v>
      </c>
      <c r="G308">
        <v>-4.40566094432151</v>
      </c>
      <c r="H308">
        <f>(Table2[[#This Row],[1Y Return vs Nifty]]-AVERAGE(Table2[1Y Return vs Nifty]))/_xlfn.STDEV.P(Table2[1Y Return vs Nifty])</f>
        <v>-0.49517246311620006</v>
      </c>
      <c r="I308">
        <v>35.852135532238101</v>
      </c>
      <c r="J308">
        <f>(Table2[[#This Row],[1M Return vs Nifty]]-AVERAGE(Table2[1M Return vs Nifty]))/_xlfn.STDEV.P(Table2[1M Return vs Nifty])</f>
        <v>4.0365909189296634</v>
      </c>
      <c r="K308">
        <v>41.6462692676618</v>
      </c>
      <c r="L308">
        <f>(Table2[[#This Row],[6M Return vs Nifty]]-AVERAGE(Table2[6M Return vs Nifty]))/_xlfn.STDEV.P(Table2[6M Return vs Nifty])</f>
        <v>0.92804640488811541</v>
      </c>
      <c r="M308">
        <v>3.5035718323715601</v>
      </c>
      <c r="N308">
        <f>(Table2[[#This Row],[1W Return vs Nifty]]-AVERAGE(Table2[1W Return vs Nifty]))/_xlfn.STDEV.P(Table2[1W Return vs Nifty])</f>
        <v>-0.12785527154390919</v>
      </c>
      <c r="O308">
        <v>1546.45</v>
      </c>
      <c r="P308">
        <v>1864.45073481692</v>
      </c>
      <c r="Q308">
        <v>1626.81941146295</v>
      </c>
      <c r="R308">
        <v>53.1836055233181</v>
      </c>
      <c r="S308" s="1">
        <f>(Table2[[#This Row],[Close Price]]-Table2[[#This Row],[20D EMA]])/Table2[[#This Row],[20D EMA]]</f>
        <v>0.35474797115975304</v>
      </c>
      <c r="T308" s="1">
        <f>(Table2[[#This Row],[Close Price]]-Table2[[#This Row],[50D EMA]])/Table2[[#This Row],[50D EMA]]</f>
        <v>0.12368214449266418</v>
      </c>
      <c r="U308" s="1">
        <f>(Table2[[#This Row],[Close Price]]-Table2[[#This Row],[200D EMA]])/Table2[[#This Row],[200D EMA]]</f>
        <v>0.28781964687523887</v>
      </c>
      <c r="V308">
        <v>0.65427234969748005</v>
      </c>
      <c r="W308">
        <v>2082.15</v>
      </c>
      <c r="X308">
        <v>2125.6999999999998</v>
      </c>
      <c r="Y308">
        <v>2071.1999999999998</v>
      </c>
      <c r="Z308">
        <v>2150</v>
      </c>
      <c r="AA308">
        <v>2068.1</v>
      </c>
      <c r="AB308">
        <v>2210</v>
      </c>
      <c r="AC308" s="1">
        <f>(Table2[[#This Row],[Close Price]]/Table2[[#This Row],[Day Low]])-1</f>
        <v>6.1955190548230732E-3</v>
      </c>
      <c r="AD308" s="1">
        <f>(Table2[[#This Row],[Day High]]/Table2[[#This Row],[Close Price]])-1</f>
        <v>1.4629722440991699E-2</v>
      </c>
      <c r="AE308" s="1">
        <f>(Table2[[#This Row],[Close Price]]/Table2[[#This Row],[Current Week Low]])-1</f>
        <v>1.1515063731170505E-2</v>
      </c>
      <c r="AF308" s="1">
        <f>(Table2[[#This Row],[Current Week High]]/Table2[[#This Row],[Close Price]])-1</f>
        <v>2.6228490966802687E-2</v>
      </c>
      <c r="AG308" s="1">
        <f>(Table2[[#This Row],[Close Price]]/Table2[[#This Row],[Current Month Low]])-1</f>
        <v>1.3031284754122296E-2</v>
      </c>
      <c r="AH308" s="1">
        <f>(Table2[[#This Row],[Current Month High]]/Table2[[#This Row],[Close Price]])-1</f>
        <v>5.4867425598434272E-2</v>
      </c>
      <c r="AI308">
        <v>14.0784229493329</v>
      </c>
      <c r="AJ308">
        <v>78.150510204081598</v>
      </c>
      <c r="AK308" t="str">
        <f>IF(AND(Table2[[#This Row],[20D EMA]]&gt;Table2[[#This Row],[50D EMA]],Table2[[#This Row],[50D EMA]]&gt;Table2[[#This Row],[200D EMA]]),"Uptrend","Downtrend/NoTrend")</f>
        <v>Downtrend/NoTrend</v>
      </c>
      <c r="AL308">
        <v>0.3</v>
      </c>
      <c r="AM308" t="s">
        <v>3194</v>
      </c>
      <c r="AN308">
        <v>-3.65</v>
      </c>
      <c r="AO308" t="s">
        <v>3193</v>
      </c>
      <c r="AP308">
        <v>5.1612905500366998E-2</v>
      </c>
      <c r="AQ308">
        <f>(Table2[[#This Row],[Sharpe Ratio]]-AVERAGE(Table2[Sharpe Ratio]))/_xlfn.STDEV.P(Table2[Sharpe Ratio])</f>
        <v>-0.17608284092740117</v>
      </c>
      <c r="AR3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8">
        <f>_xlfn.RANK.AVG(Table2[[#This Row],[1Y Return vs Nifty Z-Score]],Table2[1Y Return vs Nifty Z-Score])</f>
        <v>481</v>
      </c>
      <c r="AT308">
        <f>_xlfn.RANK.AVG(Table2[[#This Row],[6M Return vs Nifty Z-Score]],Table2[6M Return vs Nifty Z-Score])</f>
        <v>95</v>
      </c>
      <c r="AU308">
        <f>_xlfn.RANK.AVG(Table2[[#This Row],[Sharpe Ratio Z-Score]],Table2[Sharpe Ratio Z-Score])</f>
        <v>388</v>
      </c>
      <c r="AV308">
        <f>(Table2[[#This Row],[Rank 1Y]]+Table2[[#This Row],[Rank 6M]]+Table2[[#This Row],[Rank Sharpe]])/3</f>
        <v>321.33333333333331</v>
      </c>
    </row>
    <row r="309" spans="1:48" x14ac:dyDescent="0.3">
      <c r="A309" t="s">
        <v>664</v>
      </c>
      <c r="B309" t="s">
        <v>665</v>
      </c>
      <c r="C309" t="s">
        <v>3159</v>
      </c>
      <c r="D309" t="s">
        <v>274</v>
      </c>
      <c r="E309">
        <v>28788.46606382</v>
      </c>
      <c r="F309">
        <v>3827.3</v>
      </c>
      <c r="G309">
        <v>6.3413640698964699E-2</v>
      </c>
      <c r="H309">
        <f>(Table2[[#This Row],[1Y Return vs Nifty]]-AVERAGE(Table2[1Y Return vs Nifty]))/_xlfn.STDEV.P(Table2[1Y Return vs Nifty])</f>
        <v>-0.42105066259208779</v>
      </c>
      <c r="I309">
        <v>1.6850600995640801</v>
      </c>
      <c r="J309">
        <f>(Table2[[#This Row],[1M Return vs Nifty]]-AVERAGE(Table2[1M Return vs Nifty]))/_xlfn.STDEV.P(Table2[1M Return vs Nifty])</f>
        <v>0.27102722063250834</v>
      </c>
      <c r="K309">
        <v>18.7144294506294</v>
      </c>
      <c r="L309">
        <f>(Table2[[#This Row],[6M Return vs Nifty]]-AVERAGE(Table2[6M Return vs Nifty]))/_xlfn.STDEV.P(Table2[6M Return vs Nifty])</f>
        <v>0.23328919398404707</v>
      </c>
      <c r="M309">
        <v>4.9019136375645802</v>
      </c>
      <c r="N309">
        <f>(Table2[[#This Row],[1W Return vs Nifty]]-AVERAGE(Table2[1W Return vs Nifty]))/_xlfn.STDEV.P(Table2[1W Return vs Nifty])</f>
        <v>0.14156811677500983</v>
      </c>
      <c r="O309">
        <v>3757.12</v>
      </c>
      <c r="P309">
        <v>3808.6307702274698</v>
      </c>
      <c r="Q309">
        <v>3636.5039200199199</v>
      </c>
      <c r="R309">
        <v>61.519864548641898</v>
      </c>
      <c r="S309" s="1">
        <f>(Table2[[#This Row],[Close Price]]-Table2[[#This Row],[20D EMA]])/Table2[[#This Row],[20D EMA]]</f>
        <v>1.8679201090196825E-2</v>
      </c>
      <c r="T309" s="1">
        <f>(Table2[[#This Row],[Close Price]]-Table2[[#This Row],[50D EMA]])/Table2[[#This Row],[50D EMA]]</f>
        <v>4.9018219141823841E-3</v>
      </c>
      <c r="U309" s="1">
        <f>(Table2[[#This Row],[Close Price]]-Table2[[#This Row],[200D EMA]])/Table2[[#This Row],[200D EMA]]</f>
        <v>5.2466897926246481E-2</v>
      </c>
      <c r="V309">
        <v>0.306965258946228</v>
      </c>
      <c r="W309">
        <v>3809.1</v>
      </c>
      <c r="X309">
        <v>3873.4</v>
      </c>
      <c r="Y309">
        <v>3701.3</v>
      </c>
      <c r="Z309">
        <v>3873.4</v>
      </c>
      <c r="AA309">
        <v>3575</v>
      </c>
      <c r="AB309">
        <v>3873.4</v>
      </c>
      <c r="AC309" s="1">
        <f>(Table2[[#This Row],[Close Price]]/Table2[[#This Row],[Day Low]])-1</f>
        <v>4.7780315560106423E-3</v>
      </c>
      <c r="AD309" s="1">
        <f>(Table2[[#This Row],[Day High]]/Table2[[#This Row],[Close Price]])-1</f>
        <v>1.2045044809656957E-2</v>
      </c>
      <c r="AE309" s="1">
        <f>(Table2[[#This Row],[Close Price]]/Table2[[#This Row],[Current Week Low]])-1</f>
        <v>3.4042093318563671E-2</v>
      </c>
      <c r="AF309" s="1">
        <f>(Table2[[#This Row],[Current Week High]]/Table2[[#This Row],[Close Price]])-1</f>
        <v>1.2045044809656957E-2</v>
      </c>
      <c r="AG309" s="1">
        <f>(Table2[[#This Row],[Close Price]]/Table2[[#This Row],[Current Month Low]])-1</f>
        <v>7.0573426573426579E-2</v>
      </c>
      <c r="AH309" s="1">
        <f>(Table2[[#This Row],[Current Month High]]/Table2[[#This Row],[Close Price]])-1</f>
        <v>1.2045044809656957E-2</v>
      </c>
      <c r="AI309">
        <v>25.882475896846302</v>
      </c>
      <c r="AJ309">
        <v>51.606258665082102</v>
      </c>
      <c r="AK309" t="str">
        <f>IF(AND(Table2[[#This Row],[20D EMA]]&gt;Table2[[#This Row],[50D EMA]],Table2[[#This Row],[50D EMA]]&gt;Table2[[#This Row],[200D EMA]]),"Uptrend","Downtrend/NoTrend")</f>
        <v>Downtrend/NoTrend</v>
      </c>
      <c r="AL309">
        <v>-0.04</v>
      </c>
      <c r="AM309" t="s">
        <v>3193</v>
      </c>
      <c r="AN309">
        <v>1.53</v>
      </c>
      <c r="AO309" t="s">
        <v>3194</v>
      </c>
      <c r="AP309">
        <v>8.6486950046147995E-2</v>
      </c>
      <c r="AQ309">
        <f>(Table2[[#This Row],[Sharpe Ratio]]-AVERAGE(Table2[Sharpe Ratio]))/_xlfn.STDEV.P(Table2[Sharpe Ratio])</f>
        <v>0.23038281651533929</v>
      </c>
      <c r="AR3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09">
        <f>_xlfn.RANK.AVG(Table2[[#This Row],[1Y Return vs Nifty Z-Score]],Table2[1Y Return vs Nifty Z-Score])</f>
        <v>452</v>
      </c>
      <c r="AT309">
        <f>_xlfn.RANK.AVG(Table2[[#This Row],[6M Return vs Nifty Z-Score]],Table2[6M Return vs Nifty Z-Score])</f>
        <v>235</v>
      </c>
      <c r="AU309">
        <f>_xlfn.RANK.AVG(Table2[[#This Row],[Sharpe Ratio Z-Score]],Table2[Sharpe Ratio Z-Score])</f>
        <v>284</v>
      </c>
      <c r="AV309">
        <f>(Table2[[#This Row],[Rank 1Y]]+Table2[[#This Row],[Rank 6M]]+Table2[[#This Row],[Rank Sharpe]])/3</f>
        <v>323.66666666666669</v>
      </c>
    </row>
    <row r="310" spans="1:48" x14ac:dyDescent="0.3">
      <c r="A310" t="s">
        <v>1167</v>
      </c>
      <c r="B310" t="s">
        <v>1168</v>
      </c>
      <c r="C310" t="s">
        <v>3148</v>
      </c>
      <c r="D310" t="s">
        <v>587</v>
      </c>
      <c r="E310">
        <v>10702.336305479999</v>
      </c>
      <c r="F310">
        <v>1200.2</v>
      </c>
      <c r="G310">
        <v>5.1184709926660901</v>
      </c>
      <c r="H310">
        <f>(Table2[[#This Row],[1Y Return vs Nifty]]-AVERAGE(Table2[1Y Return vs Nifty]))/_xlfn.STDEV.P(Table2[1Y Return vs Nifty])</f>
        <v>-0.33721004960783668</v>
      </c>
      <c r="I310">
        <v>1.74697022822686</v>
      </c>
      <c r="J310">
        <f>(Table2[[#This Row],[1M Return vs Nifty]]-AVERAGE(Table2[1M Return vs Nifty]))/_xlfn.STDEV.P(Table2[1M Return vs Nifty])</f>
        <v>0.27785035460277874</v>
      </c>
      <c r="K310">
        <v>21.283110108513799</v>
      </c>
      <c r="L310">
        <f>(Table2[[#This Row],[6M Return vs Nifty]]-AVERAGE(Table2[6M Return vs Nifty]))/_xlfn.STDEV.P(Table2[6M Return vs Nifty])</f>
        <v>0.3111115328724206</v>
      </c>
      <c r="M310">
        <v>-1.6770517258669899</v>
      </c>
      <c r="N310">
        <f>(Table2[[#This Row],[1W Return vs Nifty]]-AVERAGE(Table2[1W Return vs Nifty]))/_xlfn.STDEV.P(Table2[1W Return vs Nifty])</f>
        <v>-1.1260240650977702</v>
      </c>
      <c r="O310">
        <v>1220.97</v>
      </c>
      <c r="P310">
        <v>1164.1091381019801</v>
      </c>
      <c r="Q310">
        <v>1019.84955161118</v>
      </c>
      <c r="R310">
        <v>41.983925109752697</v>
      </c>
      <c r="S310" s="1">
        <f>(Table2[[#This Row],[Close Price]]-Table2[[#This Row],[20D EMA]])/Table2[[#This Row],[20D EMA]]</f>
        <v>-1.7011064972931342E-2</v>
      </c>
      <c r="T310" s="1">
        <f>(Table2[[#This Row],[Close Price]]-Table2[[#This Row],[50D EMA]])/Table2[[#This Row],[50D EMA]]</f>
        <v>3.1002988222276356E-2</v>
      </c>
      <c r="U310" s="1">
        <f>(Table2[[#This Row],[Close Price]]-Table2[[#This Row],[200D EMA]])/Table2[[#This Row],[200D EMA]]</f>
        <v>0.17684024874443349</v>
      </c>
      <c r="V310">
        <v>1.3408749795836401</v>
      </c>
      <c r="W310">
        <v>1193.75</v>
      </c>
      <c r="X310">
        <v>1213.5</v>
      </c>
      <c r="Y310">
        <v>1188</v>
      </c>
      <c r="Z310">
        <v>1229.95</v>
      </c>
      <c r="AA310">
        <v>1155</v>
      </c>
      <c r="AB310">
        <v>1383.3</v>
      </c>
      <c r="AC310" s="1">
        <f>(Table2[[#This Row],[Close Price]]/Table2[[#This Row],[Day Low]])-1</f>
        <v>5.4031413612565249E-3</v>
      </c>
      <c r="AD310" s="1">
        <f>(Table2[[#This Row],[Day High]]/Table2[[#This Row],[Close Price]])-1</f>
        <v>1.1081486418930142E-2</v>
      </c>
      <c r="AE310" s="1">
        <f>(Table2[[#This Row],[Close Price]]/Table2[[#This Row],[Current Week Low]])-1</f>
        <v>1.0269360269360206E-2</v>
      </c>
      <c r="AF310" s="1">
        <f>(Table2[[#This Row],[Current Week High]]/Table2[[#This Row],[Close Price]])-1</f>
        <v>2.4787535410764949E-2</v>
      </c>
      <c r="AG310" s="1">
        <f>(Table2[[#This Row],[Close Price]]/Table2[[#This Row],[Current Month Low]])-1</f>
        <v>3.9134199134199132E-2</v>
      </c>
      <c r="AH310" s="1">
        <f>(Table2[[#This Row],[Current Month High]]/Table2[[#This Row],[Close Price]])-1</f>
        <v>0.15255790701549743</v>
      </c>
      <c r="AI310">
        <v>15.255790701549699</v>
      </c>
      <c r="AJ310">
        <v>54.535505053756502</v>
      </c>
      <c r="AK310" t="str">
        <f>IF(AND(Table2[[#This Row],[20D EMA]]&gt;Table2[[#This Row],[50D EMA]],Table2[[#This Row],[50D EMA]]&gt;Table2[[#This Row],[200D EMA]]),"Uptrend","Downtrend/NoTrend")</f>
        <v>Uptrend</v>
      </c>
      <c r="AL310">
        <v>0.1</v>
      </c>
      <c r="AM310" t="s">
        <v>3194</v>
      </c>
      <c r="AN310">
        <v>-7.47</v>
      </c>
      <c r="AO310" t="s">
        <v>3193</v>
      </c>
      <c r="AP310">
        <v>6.3496070855230999E-2</v>
      </c>
      <c r="AQ310">
        <f>(Table2[[#This Row],[Sharpe Ratio]]-AVERAGE(Table2[Sharpe Ratio]))/_xlfn.STDEV.P(Table2[Sharpe Ratio])</f>
        <v>-3.7581595047392419E-2</v>
      </c>
      <c r="AR31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-0.91185382227779987</v>
      </c>
      <c r="AS310">
        <f>_xlfn.RANK.AVG(Table2[[#This Row],[1Y Return vs Nifty Z-Score]],Table2[1Y Return vs Nifty Z-Score])</f>
        <v>412</v>
      </c>
      <c r="AT310">
        <f>_xlfn.RANK.AVG(Table2[[#This Row],[6M Return vs Nifty Z-Score]],Table2[6M Return vs Nifty Z-Score])</f>
        <v>216</v>
      </c>
      <c r="AU310">
        <f>_xlfn.RANK.AVG(Table2[[#This Row],[Sharpe Ratio Z-Score]],Table2[Sharpe Ratio Z-Score])</f>
        <v>346</v>
      </c>
      <c r="AV310">
        <f>(Table2[[#This Row],[Rank 1Y]]+Table2[[#This Row],[Rank 6M]]+Table2[[#This Row],[Rank Sharpe]])/3</f>
        <v>324.66666666666669</v>
      </c>
    </row>
    <row r="311" spans="1:48" x14ac:dyDescent="0.3">
      <c r="A311" t="s">
        <v>216</v>
      </c>
      <c r="B311" t="s">
        <v>217</v>
      </c>
      <c r="C311" t="s">
        <v>3153</v>
      </c>
      <c r="D311" t="s">
        <v>57</v>
      </c>
      <c r="E311">
        <v>120740.75622692</v>
      </c>
      <c r="F311">
        <v>692.15</v>
      </c>
      <c r="G311">
        <v>45.654026721695999</v>
      </c>
      <c r="H311">
        <f>(Table2[[#This Row],[1Y Return vs Nifty]]-AVERAGE(Table2[1Y Return vs Nifty]))/_xlfn.STDEV.P(Table2[1Y Return vs Nifty])</f>
        <v>0.33509208335542962</v>
      </c>
      <c r="I311">
        <v>-8.3823096507857908</v>
      </c>
      <c r="J311">
        <f>(Table2[[#This Row],[1M Return vs Nifty]]-AVERAGE(Table2[1M Return vs Nifty]))/_xlfn.STDEV.P(Table2[1M Return vs Nifty])</f>
        <v>-0.83850063884005366</v>
      </c>
      <c r="K311">
        <v>1.05675957367129</v>
      </c>
      <c r="L311">
        <f>(Table2[[#This Row],[6M Return vs Nifty]]-AVERAGE(Table2[6M Return vs Nifty]))/_xlfn.STDEV.P(Table2[6M Return vs Nifty])</f>
        <v>-0.30167850039468386</v>
      </c>
      <c r="M311">
        <v>2.9620433145858698</v>
      </c>
      <c r="N311">
        <f>(Table2[[#This Row],[1W Return vs Nifty]]-AVERAGE(Table2[1W Return vs Nifty]))/_xlfn.STDEV.P(Table2[1W Return vs Nifty])</f>
        <v>-0.23219345809551795</v>
      </c>
      <c r="O311">
        <v>723.67</v>
      </c>
      <c r="P311">
        <v>720.38193875875197</v>
      </c>
      <c r="Q311">
        <v>622.33803352856</v>
      </c>
      <c r="R311">
        <v>35.006629438998502</v>
      </c>
      <c r="S311" s="1">
        <f>(Table2[[#This Row],[Close Price]]-Table2[[#This Row],[20D EMA]])/Table2[[#This Row],[20D EMA]]</f>
        <v>-4.355576436773665E-2</v>
      </c>
      <c r="T311" s="1">
        <f>(Table2[[#This Row],[Close Price]]-Table2[[#This Row],[50D EMA]])/Table2[[#This Row],[50D EMA]]</f>
        <v>-3.9190236789385359E-2</v>
      </c>
      <c r="U311" s="1">
        <f>(Table2[[#This Row],[Close Price]]-Table2[[#This Row],[200D EMA]])/Table2[[#This Row],[200D EMA]]</f>
        <v>0.11217692429244114</v>
      </c>
      <c r="V311">
        <v>0.77612602174811096</v>
      </c>
      <c r="W311">
        <v>690</v>
      </c>
      <c r="X311">
        <v>708.55</v>
      </c>
      <c r="Y311">
        <v>690</v>
      </c>
      <c r="Z311">
        <v>718.4</v>
      </c>
      <c r="AA311">
        <v>662.2</v>
      </c>
      <c r="AB311">
        <v>741.45</v>
      </c>
      <c r="AC311" s="1">
        <f>(Table2[[#This Row],[Close Price]]/Table2[[#This Row],[Day Low]])-1</f>
        <v>3.1159420289854634E-3</v>
      </c>
      <c r="AD311" s="1">
        <f>(Table2[[#This Row],[Day High]]/Table2[[#This Row],[Close Price]])-1</f>
        <v>2.3694285920681901E-2</v>
      </c>
      <c r="AE311" s="1">
        <f>(Table2[[#This Row],[Close Price]]/Table2[[#This Row],[Current Week Low]])-1</f>
        <v>3.1159420289854634E-3</v>
      </c>
      <c r="AF311" s="1">
        <f>(Table2[[#This Row],[Current Week High]]/Table2[[#This Row],[Close Price]])-1</f>
        <v>3.7925305208408533E-2</v>
      </c>
      <c r="AG311" s="1">
        <f>(Table2[[#This Row],[Close Price]]/Table2[[#This Row],[Current Month Low]])-1</f>
        <v>4.5228027786167191E-2</v>
      </c>
      <c r="AH311" s="1">
        <f>(Table2[[#This Row],[Current Month High]]/Table2[[#This Row],[Close Price]])-1</f>
        <v>7.1227335115220836E-2</v>
      </c>
      <c r="AI311">
        <v>16.289821570468799</v>
      </c>
      <c r="AJ311">
        <v>99.179856115107896</v>
      </c>
      <c r="AK311" t="str">
        <f>IF(AND(Table2[[#This Row],[20D EMA]]&gt;Table2[[#This Row],[50D EMA]],Table2[[#This Row],[50D EMA]]&gt;Table2[[#This Row],[200D EMA]]),"Uptrend","Downtrend/NoTrend")</f>
        <v>Uptrend</v>
      </c>
      <c r="AL311">
        <v>0.05</v>
      </c>
      <c r="AM311" t="s">
        <v>3194</v>
      </c>
      <c r="AN311">
        <v>-10.85</v>
      </c>
      <c r="AO311" t="s">
        <v>3193</v>
      </c>
      <c r="AP311">
        <v>6.1953471202408003E-2</v>
      </c>
      <c r="AQ311">
        <f>(Table2[[#This Row],[Sharpe Ratio]]-AVERAGE(Table2[Sharpe Ratio]))/_xlfn.STDEV.P(Table2[Sharpe Ratio])</f>
        <v>-5.5560977428249565E-2</v>
      </c>
      <c r="AR31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-1.0928414914030755</v>
      </c>
      <c r="AS311">
        <f>_xlfn.RANK.AVG(Table2[[#This Row],[1Y Return vs Nifty Z-Score]],Table2[1Y Return vs Nifty Z-Score])</f>
        <v>206</v>
      </c>
      <c r="AT311">
        <f>_xlfn.RANK.AVG(Table2[[#This Row],[6M Return vs Nifty Z-Score]],Table2[6M Return vs Nifty Z-Score])</f>
        <v>418</v>
      </c>
      <c r="AU311">
        <f>_xlfn.RANK.AVG(Table2[[#This Row],[Sharpe Ratio Z-Score]],Table2[Sharpe Ratio Z-Score])</f>
        <v>351</v>
      </c>
      <c r="AV311">
        <f>(Table2[[#This Row],[Rank 1Y]]+Table2[[#This Row],[Rank 6M]]+Table2[[#This Row],[Rank Sharpe]])/3</f>
        <v>325</v>
      </c>
    </row>
    <row r="312" spans="1:48" x14ac:dyDescent="0.3">
      <c r="A312" t="s">
        <v>1670</v>
      </c>
      <c r="B312" t="s">
        <v>1671</v>
      </c>
      <c r="C312" t="s">
        <v>3159</v>
      </c>
      <c r="D312" t="s">
        <v>184</v>
      </c>
      <c r="E312">
        <v>5355.4942492949904</v>
      </c>
      <c r="F312">
        <v>7885.65</v>
      </c>
      <c r="G312">
        <v>52.589960193866098</v>
      </c>
      <c r="H312">
        <f>(Table2[[#This Row],[1Y Return vs Nifty]]-AVERAGE(Table2[1Y Return vs Nifty]))/_xlfn.STDEV.P(Table2[1Y Return vs Nifty])</f>
        <v>0.45012795207775702</v>
      </c>
      <c r="I312">
        <v>0.73100147438970098</v>
      </c>
      <c r="J312">
        <f>(Table2[[#This Row],[1M Return vs Nifty]]-AVERAGE(Table2[1M Return vs Nifty]))/_xlfn.STDEV.P(Table2[1M Return vs Nifty])</f>
        <v>0.16588013152670922</v>
      </c>
      <c r="K312">
        <v>-17.220186306188801</v>
      </c>
      <c r="L312">
        <f>(Table2[[#This Row],[6M Return vs Nifty]]-AVERAGE(Table2[6M Return vs Nifty]))/_xlfn.STDEV.P(Table2[6M Return vs Nifty])</f>
        <v>-0.85540816380812079</v>
      </c>
      <c r="M312">
        <v>3.1551767767097401</v>
      </c>
      <c r="N312">
        <f>(Table2[[#This Row],[1W Return vs Nifty]]-AVERAGE(Table2[1W Return vs Nifty]))/_xlfn.STDEV.P(Table2[1W Return vs Nifty])</f>
        <v>-0.19498176094827138</v>
      </c>
      <c r="O312">
        <v>6891.04</v>
      </c>
      <c r="P312">
        <v>7652.6219110271604</v>
      </c>
      <c r="Q312">
        <v>6960.6387515779297</v>
      </c>
      <c r="R312">
        <v>54.188458636945697</v>
      </c>
      <c r="S312" s="1">
        <f>(Table2[[#This Row],[Close Price]]-Table2[[#This Row],[20D EMA]])/Table2[[#This Row],[20D EMA]]</f>
        <v>0.14433380157421807</v>
      </c>
      <c r="T312" s="1">
        <f>(Table2[[#This Row],[Close Price]]-Table2[[#This Row],[50D EMA]])/Table2[[#This Row],[50D EMA]]</f>
        <v>3.045075160933456E-2</v>
      </c>
      <c r="U312" s="1">
        <f>(Table2[[#This Row],[Close Price]]-Table2[[#This Row],[200D EMA]])/Table2[[#This Row],[200D EMA]]</f>
        <v>0.13289171891191395</v>
      </c>
      <c r="V312">
        <v>0.95616032651437899</v>
      </c>
      <c r="W312">
        <v>7866.35</v>
      </c>
      <c r="X312">
        <v>7959.9</v>
      </c>
      <c r="Y312">
        <v>7680</v>
      </c>
      <c r="Z312">
        <v>8070</v>
      </c>
      <c r="AA312">
        <v>7651.5</v>
      </c>
      <c r="AB312">
        <v>8070</v>
      </c>
      <c r="AC312" s="1">
        <f>(Table2[[#This Row],[Close Price]]/Table2[[#This Row],[Day Low]])-1</f>
        <v>2.4534885938203299E-3</v>
      </c>
      <c r="AD312" s="1">
        <f>(Table2[[#This Row],[Day High]]/Table2[[#This Row],[Close Price]])-1</f>
        <v>9.4158376291111345E-3</v>
      </c>
      <c r="AE312" s="1">
        <f>(Table2[[#This Row],[Close Price]]/Table2[[#This Row],[Current Week Low]])-1</f>
        <v>2.6777343749999849E-2</v>
      </c>
      <c r="AF312" s="1">
        <f>(Table2[[#This Row],[Current Week High]]/Table2[[#This Row],[Close Price]])-1</f>
        <v>2.3377907972075951E-2</v>
      </c>
      <c r="AG312" s="1">
        <f>(Table2[[#This Row],[Close Price]]/Table2[[#This Row],[Current Month Low]])-1</f>
        <v>3.0601842775926258E-2</v>
      </c>
      <c r="AH312" s="1">
        <f>(Table2[[#This Row],[Current Month High]]/Table2[[#This Row],[Close Price]])-1</f>
        <v>2.3377907972075951E-2</v>
      </c>
      <c r="AI312">
        <v>15.1826418874791</v>
      </c>
      <c r="AJ312">
        <v>108.888623991735</v>
      </c>
      <c r="AK312" t="str">
        <f>IF(AND(Table2[[#This Row],[20D EMA]]&gt;Table2[[#This Row],[50D EMA]],Table2[[#This Row],[50D EMA]]&gt;Table2[[#This Row],[200D EMA]]),"Uptrend","Downtrend/NoTrend")</f>
        <v>Downtrend/NoTrend</v>
      </c>
      <c r="AL312">
        <v>0.11</v>
      </c>
      <c r="AM312" t="s">
        <v>3194</v>
      </c>
      <c r="AN312">
        <v>6.72</v>
      </c>
      <c r="AO312" t="s">
        <v>3194</v>
      </c>
      <c r="AP312">
        <v>0.120960695157404</v>
      </c>
      <c r="AQ312">
        <f>(Table2[[#This Row],[Sharpe Ratio]]-AVERAGE(Table2[Sharpe Ratio]))/_xlfn.STDEV.P(Table2[Sharpe Ratio])</f>
        <v>0.63218288455061755</v>
      </c>
      <c r="AR3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2">
        <f>_xlfn.RANK.AVG(Table2[[#This Row],[1Y Return vs Nifty Z-Score]],Table2[1Y Return vs Nifty Z-Score])</f>
        <v>175</v>
      </c>
      <c r="AT312">
        <f>_xlfn.RANK.AVG(Table2[[#This Row],[6M Return vs Nifty Z-Score]],Table2[6M Return vs Nifty Z-Score])</f>
        <v>617</v>
      </c>
      <c r="AU312">
        <f>_xlfn.RANK.AVG(Table2[[#This Row],[Sharpe Ratio Z-Score]],Table2[Sharpe Ratio Z-Score])</f>
        <v>185</v>
      </c>
      <c r="AV312">
        <f>(Table2[[#This Row],[Rank 1Y]]+Table2[[#This Row],[Rank 6M]]+Table2[[#This Row],[Rank Sharpe]])/3</f>
        <v>325.66666666666669</v>
      </c>
    </row>
    <row r="313" spans="1:48" x14ac:dyDescent="0.3">
      <c r="A313" t="s">
        <v>1353</v>
      </c>
      <c r="B313" t="s">
        <v>1354</v>
      </c>
      <c r="C313" t="s">
        <v>3160</v>
      </c>
      <c r="D313" t="s">
        <v>303</v>
      </c>
      <c r="E313">
        <v>8501.4086451519997</v>
      </c>
      <c r="F313">
        <v>220.96</v>
      </c>
      <c r="G313">
        <v>10.9756336414234</v>
      </c>
      <c r="H313">
        <f>(Table2[[#This Row],[1Y Return vs Nifty]]-AVERAGE(Table2[1Y Return vs Nifty]))/_xlfn.STDEV.P(Table2[1Y Return vs Nifty])</f>
        <v>-0.24006612568594918</v>
      </c>
      <c r="I313">
        <v>-0.64670762956765604</v>
      </c>
      <c r="J313">
        <f>(Table2[[#This Row],[1M Return vs Nifty]]-AVERAGE(Table2[1M Return vs Nifty]))/_xlfn.STDEV.P(Table2[1M Return vs Nifty])</f>
        <v>1.4042395256364713E-2</v>
      </c>
      <c r="K313">
        <v>-1.4683598709678001</v>
      </c>
      <c r="L313">
        <f>(Table2[[#This Row],[6M Return vs Nifty]]-AVERAGE(Table2[6M Return vs Nifty]))/_xlfn.STDEV.P(Table2[6M Return vs Nifty])</f>
        <v>-0.37818108180788829</v>
      </c>
      <c r="M313">
        <v>1.3964965195067101</v>
      </c>
      <c r="N313">
        <f>(Table2[[#This Row],[1W Return vs Nifty]]-AVERAGE(Table2[1W Return vs Nifty]))/_xlfn.STDEV.P(Table2[1W Return vs Nifty])</f>
        <v>-0.53383281446434883</v>
      </c>
      <c r="O313">
        <v>214.71</v>
      </c>
      <c r="P313">
        <v>216.371178289608</v>
      </c>
      <c r="Q313">
        <v>206.394227101914</v>
      </c>
      <c r="R313">
        <v>64.471206175798898</v>
      </c>
      <c r="S313" s="1">
        <f>(Table2[[#This Row],[Close Price]]-Table2[[#This Row],[20D EMA]])/Table2[[#This Row],[20D EMA]]</f>
        <v>2.9109030785710959E-2</v>
      </c>
      <c r="T313" s="1">
        <f>(Table2[[#This Row],[Close Price]]-Table2[[#This Row],[50D EMA]])/Table2[[#This Row],[50D EMA]]</f>
        <v>2.1208100573589222E-2</v>
      </c>
      <c r="U313" s="1">
        <f>(Table2[[#This Row],[Close Price]]-Table2[[#This Row],[200D EMA]])/Table2[[#This Row],[200D EMA]]</f>
        <v>7.0572579003838495E-2</v>
      </c>
      <c r="V313">
        <v>0.53826675891903597</v>
      </c>
      <c r="W313">
        <v>212.35</v>
      </c>
      <c r="X313">
        <v>222.1</v>
      </c>
      <c r="Y313">
        <v>212.35</v>
      </c>
      <c r="Z313">
        <v>222.1</v>
      </c>
      <c r="AA313">
        <v>206.8</v>
      </c>
      <c r="AB313">
        <v>224.24</v>
      </c>
      <c r="AC313" s="1">
        <f>(Table2[[#This Row],[Close Price]]/Table2[[#This Row],[Day Low]])-1</f>
        <v>4.0546267953849746E-2</v>
      </c>
      <c r="AD313" s="1">
        <f>(Table2[[#This Row],[Day High]]/Table2[[#This Row],[Close Price]])-1</f>
        <v>5.1593048515568007E-3</v>
      </c>
      <c r="AE313" s="1">
        <f>(Table2[[#This Row],[Close Price]]/Table2[[#This Row],[Current Week Low]])-1</f>
        <v>4.0546267953849746E-2</v>
      </c>
      <c r="AF313" s="1">
        <f>(Table2[[#This Row],[Current Week High]]/Table2[[#This Row],[Close Price]])-1</f>
        <v>5.1593048515568007E-3</v>
      </c>
      <c r="AG313" s="1">
        <f>(Table2[[#This Row],[Close Price]]/Table2[[#This Row],[Current Month Low]])-1</f>
        <v>6.8471953578336464E-2</v>
      </c>
      <c r="AH313" s="1">
        <f>(Table2[[#This Row],[Current Month High]]/Table2[[#This Row],[Close Price]])-1</f>
        <v>1.4844315713251177E-2</v>
      </c>
      <c r="AI313">
        <v>18.5734974656046</v>
      </c>
      <c r="AJ313">
        <v>49.7018970189702</v>
      </c>
      <c r="AK313" t="str">
        <f>IF(AND(Table2[[#This Row],[20D EMA]]&gt;Table2[[#This Row],[50D EMA]],Table2[[#This Row],[50D EMA]]&gt;Table2[[#This Row],[200D EMA]]),"Uptrend","Downtrend/NoTrend")</f>
        <v>Downtrend/NoTrend</v>
      </c>
      <c r="AL313">
        <v>-7.0000000000000007E-2</v>
      </c>
      <c r="AM313" t="s">
        <v>3193</v>
      </c>
      <c r="AN313">
        <v>6.76</v>
      </c>
      <c r="AO313" t="s">
        <v>3194</v>
      </c>
      <c r="AP313">
        <v>0.127897640509854</v>
      </c>
      <c r="AQ313">
        <f>(Table2[[#This Row],[Sharpe Ratio]]-AVERAGE(Table2[Sharpe Ratio]))/_xlfn.STDEV.P(Table2[Sharpe Ratio])</f>
        <v>0.71303470687442272</v>
      </c>
      <c r="AR3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3">
        <f>_xlfn.RANK.AVG(Table2[[#This Row],[1Y Return vs Nifty Z-Score]],Table2[1Y Return vs Nifty Z-Score])</f>
        <v>376</v>
      </c>
      <c r="AT313">
        <f>_xlfn.RANK.AVG(Table2[[#This Row],[6M Return vs Nifty Z-Score]],Table2[6M Return vs Nifty Z-Score])</f>
        <v>447</v>
      </c>
      <c r="AU313">
        <f>_xlfn.RANK.AVG(Table2[[#This Row],[Sharpe Ratio Z-Score]],Table2[Sharpe Ratio Z-Score])</f>
        <v>160</v>
      </c>
      <c r="AV313">
        <f>(Table2[[#This Row],[Rank 1Y]]+Table2[[#This Row],[Rank 6M]]+Table2[[#This Row],[Rank Sharpe]])/3</f>
        <v>327.66666666666669</v>
      </c>
    </row>
    <row r="314" spans="1:48" x14ac:dyDescent="0.3">
      <c r="A314" t="s">
        <v>320</v>
      </c>
      <c r="B314" t="s">
        <v>321</v>
      </c>
      <c r="C314" t="s">
        <v>3161</v>
      </c>
      <c r="D314" t="s">
        <v>133</v>
      </c>
      <c r="E314">
        <v>87496.414472479999</v>
      </c>
      <c r="F314">
        <v>3146.65</v>
      </c>
      <c r="G314">
        <v>58.106017294960502</v>
      </c>
      <c r="H314">
        <f>(Table2[[#This Row],[1Y Return vs Nifty]]-AVERAGE(Table2[1Y Return vs Nifty]))/_xlfn.STDEV.P(Table2[1Y Return vs Nifty])</f>
        <v>0.54161447268704754</v>
      </c>
      <c r="I314">
        <v>5.4690086110693299</v>
      </c>
      <c r="J314">
        <f>(Table2[[#This Row],[1M Return vs Nifty]]-AVERAGE(Table2[1M Return vs Nifty]))/_xlfn.STDEV.P(Table2[1M Return vs Nifty])</f>
        <v>0.6880573284398529</v>
      </c>
      <c r="K314">
        <v>6.1350043846123903</v>
      </c>
      <c r="L314">
        <f>(Table2[[#This Row],[6M Return vs Nifty]]-AVERAGE(Table2[6M Return vs Nifty]))/_xlfn.STDEV.P(Table2[6M Return vs Nifty])</f>
        <v>-0.14782485283357535</v>
      </c>
      <c r="M314">
        <v>7.1799620453848503</v>
      </c>
      <c r="N314">
        <f>(Table2[[#This Row],[1W Return vs Nifty]]-AVERAGE(Table2[1W Return vs Nifty]))/_xlfn.STDEV.P(Table2[1W Return vs Nifty])</f>
        <v>0.58048764167953459</v>
      </c>
      <c r="O314">
        <v>3039.32</v>
      </c>
      <c r="P314">
        <v>3010.57002080545</v>
      </c>
      <c r="Q314">
        <v>2699.1777397095302</v>
      </c>
      <c r="R314">
        <v>61.677317988156602</v>
      </c>
      <c r="S314" s="1">
        <f>(Table2[[#This Row],[Close Price]]-Table2[[#This Row],[20D EMA]])/Table2[[#This Row],[20D EMA]]</f>
        <v>3.5313820196622901E-2</v>
      </c>
      <c r="T314" s="1">
        <f>(Table2[[#This Row],[Close Price]]-Table2[[#This Row],[50D EMA]])/Table2[[#This Row],[50D EMA]]</f>
        <v>4.5200735493321355E-2</v>
      </c>
      <c r="U314" s="1">
        <f>(Table2[[#This Row],[Close Price]]-Table2[[#This Row],[200D EMA]])/Table2[[#This Row],[200D EMA]]</f>
        <v>0.16578095384656819</v>
      </c>
      <c r="V314">
        <v>0.85725993862920402</v>
      </c>
      <c r="W314">
        <v>3037</v>
      </c>
      <c r="X314">
        <v>3165</v>
      </c>
      <c r="Y314">
        <v>3003.6</v>
      </c>
      <c r="Z314">
        <v>3165</v>
      </c>
      <c r="AA314">
        <v>2833.4</v>
      </c>
      <c r="AB314">
        <v>3279.95</v>
      </c>
      <c r="AC314" s="1">
        <f>(Table2[[#This Row],[Close Price]]/Table2[[#This Row],[Day Low]])-1</f>
        <v>3.6104708594007384E-2</v>
      </c>
      <c r="AD314" s="1">
        <f>(Table2[[#This Row],[Day High]]/Table2[[#This Row],[Close Price]])-1</f>
        <v>5.8315986843149314E-3</v>
      </c>
      <c r="AE314" s="1">
        <f>(Table2[[#This Row],[Close Price]]/Table2[[#This Row],[Current Week Low]])-1</f>
        <v>4.7626181915035426E-2</v>
      </c>
      <c r="AF314" s="1">
        <f>(Table2[[#This Row],[Current Week High]]/Table2[[#This Row],[Close Price]])-1</f>
        <v>5.8315986843149314E-3</v>
      </c>
      <c r="AG314" s="1">
        <f>(Table2[[#This Row],[Close Price]]/Table2[[#This Row],[Current Month Low]])-1</f>
        <v>0.11055622220653638</v>
      </c>
      <c r="AH314" s="1">
        <f>(Table2[[#This Row],[Current Month High]]/Table2[[#This Row],[Close Price]])-1</f>
        <v>4.2362512513307804E-2</v>
      </c>
      <c r="AI314">
        <v>8.1372253031001005</v>
      </c>
      <c r="AJ314">
        <v>103.16696797520601</v>
      </c>
      <c r="AK314" t="str">
        <f>IF(AND(Table2[[#This Row],[20D EMA]]&gt;Table2[[#This Row],[50D EMA]],Table2[[#This Row],[50D EMA]]&gt;Table2[[#This Row],[200D EMA]]),"Uptrend","Downtrend/NoTrend")</f>
        <v>Uptrend</v>
      </c>
      <c r="AL314">
        <v>0</v>
      </c>
      <c r="AM314" t="s">
        <v>3195</v>
      </c>
      <c r="AN314">
        <v>-4.8099999999999996</v>
      </c>
      <c r="AO314" t="s">
        <v>3193</v>
      </c>
      <c r="AP314">
        <v>2.3650848389626999E-2</v>
      </c>
      <c r="AQ314">
        <f>(Table2[[#This Row],[Sharpe Ratio]]-AVERAGE(Table2[Sharpe Ratio]))/_xlfn.STDEV.P(Table2[Sharpe Ratio])</f>
        <v>-0.5019875667772562</v>
      </c>
      <c r="AR3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1.1603470231956035</v>
      </c>
      <c r="AS314">
        <f>_xlfn.RANK.AVG(Table2[[#This Row],[1Y Return vs Nifty Z-Score]],Table2[1Y Return vs Nifty Z-Score])</f>
        <v>153</v>
      </c>
      <c r="AT314">
        <f>_xlfn.RANK.AVG(Table2[[#This Row],[6M Return vs Nifty Z-Score]],Table2[6M Return vs Nifty Z-Score])</f>
        <v>365</v>
      </c>
      <c r="AU314">
        <f>_xlfn.RANK.AVG(Table2[[#This Row],[Sharpe Ratio Z-Score]],Table2[Sharpe Ratio Z-Score])</f>
        <v>470</v>
      </c>
      <c r="AV314">
        <f>(Table2[[#This Row],[Rank 1Y]]+Table2[[#This Row],[Rank 6M]]+Table2[[#This Row],[Rank Sharpe]])/3</f>
        <v>329.33333333333331</v>
      </c>
    </row>
    <row r="315" spans="1:48" x14ac:dyDescent="0.3">
      <c r="A315" t="s">
        <v>1660</v>
      </c>
      <c r="B315" t="s">
        <v>1661</v>
      </c>
      <c r="C315" t="s">
        <v>3152</v>
      </c>
      <c r="D315" t="s">
        <v>263</v>
      </c>
      <c r="E315">
        <v>5410.2816836599904</v>
      </c>
      <c r="F315">
        <v>630.20000000000005</v>
      </c>
      <c r="G315">
        <v>32.074817941982197</v>
      </c>
      <c r="H315">
        <f>(Table2[[#This Row],[1Y Return vs Nifty]]-AVERAGE(Table2[1Y Return vs Nifty]))/_xlfn.STDEV.P(Table2[1Y Return vs Nifty])</f>
        <v>0.10987422554234309</v>
      </c>
      <c r="I315">
        <v>10.6462135659777</v>
      </c>
      <c r="J315">
        <f>(Table2[[#This Row],[1M Return vs Nifty]]-AVERAGE(Table2[1M Return vs Nifty]))/_xlfn.STDEV.P(Table2[1M Return vs Nifty])</f>
        <v>1.2586386494915203</v>
      </c>
      <c r="K315">
        <v>24.824858235253</v>
      </c>
      <c r="L315">
        <f>(Table2[[#This Row],[6M Return vs Nifty]]-AVERAGE(Table2[6M Return vs Nifty]))/_xlfn.STDEV.P(Table2[6M Return vs Nifty])</f>
        <v>0.41841452599861573</v>
      </c>
      <c r="M315">
        <v>17.601070725687102</v>
      </c>
      <c r="N315">
        <f>(Table2[[#This Row],[1W Return vs Nifty]]-AVERAGE(Table2[1W Return vs Nifty]))/_xlfn.STDEV.P(Table2[1W Return vs Nifty])</f>
        <v>2.5883589648852161</v>
      </c>
      <c r="O315">
        <v>448.75</v>
      </c>
      <c r="P315">
        <v>536.98261681093504</v>
      </c>
      <c r="Q315">
        <v>460.07706553313801</v>
      </c>
      <c r="R315">
        <v>75.314932352906993</v>
      </c>
      <c r="S315" s="1">
        <f>(Table2[[#This Row],[Close Price]]-Table2[[#This Row],[20D EMA]])/Table2[[#This Row],[20D EMA]]</f>
        <v>0.40434540389972157</v>
      </c>
      <c r="T315" s="1">
        <f>(Table2[[#This Row],[Close Price]]-Table2[[#This Row],[50D EMA]])/Table2[[#This Row],[50D EMA]]</f>
        <v>0.17359478737444065</v>
      </c>
      <c r="U315" s="1">
        <f>(Table2[[#This Row],[Close Price]]-Table2[[#This Row],[200D EMA]])/Table2[[#This Row],[200D EMA]]</f>
        <v>0.3697705171843837</v>
      </c>
      <c r="V315">
        <v>1.02100536950316</v>
      </c>
      <c r="W315">
        <v>624.9</v>
      </c>
      <c r="X315">
        <v>644.4</v>
      </c>
      <c r="Y315">
        <v>627.5</v>
      </c>
      <c r="Z315">
        <v>640</v>
      </c>
      <c r="AA315">
        <v>616.6</v>
      </c>
      <c r="AB315">
        <v>640.29999999999995</v>
      </c>
      <c r="AC315" s="1">
        <f>(Table2[[#This Row],[Close Price]]/Table2[[#This Row],[Day Low]])-1</f>
        <v>8.4813570171229369E-3</v>
      </c>
      <c r="AD315" s="1">
        <f>(Table2[[#This Row],[Day High]]/Table2[[#This Row],[Close Price]])-1</f>
        <v>2.2532529355759889E-2</v>
      </c>
      <c r="AE315" s="1">
        <f>(Table2[[#This Row],[Close Price]]/Table2[[#This Row],[Current Week Low]])-1</f>
        <v>4.3027888446216522E-3</v>
      </c>
      <c r="AF315" s="1">
        <f>(Table2[[#This Row],[Current Week High]]/Table2[[#This Row],[Close Price]])-1</f>
        <v>1.5550618851158271E-2</v>
      </c>
      <c r="AG315" s="1">
        <f>(Table2[[#This Row],[Close Price]]/Table2[[#This Row],[Current Month Low]])-1</f>
        <v>2.2056438533895495E-2</v>
      </c>
      <c r="AH315" s="1">
        <f>(Table2[[#This Row],[Current Month High]]/Table2[[#This Row],[Close Price]])-1</f>
        <v>1.6026658203744715E-2</v>
      </c>
      <c r="AI315">
        <v>1.6026658203744699</v>
      </c>
      <c r="AJ315">
        <v>83.144434757337905</v>
      </c>
      <c r="AK315" t="str">
        <f>IF(AND(Table2[[#This Row],[20D EMA]]&gt;Table2[[#This Row],[50D EMA]],Table2[[#This Row],[50D EMA]]&gt;Table2[[#This Row],[200D EMA]]),"Uptrend","Downtrend/NoTrend")</f>
        <v>Downtrend/NoTrend</v>
      </c>
      <c r="AL315">
        <v>0.25</v>
      </c>
      <c r="AM315" t="s">
        <v>3194</v>
      </c>
      <c r="AN315">
        <v>11.45</v>
      </c>
      <c r="AO315" t="s">
        <v>3194</v>
      </c>
      <c r="AQ315">
        <f>(Table2[[#This Row],[Sharpe Ratio]]-AVERAGE(Table2[Sharpe Ratio]))/_xlfn.STDEV.P(Table2[Sharpe Ratio])</f>
        <v>-0.77764408339231328</v>
      </c>
      <c r="AR3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5">
        <f>_xlfn.RANK.AVG(Table2[[#This Row],[1Y Return vs Nifty Z-Score]],Table2[1Y Return vs Nifty Z-Score])</f>
        <v>255</v>
      </c>
      <c r="AT315">
        <f>_xlfn.RANK.AVG(Table2[[#This Row],[6M Return vs Nifty Z-Score]],Table2[6M Return vs Nifty Z-Score])</f>
        <v>185</v>
      </c>
      <c r="AU315">
        <f>_xlfn.RANK.AVG(Table2[[#This Row],[Sharpe Ratio Z-Score]],Table2[Sharpe Ratio Z-Score])</f>
        <v>549</v>
      </c>
      <c r="AV315">
        <f>(Table2[[#This Row],[Rank 1Y]]+Table2[[#This Row],[Rank 6M]]+Table2[[#This Row],[Rank Sharpe]])/3</f>
        <v>329.66666666666669</v>
      </c>
    </row>
    <row r="316" spans="1:48" x14ac:dyDescent="0.3">
      <c r="A316" t="s">
        <v>951</v>
      </c>
      <c r="B316" t="s">
        <v>952</v>
      </c>
      <c r="C316" t="s">
        <v>3148</v>
      </c>
      <c r="D316" t="s">
        <v>225</v>
      </c>
      <c r="E316">
        <v>15720.820217189999</v>
      </c>
      <c r="F316">
        <v>1232.9000000000001</v>
      </c>
      <c r="G316">
        <v>25.985561870773999</v>
      </c>
      <c r="H316">
        <f>(Table2[[#This Row],[1Y Return vs Nifty]]-AVERAGE(Table2[1Y Return vs Nifty]))/_xlfn.STDEV.P(Table2[1Y Return vs Nifty])</f>
        <v>8.8809180322905433E-3</v>
      </c>
      <c r="I316">
        <v>-7.2134631340926596</v>
      </c>
      <c r="J316">
        <f>(Table2[[#This Row],[1M Return vs Nifty]]-AVERAGE(Table2[1M Return vs Nifty]))/_xlfn.STDEV.P(Table2[1M Return vs Nifty])</f>
        <v>-0.70968171136662694</v>
      </c>
      <c r="K316">
        <v>24.561500380819201</v>
      </c>
      <c r="L316">
        <f>(Table2[[#This Row],[6M Return vs Nifty]]-AVERAGE(Table2[6M Return vs Nifty]))/_xlfn.STDEV.P(Table2[6M Return vs Nifty])</f>
        <v>0.41043567345664889</v>
      </c>
      <c r="M316">
        <v>1.5904226365377501</v>
      </c>
      <c r="N316">
        <f>(Table2[[#This Row],[1W Return vs Nifty]]-AVERAGE(Table2[1W Return vs Nifty]))/_xlfn.STDEV.P(Table2[1W Return vs Nifty])</f>
        <v>-0.49646839373402391</v>
      </c>
      <c r="O316">
        <v>1228.51</v>
      </c>
      <c r="P316">
        <v>1186.62976837261</v>
      </c>
      <c r="Q316">
        <v>1021.09974018577</v>
      </c>
      <c r="R316">
        <v>52.1032506127031</v>
      </c>
      <c r="S316" s="1">
        <f>(Table2[[#This Row],[Close Price]]-Table2[[#This Row],[20D EMA]])/Table2[[#This Row],[20D EMA]]</f>
        <v>3.5734344856778537E-3</v>
      </c>
      <c r="T316" s="1">
        <f>(Table2[[#This Row],[Close Price]]-Table2[[#This Row],[50D EMA]])/Table2[[#This Row],[50D EMA]]</f>
        <v>3.8992980675722377E-2</v>
      </c>
      <c r="U316" s="1">
        <f>(Table2[[#This Row],[Close Price]]-Table2[[#This Row],[200D EMA]])/Table2[[#This Row],[200D EMA]]</f>
        <v>0.20742367418064078</v>
      </c>
      <c r="V316">
        <v>0.918351940681848</v>
      </c>
      <c r="W316">
        <v>1197</v>
      </c>
      <c r="X316">
        <v>1257.6500000000001</v>
      </c>
      <c r="Y316">
        <v>1188.05</v>
      </c>
      <c r="Z316">
        <v>1257.6500000000001</v>
      </c>
      <c r="AA316">
        <v>1160.4000000000001</v>
      </c>
      <c r="AB316">
        <v>1259</v>
      </c>
      <c r="AC316" s="1">
        <f>(Table2[[#This Row],[Close Price]]/Table2[[#This Row],[Day Low]])-1</f>
        <v>2.9991645781119569E-2</v>
      </c>
      <c r="AD316" s="1">
        <f>(Table2[[#This Row],[Day High]]/Table2[[#This Row],[Close Price]])-1</f>
        <v>2.0074620812718047E-2</v>
      </c>
      <c r="AE316" s="1">
        <f>(Table2[[#This Row],[Close Price]]/Table2[[#This Row],[Current Week Low]])-1</f>
        <v>3.7750936408400326E-2</v>
      </c>
      <c r="AF316" s="1">
        <f>(Table2[[#This Row],[Current Week High]]/Table2[[#This Row],[Close Price]])-1</f>
        <v>2.0074620812718047E-2</v>
      </c>
      <c r="AG316" s="1">
        <f>(Table2[[#This Row],[Close Price]]/Table2[[#This Row],[Current Month Low]])-1</f>
        <v>6.2478455704929381E-2</v>
      </c>
      <c r="AH316" s="1">
        <f>(Table2[[#This Row],[Current Month High]]/Table2[[#This Row],[Close Price]])-1</f>
        <v>2.1169600129775201E-2</v>
      </c>
      <c r="AI316">
        <v>8.7679454943628805</v>
      </c>
      <c r="AJ316">
        <v>66.383265856950004</v>
      </c>
      <c r="AK316" t="str">
        <f>IF(AND(Table2[[#This Row],[20D EMA]]&gt;Table2[[#This Row],[50D EMA]],Table2[[#This Row],[50D EMA]]&gt;Table2[[#This Row],[200D EMA]]),"Uptrend","Downtrend/NoTrend")</f>
        <v>Uptrend</v>
      </c>
      <c r="AL316">
        <v>0.15</v>
      </c>
      <c r="AM316" t="s">
        <v>3194</v>
      </c>
      <c r="AN316">
        <v>-2.0299999999999998</v>
      </c>
      <c r="AO316" t="s">
        <v>3193</v>
      </c>
      <c r="AP316">
        <v>2.0785513233279999E-3</v>
      </c>
      <c r="AQ316">
        <f>(Table2[[#This Row],[Sharpe Ratio]]-AVERAGE(Table2[Sharpe Ratio]))/_xlfn.STDEV.P(Table2[Sharpe Ratio])</f>
        <v>-0.75341805107604709</v>
      </c>
      <c r="AR3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-1.5402515646877586</v>
      </c>
      <c r="AS316">
        <f>_xlfn.RANK.AVG(Table2[[#This Row],[1Y Return vs Nifty Z-Score]],Table2[1Y Return vs Nifty Z-Score])</f>
        <v>286</v>
      </c>
      <c r="AT316">
        <f>_xlfn.RANK.AVG(Table2[[#This Row],[6M Return vs Nifty Z-Score]],Table2[6M Return vs Nifty Z-Score])</f>
        <v>187</v>
      </c>
      <c r="AU316">
        <f>_xlfn.RANK.AVG(Table2[[#This Row],[Sharpe Ratio Z-Score]],Table2[Sharpe Ratio Z-Score])</f>
        <v>516</v>
      </c>
      <c r="AV316">
        <f>(Table2[[#This Row],[Rank 1Y]]+Table2[[#This Row],[Rank 6M]]+Table2[[#This Row],[Rank Sharpe]])/3</f>
        <v>329.66666666666669</v>
      </c>
    </row>
    <row r="317" spans="1:48" x14ac:dyDescent="0.3">
      <c r="A317" t="s">
        <v>1146</v>
      </c>
      <c r="B317" t="s">
        <v>1147</v>
      </c>
      <c r="C317" t="s">
        <v>3158</v>
      </c>
      <c r="D317" t="s">
        <v>429</v>
      </c>
      <c r="E317">
        <v>11118.6223687</v>
      </c>
      <c r="F317">
        <v>238.7</v>
      </c>
      <c r="G317">
        <v>25.463378182311001</v>
      </c>
      <c r="H317">
        <f>(Table2[[#This Row],[1Y Return vs Nifty]]-AVERAGE(Table2[1Y Return vs Nifty]))/_xlfn.STDEV.P(Table2[1Y Return vs Nifty])</f>
        <v>2.2024467433578285E-4</v>
      </c>
      <c r="I317">
        <v>-2.07537929266149</v>
      </c>
      <c r="J317">
        <f>(Table2[[#This Row],[1M Return vs Nifty]]-AVERAGE(Table2[1M Return vs Nifty]))/_xlfn.STDEV.P(Table2[1M Return vs Nifty])</f>
        <v>-0.14341194004174213</v>
      </c>
      <c r="K317">
        <v>0.75862320574433495</v>
      </c>
      <c r="L317">
        <f>(Table2[[#This Row],[6M Return vs Nifty]]-AVERAGE(Table2[6M Return vs Nifty]))/_xlfn.STDEV.P(Table2[6M Return vs Nifty])</f>
        <v>-0.31071102430478692</v>
      </c>
      <c r="M317">
        <v>3.1710251293348901</v>
      </c>
      <c r="N317">
        <f>(Table2[[#This Row],[1W Return vs Nifty]]-AVERAGE(Table2[1W Return vs Nifty]))/_xlfn.STDEV.P(Table2[1W Return vs Nifty])</f>
        <v>-0.1919282036222415</v>
      </c>
      <c r="O317">
        <v>249.41</v>
      </c>
      <c r="P317">
        <v>256.86874886085502</v>
      </c>
      <c r="Q317">
        <v>233.87991233624001</v>
      </c>
      <c r="R317">
        <v>35.408343978406897</v>
      </c>
      <c r="S317" s="1">
        <f>(Table2[[#This Row],[Close Price]]-Table2[[#This Row],[20D EMA]])/Table2[[#This Row],[20D EMA]]</f>
        <v>-4.2941341566096018E-2</v>
      </c>
      <c r="T317" s="1">
        <f>(Table2[[#This Row],[Close Price]]-Table2[[#This Row],[50D EMA]])/Table2[[#This Row],[50D EMA]]</f>
        <v>-7.0731643850910741E-2</v>
      </c>
      <c r="U317" s="1">
        <f>(Table2[[#This Row],[Close Price]]-Table2[[#This Row],[200D EMA]])/Table2[[#This Row],[200D EMA]]</f>
        <v>2.0609241792558592E-2</v>
      </c>
      <c r="V317">
        <v>0.30153753433847302</v>
      </c>
      <c r="W317">
        <v>236.2</v>
      </c>
      <c r="X317">
        <v>246</v>
      </c>
      <c r="Y317">
        <v>236.2</v>
      </c>
      <c r="Z317">
        <v>249</v>
      </c>
      <c r="AA317">
        <v>230.45</v>
      </c>
      <c r="AB317">
        <v>262.8</v>
      </c>
      <c r="AC317" s="1">
        <f>(Table2[[#This Row],[Close Price]]/Table2[[#This Row],[Day Low]])-1</f>
        <v>1.0584250635055081E-2</v>
      </c>
      <c r="AD317" s="1">
        <f>(Table2[[#This Row],[Day High]]/Table2[[#This Row],[Close Price]])-1</f>
        <v>3.058232090490165E-2</v>
      </c>
      <c r="AE317" s="1">
        <f>(Table2[[#This Row],[Close Price]]/Table2[[#This Row],[Current Week Low]])-1</f>
        <v>1.0584250635055081E-2</v>
      </c>
      <c r="AF317" s="1">
        <f>(Table2[[#This Row],[Current Week High]]/Table2[[#This Row],[Close Price]])-1</f>
        <v>4.3150397989107692E-2</v>
      </c>
      <c r="AG317" s="1">
        <f>(Table2[[#This Row],[Close Price]]/Table2[[#This Row],[Current Month Low]])-1</f>
        <v>3.5799522673030992E-2</v>
      </c>
      <c r="AH317" s="1">
        <f>(Table2[[#This Row],[Current Month High]]/Table2[[#This Row],[Close Price]])-1</f>
        <v>0.10096355257645584</v>
      </c>
      <c r="AI317">
        <v>60.955173858399597</v>
      </c>
      <c r="AJ317">
        <v>85.758754863813195</v>
      </c>
      <c r="AK317" t="str">
        <f>IF(AND(Table2[[#This Row],[20D EMA]]&gt;Table2[[#This Row],[50D EMA]],Table2[[#This Row],[50D EMA]]&gt;Table2[[#This Row],[200D EMA]]),"Uptrend","Downtrend/NoTrend")</f>
        <v>Downtrend/NoTrend</v>
      </c>
      <c r="AL317">
        <v>-0.13</v>
      </c>
      <c r="AM317" t="s">
        <v>3193</v>
      </c>
      <c r="AN317">
        <v>-11.71</v>
      </c>
      <c r="AO317" t="s">
        <v>3193</v>
      </c>
      <c r="AP317">
        <v>8.6742803281554995E-2</v>
      </c>
      <c r="AQ317">
        <f>(Table2[[#This Row],[Sharpe Ratio]]-AVERAGE(Table2[Sharpe Ratio]))/_xlfn.STDEV.P(Table2[Sharpe Ratio])</f>
        <v>0.23336484956866171</v>
      </c>
      <c r="AR3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7">
        <f>_xlfn.RANK.AVG(Table2[[#This Row],[1Y Return vs Nifty Z-Score]],Table2[1Y Return vs Nifty Z-Score])</f>
        <v>288</v>
      </c>
      <c r="AT317">
        <f>_xlfn.RANK.AVG(Table2[[#This Row],[6M Return vs Nifty Z-Score]],Table2[6M Return vs Nifty Z-Score])</f>
        <v>423</v>
      </c>
      <c r="AU317">
        <f>_xlfn.RANK.AVG(Table2[[#This Row],[Sharpe Ratio Z-Score]],Table2[Sharpe Ratio Z-Score])</f>
        <v>281</v>
      </c>
      <c r="AV317">
        <f>(Table2[[#This Row],[Rank 1Y]]+Table2[[#This Row],[Rank 6M]]+Table2[[#This Row],[Rank Sharpe]])/3</f>
        <v>330.66666666666669</v>
      </c>
    </row>
    <row r="318" spans="1:48" x14ac:dyDescent="0.3">
      <c r="A318" t="s">
        <v>1287</v>
      </c>
      <c r="B318" t="s">
        <v>1288</v>
      </c>
      <c r="C318" t="s">
        <v>3154</v>
      </c>
      <c r="D318" t="s">
        <v>60</v>
      </c>
      <c r="E318">
        <v>9272.5967385700005</v>
      </c>
      <c r="F318">
        <v>7037.35</v>
      </c>
      <c r="G318">
        <v>56.874507685561497</v>
      </c>
      <c r="H318">
        <f>(Table2[[#This Row],[1Y Return vs Nifty]]-AVERAGE(Table2[1Y Return vs Nifty]))/_xlfn.STDEV.P(Table2[1Y Return vs Nifty])</f>
        <v>0.52118927998219533</v>
      </c>
      <c r="I318">
        <v>-2.5751903609508902</v>
      </c>
      <c r="J318">
        <f>(Table2[[#This Row],[1M Return vs Nifty]]-AVERAGE(Table2[1M Return vs Nifty]))/_xlfn.STDEV.P(Table2[1M Return vs Nifty])</f>
        <v>-0.1984962687682757</v>
      </c>
      <c r="K318">
        <v>-28.6941310331196</v>
      </c>
      <c r="L318">
        <f>(Table2[[#This Row],[6M Return vs Nifty]]-AVERAGE(Table2[6M Return vs Nifty]))/_xlfn.STDEV.P(Table2[6M Return vs Nifty])</f>
        <v>-1.2030298941251558</v>
      </c>
      <c r="M318">
        <v>-0.68280024205474898</v>
      </c>
      <c r="N318">
        <f>(Table2[[#This Row],[1W Return vs Nifty]]-AVERAGE(Table2[1W Return vs Nifty]))/_xlfn.STDEV.P(Table2[1W Return vs Nifty])</f>
        <v>-0.93445816710702045</v>
      </c>
      <c r="O318">
        <v>7232.15</v>
      </c>
      <c r="P318">
        <v>7607.6235788950098</v>
      </c>
      <c r="Q318">
        <v>7108.9326570798703</v>
      </c>
      <c r="R318">
        <v>44.479575126979</v>
      </c>
      <c r="S318" s="1">
        <f>(Table2[[#This Row],[Close Price]]-Table2[[#This Row],[20D EMA]])/Table2[[#This Row],[20D EMA]]</f>
        <v>-2.6935282039227515E-2</v>
      </c>
      <c r="T318" s="1">
        <f>(Table2[[#This Row],[Close Price]]-Table2[[#This Row],[50D EMA]])/Table2[[#This Row],[50D EMA]]</f>
        <v>-7.4960803854314834E-2</v>
      </c>
      <c r="U318" s="1">
        <f>(Table2[[#This Row],[Close Price]]-Table2[[#This Row],[200D EMA]])/Table2[[#This Row],[200D EMA]]</f>
        <v>-1.0069395861920273E-2</v>
      </c>
      <c r="V318">
        <v>0.87623862800890095</v>
      </c>
      <c r="W318">
        <v>6887.05</v>
      </c>
      <c r="X318">
        <v>7155</v>
      </c>
      <c r="Y318">
        <v>6887.05</v>
      </c>
      <c r="Z318">
        <v>7205.25</v>
      </c>
      <c r="AA318">
        <v>6851.1</v>
      </c>
      <c r="AB318">
        <v>7736.05</v>
      </c>
      <c r="AC318" s="1">
        <f>(Table2[[#This Row],[Close Price]]/Table2[[#This Row],[Day Low]])-1</f>
        <v>2.1823567420012902E-2</v>
      </c>
      <c r="AD318" s="1">
        <f>(Table2[[#This Row],[Day High]]/Table2[[#This Row],[Close Price]])-1</f>
        <v>1.6717940702110745E-2</v>
      </c>
      <c r="AE318" s="1">
        <f>(Table2[[#This Row],[Close Price]]/Table2[[#This Row],[Current Week Low]])-1</f>
        <v>2.1823567420012902E-2</v>
      </c>
      <c r="AF318" s="1">
        <f>(Table2[[#This Row],[Current Week High]]/Table2[[#This Row],[Close Price]])-1</f>
        <v>2.3858412612702162E-2</v>
      </c>
      <c r="AG318" s="1">
        <f>(Table2[[#This Row],[Close Price]]/Table2[[#This Row],[Current Month Low]])-1</f>
        <v>2.7185415480725617E-2</v>
      </c>
      <c r="AH318" s="1">
        <f>(Table2[[#This Row],[Current Month High]]/Table2[[#This Row],[Close Price]])-1</f>
        <v>9.9284531819505917E-2</v>
      </c>
      <c r="AI318">
        <v>46.0471626393457</v>
      </c>
      <c r="AJ318">
        <v>121.20292952788</v>
      </c>
      <c r="AK318" t="str">
        <f>IF(AND(Table2[[#This Row],[20D EMA]]&gt;Table2[[#This Row],[50D EMA]],Table2[[#This Row],[50D EMA]]&gt;Table2[[#This Row],[200D EMA]]),"Uptrend","Downtrend/NoTrend")</f>
        <v>Downtrend/NoTrend</v>
      </c>
      <c r="AL318">
        <v>-0.17</v>
      </c>
      <c r="AM318" t="s">
        <v>3193</v>
      </c>
      <c r="AN318">
        <v>1.0900000000000001</v>
      </c>
      <c r="AO318" t="s">
        <v>3194</v>
      </c>
      <c r="AP318">
        <v>0.137920824344621</v>
      </c>
      <c r="AQ318">
        <f>(Table2[[#This Row],[Sharpe Ratio]]-AVERAGE(Table2[Sharpe Ratio]))/_xlfn.STDEV.P(Table2[Sharpe Ratio])</f>
        <v>0.82985740582233969</v>
      </c>
      <c r="AR3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8">
        <f>_xlfn.RANK.AVG(Table2[[#This Row],[1Y Return vs Nifty Z-Score]],Table2[1Y Return vs Nifty Z-Score])</f>
        <v>161</v>
      </c>
      <c r="AT318">
        <f>_xlfn.RANK.AVG(Table2[[#This Row],[6M Return vs Nifty Z-Score]],Table2[6M Return vs Nifty Z-Score])</f>
        <v>693</v>
      </c>
      <c r="AU318">
        <f>_xlfn.RANK.AVG(Table2[[#This Row],[Sharpe Ratio Z-Score]],Table2[Sharpe Ratio Z-Score])</f>
        <v>138</v>
      </c>
      <c r="AV318">
        <f>(Table2[[#This Row],[Rank 1Y]]+Table2[[#This Row],[Rank 6M]]+Table2[[#This Row],[Rank Sharpe]])/3</f>
        <v>330.66666666666669</v>
      </c>
    </row>
    <row r="319" spans="1:48" x14ac:dyDescent="0.3">
      <c r="A319" t="s">
        <v>126</v>
      </c>
      <c r="B319" t="s">
        <v>127</v>
      </c>
      <c r="C319" t="s">
        <v>3146</v>
      </c>
      <c r="D319" t="s">
        <v>18</v>
      </c>
      <c r="E319">
        <v>237137.95616571899</v>
      </c>
      <c r="F319">
        <v>167.93</v>
      </c>
      <c r="G319">
        <v>57.875560689649198</v>
      </c>
      <c r="H319">
        <f>(Table2[[#This Row],[1Y Return vs Nifty]]-AVERAGE(Table2[1Y Return vs Nifty]))/_xlfn.STDEV.P(Table2[1Y Return vs Nifty])</f>
        <v>0.53779223651636376</v>
      </c>
      <c r="I319">
        <v>-3.6130889737884302</v>
      </c>
      <c r="J319">
        <f>(Table2[[#This Row],[1M Return vs Nifty]]-AVERAGE(Table2[1M Return vs Nifty]))/_xlfn.STDEV.P(Table2[1M Return vs Nifty])</f>
        <v>-0.31288338822528744</v>
      </c>
      <c r="K319">
        <v>-11.5840645965186</v>
      </c>
      <c r="L319">
        <f>(Table2[[#This Row],[6M Return vs Nifty]]-AVERAGE(Table2[6M Return vs Nifty]))/_xlfn.STDEV.P(Table2[6M Return vs Nifty])</f>
        <v>-0.68465273247033664</v>
      </c>
      <c r="M319">
        <v>1.69486839579464</v>
      </c>
      <c r="N319">
        <f>(Table2[[#This Row],[1W Return vs Nifty]]-AVERAGE(Table2[1W Return vs Nifty]))/_xlfn.STDEV.P(Table2[1W Return vs Nifty])</f>
        <v>-0.47634446534253228</v>
      </c>
      <c r="O319">
        <v>168.86</v>
      </c>
      <c r="P319">
        <v>170.441586865093</v>
      </c>
      <c r="Q319">
        <v>158.87456086127901</v>
      </c>
      <c r="R319">
        <v>50.043649809640598</v>
      </c>
      <c r="S319" s="1">
        <f>(Table2[[#This Row],[Close Price]]-Table2[[#This Row],[20D EMA]])/Table2[[#This Row],[20D EMA]]</f>
        <v>-5.5075210233329784E-3</v>
      </c>
      <c r="T319" s="1">
        <f>(Table2[[#This Row],[Close Price]]-Table2[[#This Row],[50D EMA]])/Table2[[#This Row],[50D EMA]]</f>
        <v>-1.4735763209485673E-2</v>
      </c>
      <c r="U319" s="1">
        <f>(Table2[[#This Row],[Close Price]]-Table2[[#This Row],[200D EMA]])/Table2[[#This Row],[200D EMA]]</f>
        <v>5.699741412111746E-2</v>
      </c>
      <c r="V319">
        <v>0.82824498949246494</v>
      </c>
      <c r="W319">
        <v>166.5</v>
      </c>
      <c r="X319">
        <v>169.65</v>
      </c>
      <c r="Y319">
        <v>162.85</v>
      </c>
      <c r="Z319">
        <v>169.65</v>
      </c>
      <c r="AA319">
        <v>160.76</v>
      </c>
      <c r="AB319">
        <v>181.34</v>
      </c>
      <c r="AC319" s="1">
        <f>(Table2[[#This Row],[Close Price]]/Table2[[#This Row],[Day Low]])-1</f>
        <v>8.5885885885885749E-3</v>
      </c>
      <c r="AD319" s="1">
        <f>(Table2[[#This Row],[Day High]]/Table2[[#This Row],[Close Price]])-1</f>
        <v>1.0242362889299139E-2</v>
      </c>
      <c r="AE319" s="1">
        <f>(Table2[[#This Row],[Close Price]]/Table2[[#This Row],[Current Week Low]])-1</f>
        <v>3.119435062941367E-2</v>
      </c>
      <c r="AF319" s="1">
        <f>(Table2[[#This Row],[Current Week High]]/Table2[[#This Row],[Close Price]])-1</f>
        <v>1.0242362889299139E-2</v>
      </c>
      <c r="AG319" s="1">
        <f>(Table2[[#This Row],[Close Price]]/Table2[[#This Row],[Current Month Low]])-1</f>
        <v>4.460064692709631E-2</v>
      </c>
      <c r="AH319" s="1">
        <f>(Table2[[#This Row],[Current Month High]]/Table2[[#This Row],[Close Price]])-1</f>
        <v>7.9854701363663461E-2</v>
      </c>
      <c r="AI319">
        <v>17.191687012445598</v>
      </c>
      <c r="AJ319">
        <v>96.409356725146196</v>
      </c>
      <c r="AK319" t="str">
        <f>IF(AND(Table2[[#This Row],[20D EMA]]&gt;Table2[[#This Row],[50D EMA]],Table2[[#This Row],[50D EMA]]&gt;Table2[[#This Row],[200D EMA]]),"Uptrend","Downtrend/NoTrend")</f>
        <v>Downtrend/NoTrend</v>
      </c>
      <c r="AL319">
        <v>0</v>
      </c>
      <c r="AM319" t="s">
        <v>3195</v>
      </c>
      <c r="AN319">
        <v>-2</v>
      </c>
      <c r="AO319" t="s">
        <v>3193</v>
      </c>
      <c r="AP319">
        <v>8.3628151906069995E-2</v>
      </c>
      <c r="AQ319">
        <f>(Table2[[#This Row],[Sharpe Ratio]]-AVERAGE(Table2[Sharpe Ratio]))/_xlfn.STDEV.P(Table2[Sharpe Ratio])</f>
        <v>0.19706281361239336</v>
      </c>
      <c r="AR3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19">
        <f>_xlfn.RANK.AVG(Table2[[#This Row],[1Y Return vs Nifty Z-Score]],Table2[1Y Return vs Nifty Z-Score])</f>
        <v>154</v>
      </c>
      <c r="AT319">
        <f>_xlfn.RANK.AVG(Table2[[#This Row],[6M Return vs Nifty Z-Score]],Table2[6M Return vs Nifty Z-Score])</f>
        <v>549</v>
      </c>
      <c r="AU319">
        <f>_xlfn.RANK.AVG(Table2[[#This Row],[Sharpe Ratio Z-Score]],Table2[Sharpe Ratio Z-Score])</f>
        <v>291</v>
      </c>
      <c r="AV319">
        <f>(Table2[[#This Row],[Rank 1Y]]+Table2[[#This Row],[Rank 6M]]+Table2[[#This Row],[Rank Sharpe]])/3</f>
        <v>331.33333333333331</v>
      </c>
    </row>
    <row r="320" spans="1:48" x14ac:dyDescent="0.3">
      <c r="A320" t="s">
        <v>269</v>
      </c>
      <c r="B320" t="s">
        <v>270</v>
      </c>
      <c r="C320" t="s">
        <v>3149</v>
      </c>
      <c r="D320" t="s">
        <v>271</v>
      </c>
      <c r="E320">
        <v>101796.06488696</v>
      </c>
      <c r="F320">
        <v>385.9</v>
      </c>
      <c r="G320">
        <v>77.476156968498699</v>
      </c>
      <c r="H320">
        <f>(Table2[[#This Row],[1Y Return vs Nifty]]-AVERAGE(Table2[1Y Return vs Nifty]))/_xlfn.STDEV.P(Table2[1Y Return vs Nifty])</f>
        <v>0.86287776818418738</v>
      </c>
      <c r="I320">
        <v>-7.5702236113028203</v>
      </c>
      <c r="J320">
        <f>(Table2[[#This Row],[1M Return vs Nifty]]-AVERAGE(Table2[1M Return vs Nifty]))/_xlfn.STDEV.P(Table2[1M Return vs Nifty])</f>
        <v>-0.74900039126408902</v>
      </c>
      <c r="K320">
        <v>2.8454404863710998</v>
      </c>
      <c r="L320">
        <f>(Table2[[#This Row],[6M Return vs Nifty]]-AVERAGE(Table2[6M Return vs Nifty]))/_xlfn.STDEV.P(Table2[6M Return vs Nifty])</f>
        <v>-0.24748751650416925</v>
      </c>
      <c r="M320">
        <v>7.0869469540086598</v>
      </c>
      <c r="N320">
        <f>(Table2[[#This Row],[1W Return vs Nifty]]-AVERAGE(Table2[1W Return vs Nifty]))/_xlfn.STDEV.P(Table2[1W Return vs Nifty])</f>
        <v>0.56256609990033568</v>
      </c>
      <c r="O320">
        <v>389.77</v>
      </c>
      <c r="P320">
        <v>399.73144452922401</v>
      </c>
      <c r="Q320">
        <v>342.19189822121098</v>
      </c>
      <c r="R320">
        <v>51.401638662238199</v>
      </c>
      <c r="S320" s="1">
        <f>(Table2[[#This Row],[Close Price]]-Table2[[#This Row],[20D EMA]])/Table2[[#This Row],[20D EMA]]</f>
        <v>-9.9289324473407509E-3</v>
      </c>
      <c r="T320" s="1">
        <f>(Table2[[#This Row],[Close Price]]-Table2[[#This Row],[50D EMA]])/Table2[[#This Row],[50D EMA]]</f>
        <v>-3.4601842608388604E-2</v>
      </c>
      <c r="U320" s="1">
        <f>(Table2[[#This Row],[Close Price]]-Table2[[#This Row],[200D EMA]])/Table2[[#This Row],[200D EMA]]</f>
        <v>0.12772979724532743</v>
      </c>
      <c r="V320">
        <v>0.56214131180973503</v>
      </c>
      <c r="W320">
        <v>381.55</v>
      </c>
      <c r="X320">
        <v>388.95</v>
      </c>
      <c r="Y320">
        <v>378.25</v>
      </c>
      <c r="Z320">
        <v>389</v>
      </c>
      <c r="AA320">
        <v>352.3</v>
      </c>
      <c r="AB320">
        <v>395.6</v>
      </c>
      <c r="AC320" s="1">
        <f>(Table2[[#This Row],[Close Price]]/Table2[[#This Row],[Day Low]])-1</f>
        <v>1.1400864893198692E-2</v>
      </c>
      <c r="AD320" s="1">
        <f>(Table2[[#This Row],[Day High]]/Table2[[#This Row],[Close Price]])-1</f>
        <v>7.9036019694220805E-3</v>
      </c>
      <c r="AE320" s="1">
        <f>(Table2[[#This Row],[Close Price]]/Table2[[#This Row],[Current Week Low]])-1</f>
        <v>2.0224719101123556E-2</v>
      </c>
      <c r="AF320" s="1">
        <f>(Table2[[#This Row],[Current Week High]]/Table2[[#This Row],[Close Price]])-1</f>
        <v>8.0331692148225553E-3</v>
      </c>
      <c r="AG320" s="1">
        <f>(Table2[[#This Row],[Close Price]]/Table2[[#This Row],[Current Month Low]])-1</f>
        <v>9.5373261424921862E-2</v>
      </c>
      <c r="AH320" s="1">
        <f>(Table2[[#This Row],[Current Month High]]/Table2[[#This Row],[Close Price]])-1</f>
        <v>2.5136045607670576E-2</v>
      </c>
      <c r="AI320">
        <v>19.292562840114002</v>
      </c>
      <c r="AJ320">
        <v>131.49370125974801</v>
      </c>
      <c r="AK320" t="str">
        <f>IF(AND(Table2[[#This Row],[20D EMA]]&gt;Table2[[#This Row],[50D EMA]],Table2[[#This Row],[50D EMA]]&gt;Table2[[#This Row],[200D EMA]]),"Uptrend","Downtrend/NoTrend")</f>
        <v>Downtrend/NoTrend</v>
      </c>
      <c r="AL320">
        <v>-0.16</v>
      </c>
      <c r="AM320" t="s">
        <v>3193</v>
      </c>
      <c r="AN320">
        <v>-1.99</v>
      </c>
      <c r="AO320" t="s">
        <v>3193</v>
      </c>
      <c r="AP320">
        <v>1.7732779528748001E-2</v>
      </c>
      <c r="AQ320">
        <f>(Table2[[#This Row],[Sharpe Ratio]]-AVERAGE(Table2[Sharpe Ratio]))/_xlfn.STDEV.P(Table2[Sharpe Ratio])</f>
        <v>-0.57096413034076199</v>
      </c>
      <c r="AR3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0">
        <f>_xlfn.RANK.AVG(Table2[[#This Row],[1Y Return vs Nifty Z-Score]],Table2[1Y Return vs Nifty Z-Score])</f>
        <v>113</v>
      </c>
      <c r="AT320">
        <f>_xlfn.RANK.AVG(Table2[[#This Row],[6M Return vs Nifty Z-Score]],Table2[6M Return vs Nifty Z-Score])</f>
        <v>397</v>
      </c>
      <c r="AU320">
        <f>_xlfn.RANK.AVG(Table2[[#This Row],[Sharpe Ratio Z-Score]],Table2[Sharpe Ratio Z-Score])</f>
        <v>484</v>
      </c>
      <c r="AV320">
        <f>(Table2[[#This Row],[Rank 1Y]]+Table2[[#This Row],[Rank 6M]]+Table2[[#This Row],[Rank Sharpe]])/3</f>
        <v>331.33333333333331</v>
      </c>
    </row>
    <row r="321" spans="1:48" x14ac:dyDescent="0.3">
      <c r="A321" t="s">
        <v>1246</v>
      </c>
      <c r="B321" t="s">
        <v>1247</v>
      </c>
      <c r="C321" t="s">
        <v>3150</v>
      </c>
      <c r="D321" t="s">
        <v>992</v>
      </c>
      <c r="E321">
        <v>9674.1956957599996</v>
      </c>
      <c r="F321">
        <v>441.95</v>
      </c>
      <c r="G321">
        <v>-11.6397369488358</v>
      </c>
      <c r="H321">
        <f>(Table2[[#This Row],[1Y Return vs Nifty]]-AVERAGE(Table2[1Y Return vs Nifty]))/_xlfn.STDEV.P(Table2[1Y Return vs Nifty])</f>
        <v>-0.61515317240669354</v>
      </c>
      <c r="I321">
        <v>-8.9420992568306001</v>
      </c>
      <c r="J321">
        <f>(Table2[[#This Row],[1M Return vs Nifty]]-AVERAGE(Table2[1M Return vs Nifty]))/_xlfn.STDEV.P(Table2[1M Return vs Nifty])</f>
        <v>-0.90019522031981902</v>
      </c>
      <c r="K321">
        <v>23.879738435717499</v>
      </c>
      <c r="L321">
        <f>(Table2[[#This Row],[6M Return vs Nifty]]-AVERAGE(Table2[6M Return vs Nifty]))/_xlfn.STDEV.P(Table2[6M Return vs Nifty])</f>
        <v>0.3897805916464408</v>
      </c>
      <c r="M321">
        <v>0.192381759904802</v>
      </c>
      <c r="N321">
        <f>(Table2[[#This Row],[1W Return vs Nifty]]-AVERAGE(Table2[1W Return vs Nifty]))/_xlfn.STDEV.P(Table2[1W Return vs Nifty])</f>
        <v>-0.76583380109864729</v>
      </c>
      <c r="O321">
        <v>455.98</v>
      </c>
      <c r="P321">
        <v>448.32557719247598</v>
      </c>
      <c r="Q321">
        <v>393.87186454769198</v>
      </c>
      <c r="R321">
        <v>39.213315175112498</v>
      </c>
      <c r="S321" s="1">
        <f>(Table2[[#This Row],[Close Price]]-Table2[[#This Row],[20D EMA]])/Table2[[#This Row],[20D EMA]]</f>
        <v>-3.0768893372516402E-2</v>
      </c>
      <c r="T321" s="1">
        <f>(Table2[[#This Row],[Close Price]]-Table2[[#This Row],[50D EMA]])/Table2[[#This Row],[50D EMA]]</f>
        <v>-1.4220864293314258E-2</v>
      </c>
      <c r="U321" s="1">
        <f>(Table2[[#This Row],[Close Price]]-Table2[[#This Row],[200D EMA]])/Table2[[#This Row],[200D EMA]]</f>
        <v>0.12206542223451064</v>
      </c>
      <c r="V321">
        <v>0.49498167723720998</v>
      </c>
      <c r="W321">
        <v>433.3</v>
      </c>
      <c r="X321">
        <v>447</v>
      </c>
      <c r="Y321">
        <v>433</v>
      </c>
      <c r="Z321">
        <v>447</v>
      </c>
      <c r="AA321">
        <v>423</v>
      </c>
      <c r="AB321">
        <v>485.6</v>
      </c>
      <c r="AC321" s="1">
        <f>(Table2[[#This Row],[Close Price]]/Table2[[#This Row],[Day Low]])-1</f>
        <v>1.9963074082621768E-2</v>
      </c>
      <c r="AD321" s="1">
        <f>(Table2[[#This Row],[Day High]]/Table2[[#This Row],[Close Price]])-1</f>
        <v>1.1426631971942491E-2</v>
      </c>
      <c r="AE321" s="1">
        <f>(Table2[[#This Row],[Close Price]]/Table2[[#This Row],[Current Week Low]])-1</f>
        <v>2.066974595842952E-2</v>
      </c>
      <c r="AF321" s="1">
        <f>(Table2[[#This Row],[Current Week High]]/Table2[[#This Row],[Close Price]])-1</f>
        <v>1.1426631971942491E-2</v>
      </c>
      <c r="AG321" s="1">
        <f>(Table2[[#This Row],[Close Price]]/Table2[[#This Row],[Current Month Low]])-1</f>
        <v>4.4799054373522385E-2</v>
      </c>
      <c r="AH321" s="1">
        <f>(Table2[[#This Row],[Current Month High]]/Table2[[#This Row],[Close Price]])-1</f>
        <v>9.8766828826790443E-2</v>
      </c>
      <c r="AI321">
        <v>17.207828939925299</v>
      </c>
      <c r="AJ321">
        <v>65.214953271027994</v>
      </c>
      <c r="AK321" t="str">
        <f>IF(AND(Table2[[#This Row],[20D EMA]]&gt;Table2[[#This Row],[50D EMA]],Table2[[#This Row],[50D EMA]]&gt;Table2[[#This Row],[200D EMA]]),"Uptrend","Downtrend/NoTrend")</f>
        <v>Uptrend</v>
      </c>
      <c r="AL321">
        <v>0.08</v>
      </c>
      <c r="AM321" t="s">
        <v>3194</v>
      </c>
      <c r="AN321">
        <v>-6.39</v>
      </c>
      <c r="AO321" t="s">
        <v>3193</v>
      </c>
      <c r="AP321">
        <v>9.1029178017502002E-2</v>
      </c>
      <c r="AQ321">
        <f>(Table2[[#This Row],[Sharpe Ratio]]-AVERAGE(Table2[Sharpe Ratio]))/_xlfn.STDEV.P(Table2[Sharpe Ratio])</f>
        <v>0.28332361253363675</v>
      </c>
      <c r="AR3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-1.6080779896450825</v>
      </c>
      <c r="AS321">
        <f>_xlfn.RANK.AVG(Table2[[#This Row],[1Y Return vs Nifty Z-Score]],Table2[1Y Return vs Nifty Z-Score])</f>
        <v>529</v>
      </c>
      <c r="AT321">
        <f>_xlfn.RANK.AVG(Table2[[#This Row],[6M Return vs Nifty Z-Score]],Table2[6M Return vs Nifty Z-Score])</f>
        <v>195</v>
      </c>
      <c r="AU321">
        <f>_xlfn.RANK.AVG(Table2[[#This Row],[Sharpe Ratio Z-Score]],Table2[Sharpe Ratio Z-Score])</f>
        <v>271</v>
      </c>
      <c r="AV321">
        <f>(Table2[[#This Row],[Rank 1Y]]+Table2[[#This Row],[Rank 6M]]+Table2[[#This Row],[Rank Sharpe]])/3</f>
        <v>331.66666666666669</v>
      </c>
    </row>
    <row r="322" spans="1:48" x14ac:dyDescent="0.3">
      <c r="A322" t="s">
        <v>1554</v>
      </c>
      <c r="B322" t="s">
        <v>1555</v>
      </c>
      <c r="C322" t="s">
        <v>3159</v>
      </c>
      <c r="D322" t="s">
        <v>600</v>
      </c>
      <c r="E322">
        <v>6379.6065682500002</v>
      </c>
      <c r="F322">
        <v>363.5</v>
      </c>
      <c r="G322">
        <v>-8.2301432227785796</v>
      </c>
      <c r="H322">
        <f>(Table2[[#This Row],[1Y Return vs Nifty]]-AVERAGE(Table2[1Y Return vs Nifty]))/_xlfn.STDEV.P(Table2[1Y Return vs Nifty])</f>
        <v>-0.55860338313305591</v>
      </c>
      <c r="I322">
        <v>5.0227053993176396</v>
      </c>
      <c r="J322">
        <f>(Table2[[#This Row],[1M Return vs Nifty]]-AVERAGE(Table2[1M Return vs Nifty]))/_xlfn.STDEV.P(Table2[1M Return vs Nifty])</f>
        <v>0.63887011673608352</v>
      </c>
      <c r="K322">
        <v>13.2532537324236</v>
      </c>
      <c r="L322">
        <f>(Table2[[#This Row],[6M Return vs Nifty]]-AVERAGE(Table2[6M Return vs Nifty]))/_xlfn.STDEV.P(Table2[6M Return vs Nifty])</f>
        <v>6.7834034672338214E-2</v>
      </c>
      <c r="M322">
        <v>13.464522493711501</v>
      </c>
      <c r="N322">
        <f>(Table2[[#This Row],[1W Return vs Nifty]]-AVERAGE(Table2[1W Return vs Nifty]))/_xlfn.STDEV.P(Table2[1W Return vs Nifty])</f>
        <v>1.7913558026650451</v>
      </c>
      <c r="O322">
        <v>341.38</v>
      </c>
      <c r="P322">
        <v>360.660169530085</v>
      </c>
      <c r="Q322">
        <v>335.39653437313001</v>
      </c>
      <c r="R322">
        <v>54.948494110668598</v>
      </c>
      <c r="S322" s="1">
        <f>(Table2[[#This Row],[Close Price]]-Table2[[#This Row],[20D EMA]])/Table2[[#This Row],[20D EMA]]</f>
        <v>6.4795828695295585E-2</v>
      </c>
      <c r="T322" s="1">
        <f>(Table2[[#This Row],[Close Price]]-Table2[[#This Row],[50D EMA]])/Table2[[#This Row],[50D EMA]]</f>
        <v>7.8739786364962362E-3</v>
      </c>
      <c r="U322" s="1">
        <f>(Table2[[#This Row],[Close Price]]-Table2[[#This Row],[200D EMA]])/Table2[[#This Row],[200D EMA]]</f>
        <v>8.3791759146815664E-2</v>
      </c>
      <c r="V322">
        <v>0.71924908884794303</v>
      </c>
      <c r="W322">
        <v>358.65</v>
      </c>
      <c r="X322">
        <v>382.4</v>
      </c>
      <c r="Y322">
        <v>362.1</v>
      </c>
      <c r="Z322">
        <v>374.1</v>
      </c>
      <c r="AA322">
        <v>361.75</v>
      </c>
      <c r="AB322">
        <v>375</v>
      </c>
      <c r="AC322" s="1">
        <f>(Table2[[#This Row],[Close Price]]/Table2[[#This Row],[Day Low]])-1</f>
        <v>1.352293322180409E-2</v>
      </c>
      <c r="AD322" s="1">
        <f>(Table2[[#This Row],[Day High]]/Table2[[#This Row],[Close Price]])-1</f>
        <v>5.1994497936726169E-2</v>
      </c>
      <c r="AE322" s="1">
        <f>(Table2[[#This Row],[Close Price]]/Table2[[#This Row],[Current Week Low]])-1</f>
        <v>3.866335266500931E-3</v>
      </c>
      <c r="AF322" s="1">
        <f>(Table2[[#This Row],[Current Week High]]/Table2[[#This Row],[Close Price]])-1</f>
        <v>2.91609353507567E-2</v>
      </c>
      <c r="AG322" s="1">
        <f>(Table2[[#This Row],[Close Price]]/Table2[[#This Row],[Current Month Low]])-1</f>
        <v>4.8375950241879018E-3</v>
      </c>
      <c r="AH322" s="1">
        <f>(Table2[[#This Row],[Current Month High]]/Table2[[#This Row],[Close Price]])-1</f>
        <v>3.1636863823933936E-2</v>
      </c>
      <c r="AI322">
        <v>20.5777166437414</v>
      </c>
      <c r="AJ322">
        <v>45.954627584822298</v>
      </c>
      <c r="AK322" t="str">
        <f>IF(AND(Table2[[#This Row],[20D EMA]]&gt;Table2[[#This Row],[50D EMA]],Table2[[#This Row],[50D EMA]]&gt;Table2[[#This Row],[200D EMA]]),"Uptrend","Downtrend/NoTrend")</f>
        <v>Downtrend/NoTrend</v>
      </c>
      <c r="AL322">
        <v>-0.08</v>
      </c>
      <c r="AM322" t="s">
        <v>3193</v>
      </c>
      <c r="AN322">
        <v>-3.07</v>
      </c>
      <c r="AO322" t="s">
        <v>3193</v>
      </c>
      <c r="AP322">
        <v>0.11323859645963701</v>
      </c>
      <c r="AQ322">
        <f>(Table2[[#This Row],[Sharpe Ratio]]-AVERAGE(Table2[Sharpe Ratio]))/_xlfn.STDEV.P(Table2[Sharpe Ratio])</f>
        <v>0.54217990483012191</v>
      </c>
      <c r="AR3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2">
        <f>_xlfn.RANK.AVG(Table2[[#This Row],[1Y Return vs Nifty Z-Score]],Table2[1Y Return vs Nifty Z-Score])</f>
        <v>509</v>
      </c>
      <c r="AT322">
        <f>_xlfn.RANK.AVG(Table2[[#This Row],[6M Return vs Nifty Z-Score]],Table2[6M Return vs Nifty Z-Score])</f>
        <v>293</v>
      </c>
      <c r="AU322">
        <f>_xlfn.RANK.AVG(Table2[[#This Row],[Sharpe Ratio Z-Score]],Table2[Sharpe Ratio Z-Score])</f>
        <v>197</v>
      </c>
      <c r="AV322">
        <f>(Table2[[#This Row],[Rank 1Y]]+Table2[[#This Row],[Rank 6M]]+Table2[[#This Row],[Rank Sharpe]])/3</f>
        <v>333</v>
      </c>
    </row>
    <row r="323" spans="1:48" x14ac:dyDescent="0.3">
      <c r="A323" t="s">
        <v>254</v>
      </c>
      <c r="B323" t="s">
        <v>255</v>
      </c>
      <c r="C323" t="s">
        <v>3148</v>
      </c>
      <c r="D323" t="s">
        <v>43</v>
      </c>
      <c r="E323">
        <v>104049.52659464</v>
      </c>
      <c r="F323">
        <v>2103.1999999999998</v>
      </c>
      <c r="G323">
        <v>30.376806440555999</v>
      </c>
      <c r="H323">
        <f>(Table2[[#This Row],[1Y Return vs Nifty]]-AVERAGE(Table2[1Y Return vs Nifty]))/_xlfn.STDEV.P(Table2[1Y Return vs Nifty])</f>
        <v>8.1711869465713793E-2</v>
      </c>
      <c r="I323">
        <v>0.15185189614607</v>
      </c>
      <c r="J323">
        <f>(Table2[[#This Row],[1M Return vs Nifty]]-AVERAGE(Table2[1M Return vs Nifty]))/_xlfn.STDEV.P(Table2[1M Return vs Nifty])</f>
        <v>0.10205188166623684</v>
      </c>
      <c r="K323">
        <v>16.503395489284301</v>
      </c>
      <c r="L323">
        <f>(Table2[[#This Row],[6M Return vs Nifty]]-AVERAGE(Table2[6M Return vs Nifty]))/_xlfn.STDEV.P(Table2[6M Return vs Nifty])</f>
        <v>0.16630234075052031</v>
      </c>
      <c r="M323">
        <v>-1.3591035332786601</v>
      </c>
      <c r="N323">
        <f>(Table2[[#This Row],[1W Return vs Nifty]]-AVERAGE(Table2[1W Return vs Nifty]))/_xlfn.STDEV.P(Table2[1W Return vs Nifty])</f>
        <v>-1.0647638788980165</v>
      </c>
      <c r="O323">
        <v>2130.7199999999998</v>
      </c>
      <c r="P323">
        <v>2093.8335720033201</v>
      </c>
      <c r="Q323">
        <v>1823.64623970911</v>
      </c>
      <c r="R323">
        <v>42.231144332119698</v>
      </c>
      <c r="S323" s="1">
        <f>(Table2[[#This Row],[Close Price]]-Table2[[#This Row],[20D EMA]])/Table2[[#This Row],[20D EMA]]</f>
        <v>-1.2915821881805204E-2</v>
      </c>
      <c r="T323" s="1">
        <f>(Table2[[#This Row],[Close Price]]-Table2[[#This Row],[50D EMA]])/Table2[[#This Row],[50D EMA]]</f>
        <v>4.4733392958821328E-3</v>
      </c>
      <c r="U323" s="1">
        <f>(Table2[[#This Row],[Close Price]]-Table2[[#This Row],[200D EMA]])/Table2[[#This Row],[200D EMA]]</f>
        <v>0.15329385393050873</v>
      </c>
      <c r="V323">
        <v>0.58198403315518299</v>
      </c>
      <c r="W323">
        <v>2083.0500000000002</v>
      </c>
      <c r="X323">
        <v>2134.25</v>
      </c>
      <c r="Y323">
        <v>2050.5</v>
      </c>
      <c r="Z323">
        <v>2134.25</v>
      </c>
      <c r="AA323">
        <v>2050.5</v>
      </c>
      <c r="AB323">
        <v>2214.25</v>
      </c>
      <c r="AC323" s="1">
        <f>(Table2[[#This Row],[Close Price]]/Table2[[#This Row],[Day Low]])-1</f>
        <v>9.6733155709174401E-3</v>
      </c>
      <c r="AD323" s="1">
        <f>(Table2[[#This Row],[Day High]]/Table2[[#This Row],[Close Price]])-1</f>
        <v>1.4763217953594587E-2</v>
      </c>
      <c r="AE323" s="1">
        <f>(Table2[[#This Row],[Close Price]]/Table2[[#This Row],[Current Week Low]])-1</f>
        <v>2.570104852474997E-2</v>
      </c>
      <c r="AF323" s="1">
        <f>(Table2[[#This Row],[Current Week High]]/Table2[[#This Row],[Close Price]])-1</f>
        <v>1.4763217953594587E-2</v>
      </c>
      <c r="AG323" s="1">
        <f>(Table2[[#This Row],[Close Price]]/Table2[[#This Row],[Current Month Low]])-1</f>
        <v>2.570104852474997E-2</v>
      </c>
      <c r="AH323" s="1">
        <f>(Table2[[#This Row],[Current Month High]]/Table2[[#This Row],[Close Price]])-1</f>
        <v>5.2800494484595006E-2</v>
      </c>
      <c r="AI323">
        <v>9.4475085583872307</v>
      </c>
      <c r="AJ323">
        <v>60.182787509520097</v>
      </c>
      <c r="AK323" t="str">
        <f>IF(AND(Table2[[#This Row],[20D EMA]]&gt;Table2[[#This Row],[50D EMA]],Table2[[#This Row],[50D EMA]]&gt;Table2[[#This Row],[200D EMA]]),"Uptrend","Downtrend/NoTrend")</f>
        <v>Uptrend</v>
      </c>
      <c r="AL323">
        <v>0.04</v>
      </c>
      <c r="AM323" t="s">
        <v>3194</v>
      </c>
      <c r="AN323">
        <v>-6.83</v>
      </c>
      <c r="AO323" t="s">
        <v>3193</v>
      </c>
      <c r="AP323">
        <v>1.8528895001548001E-2</v>
      </c>
      <c r="AQ323">
        <f>(Table2[[#This Row],[Sharpe Ratio]]-AVERAGE(Table2[Sharpe Ratio]))/_xlfn.STDEV.P(Table2[Sharpe Ratio])</f>
        <v>-0.56168520662352028</v>
      </c>
      <c r="AR3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-1.2763829936390658</v>
      </c>
      <c r="AS323">
        <f>_xlfn.RANK.AVG(Table2[[#This Row],[1Y Return vs Nifty Z-Score]],Table2[1Y Return vs Nifty Z-Score])</f>
        <v>264</v>
      </c>
      <c r="AT323">
        <f>_xlfn.RANK.AVG(Table2[[#This Row],[6M Return vs Nifty Z-Score]],Table2[6M Return vs Nifty Z-Score])</f>
        <v>255</v>
      </c>
      <c r="AU323">
        <f>_xlfn.RANK.AVG(Table2[[#This Row],[Sharpe Ratio Z-Score]],Table2[Sharpe Ratio Z-Score])</f>
        <v>480</v>
      </c>
      <c r="AV323">
        <f>(Table2[[#This Row],[Rank 1Y]]+Table2[[#This Row],[Rank 6M]]+Table2[[#This Row],[Rank Sharpe]])/3</f>
        <v>333</v>
      </c>
    </row>
    <row r="324" spans="1:48" x14ac:dyDescent="0.3">
      <c r="A324" t="s">
        <v>362</v>
      </c>
      <c r="B324" t="s">
        <v>363</v>
      </c>
      <c r="C324" t="s">
        <v>3154</v>
      </c>
      <c r="D324" t="s">
        <v>119</v>
      </c>
      <c r="E324">
        <v>68928.069024440003</v>
      </c>
      <c r="F324">
        <v>1480.45</v>
      </c>
      <c r="G324">
        <v>5.0403546404213202</v>
      </c>
      <c r="H324">
        <f>(Table2[[#This Row],[1Y Return vs Nifty]]-AVERAGE(Table2[1Y Return vs Nifty]))/_xlfn.STDEV.P(Table2[1Y Return vs Nifty])</f>
        <v>-0.33850564773863667</v>
      </c>
      <c r="I324">
        <v>-7.12176207284128</v>
      </c>
      <c r="J324">
        <f>(Table2[[#This Row],[1M Return vs Nifty]]-AVERAGE(Table2[1M Return vs Nifty]))/_xlfn.STDEV.P(Table2[1M Return vs Nifty])</f>
        <v>-0.69957530972203952</v>
      </c>
      <c r="K324">
        <v>13.9982159372366</v>
      </c>
      <c r="L324">
        <f>(Table2[[#This Row],[6M Return vs Nifty]]-AVERAGE(Table2[6M Return vs Nifty]))/_xlfn.STDEV.P(Table2[6M Return vs Nifty])</f>
        <v>9.0403870663448113E-2</v>
      </c>
      <c r="M324">
        <v>3.6702509240749799</v>
      </c>
      <c r="N324">
        <f>(Table2[[#This Row],[1W Return vs Nifty]]-AVERAGE(Table2[1W Return vs Nifty]))/_xlfn.STDEV.P(Table2[1W Return vs Nifty])</f>
        <v>-9.5740630129425838E-2</v>
      </c>
      <c r="O324">
        <v>1517.53</v>
      </c>
      <c r="P324">
        <v>1550.78976509419</v>
      </c>
      <c r="Q324">
        <v>1426.2895967372699</v>
      </c>
      <c r="R324">
        <v>38.741570171913203</v>
      </c>
      <c r="S324" s="1">
        <f>(Table2[[#This Row],[Close Price]]-Table2[[#This Row],[20D EMA]])/Table2[[#This Row],[20D EMA]]</f>
        <v>-2.4434442811674187E-2</v>
      </c>
      <c r="T324" s="1">
        <f>(Table2[[#This Row],[Close Price]]-Table2[[#This Row],[50D EMA]])/Table2[[#This Row],[50D EMA]]</f>
        <v>-4.5357382849323703E-2</v>
      </c>
      <c r="U324" s="1">
        <f>(Table2[[#This Row],[Close Price]]-Table2[[#This Row],[200D EMA]])/Table2[[#This Row],[200D EMA]]</f>
        <v>3.7972935781502987E-2</v>
      </c>
      <c r="V324">
        <v>0.80780685267268104</v>
      </c>
      <c r="W324">
        <v>1475.85</v>
      </c>
      <c r="X324">
        <v>1505.75</v>
      </c>
      <c r="Y324">
        <v>1474.25</v>
      </c>
      <c r="Z324">
        <v>1505.75</v>
      </c>
      <c r="AA324">
        <v>1425.1</v>
      </c>
      <c r="AB324">
        <v>1555</v>
      </c>
      <c r="AC324" s="1">
        <f>(Table2[[#This Row],[Close Price]]/Table2[[#This Row],[Day Low]])-1</f>
        <v>3.1168479181489239E-3</v>
      </c>
      <c r="AD324" s="1">
        <f>(Table2[[#This Row],[Day High]]/Table2[[#This Row],[Close Price]])-1</f>
        <v>1.708939849370128E-2</v>
      </c>
      <c r="AE324" s="1">
        <f>(Table2[[#This Row],[Close Price]]/Table2[[#This Row],[Current Week Low]])-1</f>
        <v>4.2055282346955547E-3</v>
      </c>
      <c r="AF324" s="1">
        <f>(Table2[[#This Row],[Current Week High]]/Table2[[#This Row],[Close Price]])-1</f>
        <v>1.708939849370128E-2</v>
      </c>
      <c r="AG324" s="1">
        <f>(Table2[[#This Row],[Close Price]]/Table2[[#This Row],[Current Month Low]])-1</f>
        <v>3.8839379692653164E-2</v>
      </c>
      <c r="AH324" s="1">
        <f>(Table2[[#This Row],[Current Month High]]/Table2[[#This Row],[Close Price]])-1</f>
        <v>5.0356310581242125E-2</v>
      </c>
      <c r="AI324">
        <v>21.888614948157599</v>
      </c>
      <c r="AJ324">
        <v>47.7052778609198</v>
      </c>
      <c r="AK324" t="str">
        <f>IF(AND(Table2[[#This Row],[20D EMA]]&gt;Table2[[#This Row],[50D EMA]],Table2[[#This Row],[50D EMA]]&gt;Table2[[#This Row],[200D EMA]]),"Uptrend","Downtrend/NoTrend")</f>
        <v>Downtrend/NoTrend</v>
      </c>
      <c r="AL324">
        <v>-0.12</v>
      </c>
      <c r="AM324" t="s">
        <v>3193</v>
      </c>
      <c r="AN324">
        <v>-3.14</v>
      </c>
      <c r="AO324" t="s">
        <v>3193</v>
      </c>
      <c r="AP324">
        <v>7.9018838430832003E-2</v>
      </c>
      <c r="AQ324">
        <f>(Table2[[#This Row],[Sharpe Ratio]]-AVERAGE(Table2[Sharpe Ratio]))/_xlfn.STDEV.P(Table2[Sharpe Ratio])</f>
        <v>0.14334011937161453</v>
      </c>
      <c r="AR3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4">
        <f>_xlfn.RANK.AVG(Table2[[#This Row],[1Y Return vs Nifty Z-Score]],Table2[1Y Return vs Nifty Z-Score])</f>
        <v>414</v>
      </c>
      <c r="AT324">
        <f>_xlfn.RANK.AVG(Table2[[#This Row],[6M Return vs Nifty Z-Score]],Table2[6M Return vs Nifty Z-Score])</f>
        <v>282</v>
      </c>
      <c r="AU324">
        <f>_xlfn.RANK.AVG(Table2[[#This Row],[Sharpe Ratio Z-Score]],Table2[Sharpe Ratio Z-Score])</f>
        <v>304</v>
      </c>
      <c r="AV324">
        <f>(Table2[[#This Row],[Rank 1Y]]+Table2[[#This Row],[Rank 6M]]+Table2[[#This Row],[Rank Sharpe]])/3</f>
        <v>333.33333333333331</v>
      </c>
    </row>
    <row r="325" spans="1:48" x14ac:dyDescent="0.3">
      <c r="A325" t="s">
        <v>1629</v>
      </c>
      <c r="B325" t="s">
        <v>1630</v>
      </c>
      <c r="C325" t="s">
        <v>3152</v>
      </c>
      <c r="D325" t="s">
        <v>169</v>
      </c>
      <c r="E325">
        <v>5773.78296968</v>
      </c>
      <c r="F325">
        <v>637.1</v>
      </c>
      <c r="G325">
        <v>28.543282785678802</v>
      </c>
      <c r="H325">
        <f>(Table2[[#This Row],[1Y Return vs Nifty]]-AVERAGE(Table2[1Y Return vs Nifty]))/_xlfn.STDEV.P(Table2[1Y Return vs Nifty])</f>
        <v>5.1301977659796182E-2</v>
      </c>
      <c r="I325">
        <v>-6.8268581106996802</v>
      </c>
      <c r="J325">
        <f>(Table2[[#This Row],[1M Return vs Nifty]]-AVERAGE(Table2[1M Return vs Nifty]))/_xlfn.STDEV.P(Table2[1M Return vs Nifty])</f>
        <v>-0.66707385502444327</v>
      </c>
      <c r="K325">
        <v>25.966362097929</v>
      </c>
      <c r="L325">
        <f>(Table2[[#This Row],[6M Return vs Nifty]]-AVERAGE(Table2[6M Return vs Nifty]))/_xlfn.STDEV.P(Table2[6M Return vs Nifty])</f>
        <v>0.45299823346372525</v>
      </c>
      <c r="M325">
        <v>3.3353390965351402</v>
      </c>
      <c r="N325">
        <f>(Table2[[#This Row],[1W Return vs Nifty]]-AVERAGE(Table2[1W Return vs Nifty]))/_xlfn.STDEV.P(Table2[1W Return vs Nifty])</f>
        <v>-0.16026925898738217</v>
      </c>
      <c r="O325">
        <v>545.16999999999996</v>
      </c>
      <c r="P325">
        <v>629.72433881569305</v>
      </c>
      <c r="Q325">
        <v>565.16128845954597</v>
      </c>
      <c r="R325">
        <v>59.726619690588301</v>
      </c>
      <c r="S325" s="1">
        <f>(Table2[[#This Row],[Close Price]]-Table2[[#This Row],[20D EMA]])/Table2[[#This Row],[20D EMA]]</f>
        <v>0.16862630005319454</v>
      </c>
      <c r="T325" s="1">
        <f>(Table2[[#This Row],[Close Price]]-Table2[[#This Row],[50D EMA]])/Table2[[#This Row],[50D EMA]]</f>
        <v>1.1712523607040821E-2</v>
      </c>
      <c r="U325" s="1">
        <f>(Table2[[#This Row],[Close Price]]-Table2[[#This Row],[200D EMA]])/Table2[[#This Row],[200D EMA]]</f>
        <v>0.12728881650145682</v>
      </c>
      <c r="V325">
        <v>0.45826300126888098</v>
      </c>
      <c r="W325">
        <v>632</v>
      </c>
      <c r="X325">
        <v>647.5</v>
      </c>
      <c r="Y325">
        <v>610</v>
      </c>
      <c r="Z325">
        <v>645</v>
      </c>
      <c r="AA325">
        <v>603.15</v>
      </c>
      <c r="AB325">
        <v>645</v>
      </c>
      <c r="AC325" s="1">
        <f>(Table2[[#This Row],[Close Price]]/Table2[[#This Row],[Day Low]])-1</f>
        <v>8.0696202531644889E-3</v>
      </c>
      <c r="AD325" s="1">
        <f>(Table2[[#This Row],[Day High]]/Table2[[#This Row],[Close Price]])-1</f>
        <v>1.6323967979908982E-2</v>
      </c>
      <c r="AE325" s="1">
        <f>(Table2[[#This Row],[Close Price]]/Table2[[#This Row],[Current Week Low]])-1</f>
        <v>4.4426229508196746E-2</v>
      </c>
      <c r="AF325" s="1">
        <f>(Table2[[#This Row],[Current Week High]]/Table2[[#This Row],[Close Price]])-1</f>
        <v>1.2399937215507695E-2</v>
      </c>
      <c r="AG325" s="1">
        <f>(Table2[[#This Row],[Close Price]]/Table2[[#This Row],[Current Month Low]])-1</f>
        <v>5.6287822266434695E-2</v>
      </c>
      <c r="AH325" s="1">
        <f>(Table2[[#This Row],[Current Month High]]/Table2[[#This Row],[Close Price]])-1</f>
        <v>1.2399937215507695E-2</v>
      </c>
      <c r="AI325">
        <v>13.278920106733599</v>
      </c>
      <c r="AJ325">
        <v>71.678792778226807</v>
      </c>
      <c r="AK325" t="str">
        <f>IF(AND(Table2[[#This Row],[20D EMA]]&gt;Table2[[#This Row],[50D EMA]],Table2[[#This Row],[50D EMA]]&gt;Table2[[#This Row],[200D EMA]]),"Uptrend","Downtrend/NoTrend")</f>
        <v>Downtrend/NoTrend</v>
      </c>
      <c r="AL325">
        <v>-0.03</v>
      </c>
      <c r="AM325" t="s">
        <v>3193</v>
      </c>
      <c r="AN325">
        <v>3.89</v>
      </c>
      <c r="AO325" t="s">
        <v>3194</v>
      </c>
      <c r="AQ325">
        <f>(Table2[[#This Row],[Sharpe Ratio]]-AVERAGE(Table2[Sharpe Ratio]))/_xlfn.STDEV.P(Table2[Sharpe Ratio])</f>
        <v>-0.77764408339231328</v>
      </c>
      <c r="AR3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5">
        <f>_xlfn.RANK.AVG(Table2[[#This Row],[1Y Return vs Nifty Z-Score]],Table2[1Y Return vs Nifty Z-Score])</f>
        <v>272</v>
      </c>
      <c r="AT325">
        <f>_xlfn.RANK.AVG(Table2[[#This Row],[6M Return vs Nifty Z-Score]],Table2[6M Return vs Nifty Z-Score])</f>
        <v>179</v>
      </c>
      <c r="AU325">
        <f>_xlfn.RANK.AVG(Table2[[#This Row],[Sharpe Ratio Z-Score]],Table2[Sharpe Ratio Z-Score])</f>
        <v>549</v>
      </c>
      <c r="AV325">
        <f>(Table2[[#This Row],[Rank 1Y]]+Table2[[#This Row],[Rank 6M]]+Table2[[#This Row],[Rank Sharpe]])/3</f>
        <v>333.33333333333331</v>
      </c>
    </row>
    <row r="326" spans="1:48" x14ac:dyDescent="0.3">
      <c r="A326" t="s">
        <v>896</v>
      </c>
      <c r="B326" t="s">
        <v>897</v>
      </c>
      <c r="C326" t="s">
        <v>3164</v>
      </c>
      <c r="D326" t="s">
        <v>600</v>
      </c>
      <c r="E326">
        <v>17600.604148900002</v>
      </c>
      <c r="F326">
        <v>561.5</v>
      </c>
      <c r="G326">
        <v>48.329094342546398</v>
      </c>
      <c r="H326">
        <f>(Table2[[#This Row],[1Y Return vs Nifty]]-AVERAGE(Table2[1Y Return vs Nifty]))/_xlfn.STDEV.P(Table2[1Y Return vs Nifty])</f>
        <v>0.37945939582897525</v>
      </c>
      <c r="I326">
        <v>-8.1858801769593903</v>
      </c>
      <c r="J326">
        <f>(Table2[[#This Row],[1M Return vs Nifty]]-AVERAGE(Table2[1M Return vs Nifty]))/_xlfn.STDEV.P(Table2[1M Return vs Nifty])</f>
        <v>-0.8168520872286108</v>
      </c>
      <c r="K326">
        <v>-23.213561988736402</v>
      </c>
      <c r="L326">
        <f>(Table2[[#This Row],[6M Return vs Nifty]]-AVERAGE(Table2[6M Return vs Nifty]))/_xlfn.STDEV.P(Table2[6M Return vs Nifty])</f>
        <v>-1.0369871826016461</v>
      </c>
      <c r="M326">
        <v>8.9602006057862091</v>
      </c>
      <c r="N326">
        <f>(Table2[[#This Row],[1W Return vs Nifty]]-AVERAGE(Table2[1W Return vs Nifty]))/_xlfn.STDEV.P(Table2[1W Return vs Nifty])</f>
        <v>0.92349240859567627</v>
      </c>
      <c r="O326">
        <v>575.17999999999995</v>
      </c>
      <c r="P326">
        <v>608.99916333001704</v>
      </c>
      <c r="Q326">
        <v>590.43425899022202</v>
      </c>
      <c r="R326">
        <v>46.397074845410501</v>
      </c>
      <c r="S326" s="1">
        <f>(Table2[[#This Row],[Close Price]]-Table2[[#This Row],[20D EMA]])/Table2[[#This Row],[20D EMA]]</f>
        <v>-2.3783858965888853E-2</v>
      </c>
      <c r="T326" s="1">
        <f>(Table2[[#This Row],[Close Price]]-Table2[[#This Row],[50D EMA]])/Table2[[#This Row],[50D EMA]]</f>
        <v>-7.7995449238864076E-2</v>
      </c>
      <c r="U326" s="1">
        <f>(Table2[[#This Row],[Close Price]]-Table2[[#This Row],[200D EMA]])/Table2[[#This Row],[200D EMA]]</f>
        <v>-4.9005047640200007E-2</v>
      </c>
      <c r="V326">
        <v>0.752901867031468</v>
      </c>
      <c r="W326">
        <v>555.15</v>
      </c>
      <c r="X326">
        <v>565.95000000000005</v>
      </c>
      <c r="Y326">
        <v>555.15</v>
      </c>
      <c r="Z326">
        <v>571.95000000000005</v>
      </c>
      <c r="AA326">
        <v>509.55</v>
      </c>
      <c r="AB326">
        <v>589.04999999999995</v>
      </c>
      <c r="AC326" s="1">
        <f>(Table2[[#This Row],[Close Price]]/Table2[[#This Row],[Day Low]])-1</f>
        <v>1.1438349995496644E-2</v>
      </c>
      <c r="AD326" s="1">
        <f>(Table2[[#This Row],[Day High]]/Table2[[#This Row],[Close Price]])-1</f>
        <v>7.9252003561889328E-3</v>
      </c>
      <c r="AE326" s="1">
        <f>(Table2[[#This Row],[Close Price]]/Table2[[#This Row],[Current Week Low]])-1</f>
        <v>1.1438349995496644E-2</v>
      </c>
      <c r="AF326" s="1">
        <f>(Table2[[#This Row],[Current Week High]]/Table2[[#This Row],[Close Price]])-1</f>
        <v>1.8610863757791751E-2</v>
      </c>
      <c r="AG326" s="1">
        <f>(Table2[[#This Row],[Close Price]]/Table2[[#This Row],[Current Month Low]])-1</f>
        <v>0.10195270336571483</v>
      </c>
      <c r="AH326" s="1">
        <f>(Table2[[#This Row],[Current Month High]]/Table2[[#This Row],[Close Price]])-1</f>
        <v>4.9065004452359728E-2</v>
      </c>
      <c r="AI326">
        <v>39.314336598397098</v>
      </c>
      <c r="AJ326">
        <v>90.145614629190604</v>
      </c>
      <c r="AK326" t="str">
        <f>IF(AND(Table2[[#This Row],[20D EMA]]&gt;Table2[[#This Row],[50D EMA]],Table2[[#This Row],[50D EMA]]&gt;Table2[[#This Row],[200D EMA]]),"Uptrend","Downtrend/NoTrend")</f>
        <v>Downtrend/NoTrend</v>
      </c>
      <c r="AL326">
        <v>-0.28000000000000003</v>
      </c>
      <c r="AM326" t="s">
        <v>3193</v>
      </c>
      <c r="AN326">
        <v>-5.25</v>
      </c>
      <c r="AO326" t="s">
        <v>3193</v>
      </c>
      <c r="AP326">
        <v>0.135293418525014</v>
      </c>
      <c r="AQ326">
        <f>(Table2[[#This Row],[Sharpe Ratio]]-AVERAGE(Table2[Sharpe Ratio]))/_xlfn.STDEV.P(Table2[Sharpe Ratio])</f>
        <v>0.79923433792915377</v>
      </c>
      <c r="AR3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6">
        <f>_xlfn.RANK.AVG(Table2[[#This Row],[1Y Return vs Nifty Z-Score]],Table2[1Y Return vs Nifty Z-Score])</f>
        <v>194</v>
      </c>
      <c r="AT326">
        <f>_xlfn.RANK.AVG(Table2[[#This Row],[6M Return vs Nifty Z-Score]],Table2[6M Return vs Nifty Z-Score])</f>
        <v>664</v>
      </c>
      <c r="AU326">
        <f>_xlfn.RANK.AVG(Table2[[#This Row],[Sharpe Ratio Z-Score]],Table2[Sharpe Ratio Z-Score])</f>
        <v>143</v>
      </c>
      <c r="AV326">
        <f>(Table2[[#This Row],[Rank 1Y]]+Table2[[#This Row],[Rank 6M]]+Table2[[#This Row],[Rank Sharpe]])/3</f>
        <v>333.66666666666669</v>
      </c>
    </row>
    <row r="327" spans="1:48" x14ac:dyDescent="0.3">
      <c r="A327" t="s">
        <v>1291</v>
      </c>
      <c r="B327" t="s">
        <v>1292</v>
      </c>
      <c r="C327" t="s">
        <v>3152</v>
      </c>
      <c r="D327" t="s">
        <v>51</v>
      </c>
      <c r="E327">
        <v>9197.1416451599998</v>
      </c>
      <c r="F327">
        <v>564.9</v>
      </c>
      <c r="G327">
        <v>18.1475636311832</v>
      </c>
      <c r="H327">
        <f>(Table2[[#This Row],[1Y Return vs Nifty]]-AVERAGE(Table2[1Y Return vs Nifty]))/_xlfn.STDEV.P(Table2[1Y Return vs Nifty])</f>
        <v>-0.1211161386224778</v>
      </c>
      <c r="I327">
        <v>-9.4002855515388593</v>
      </c>
      <c r="J327">
        <f>(Table2[[#This Row],[1M Return vs Nifty]]-AVERAGE(Table2[1M Return vs Nifty]))/_xlfn.STDEV.P(Table2[1M Return vs Nifty])</f>
        <v>-0.95069207018367274</v>
      </c>
      <c r="K327">
        <v>12.9740297760678</v>
      </c>
      <c r="L327">
        <f>(Table2[[#This Row],[6M Return vs Nifty]]-AVERAGE(Table2[6M Return vs Nifty]))/_xlfn.STDEV.P(Table2[6M Return vs Nifty])</f>
        <v>5.9374492887502073E-2</v>
      </c>
      <c r="M327">
        <v>4.9709307431849901</v>
      </c>
      <c r="N327">
        <f>(Table2[[#This Row],[1W Return vs Nifty]]-AVERAGE(Table2[1W Return vs Nifty]))/_xlfn.STDEV.P(Table2[1W Return vs Nifty])</f>
        <v>0.15486588301439419</v>
      </c>
      <c r="O327">
        <v>542.22</v>
      </c>
      <c r="P327">
        <v>534.95560449517302</v>
      </c>
      <c r="Q327">
        <v>477.18214384069699</v>
      </c>
      <c r="R327">
        <v>65.542498994759697</v>
      </c>
      <c r="S327" s="1">
        <f>(Table2[[#This Row],[Close Price]]-Table2[[#This Row],[20D EMA]])/Table2[[#This Row],[20D EMA]]</f>
        <v>4.1828040278853507E-2</v>
      </c>
      <c r="T327" s="1">
        <f>(Table2[[#This Row],[Close Price]]-Table2[[#This Row],[50D EMA]])/Table2[[#This Row],[50D EMA]]</f>
        <v>5.5975477690498987E-2</v>
      </c>
      <c r="U327" s="1">
        <f>(Table2[[#This Row],[Close Price]]-Table2[[#This Row],[200D EMA]])/Table2[[#This Row],[200D EMA]]</f>
        <v>0.18382468265322771</v>
      </c>
      <c r="V327">
        <v>0.37822592493097501</v>
      </c>
      <c r="W327">
        <v>530.54999999999995</v>
      </c>
      <c r="X327">
        <v>568</v>
      </c>
      <c r="Y327">
        <v>529.20000000000005</v>
      </c>
      <c r="Z327">
        <v>568</v>
      </c>
      <c r="AA327">
        <v>500.55</v>
      </c>
      <c r="AB327">
        <v>568</v>
      </c>
      <c r="AC327" s="1">
        <f>(Table2[[#This Row],[Close Price]]/Table2[[#This Row],[Day Low]])-1</f>
        <v>6.4744133446423602E-2</v>
      </c>
      <c r="AD327" s="1">
        <f>(Table2[[#This Row],[Day High]]/Table2[[#This Row],[Close Price]])-1</f>
        <v>5.4876969375110551E-3</v>
      </c>
      <c r="AE327" s="1">
        <f>(Table2[[#This Row],[Close Price]]/Table2[[#This Row],[Current Week Low]])-1</f>
        <v>6.7460317460317221E-2</v>
      </c>
      <c r="AF327" s="1">
        <f>(Table2[[#This Row],[Current Week High]]/Table2[[#This Row],[Close Price]])-1</f>
        <v>5.4876969375110551E-3</v>
      </c>
      <c r="AG327" s="1">
        <f>(Table2[[#This Row],[Close Price]]/Table2[[#This Row],[Current Month Low]])-1</f>
        <v>0.12855858555588839</v>
      </c>
      <c r="AH327" s="1">
        <f>(Table2[[#This Row],[Current Month High]]/Table2[[#This Row],[Close Price]])-1</f>
        <v>5.4876969375110551E-3</v>
      </c>
      <c r="AI327">
        <v>16.631262170295599</v>
      </c>
      <c r="AJ327">
        <v>64.549956306437494</v>
      </c>
      <c r="AK327" t="str">
        <f>IF(AND(Table2[[#This Row],[20D EMA]]&gt;Table2[[#This Row],[50D EMA]],Table2[[#This Row],[50D EMA]]&gt;Table2[[#This Row],[200D EMA]]),"Uptrend","Downtrend/NoTrend")</f>
        <v>Uptrend</v>
      </c>
      <c r="AL327">
        <v>0.03</v>
      </c>
      <c r="AM327" t="s">
        <v>3194</v>
      </c>
      <c r="AN327">
        <v>3.54</v>
      </c>
      <c r="AO327" t="s">
        <v>3194</v>
      </c>
      <c r="AP327">
        <v>5.3085661743406003E-2</v>
      </c>
      <c r="AQ327">
        <f>(Table2[[#This Row],[Sharpe Ratio]]-AVERAGE(Table2[Sharpe Ratio]))/_xlfn.STDEV.P(Table2[Sharpe Ratio])</f>
        <v>-0.1589175008477926</v>
      </c>
      <c r="AR32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-1.0164853337520472</v>
      </c>
      <c r="AS327">
        <f>_xlfn.RANK.AVG(Table2[[#This Row],[1Y Return vs Nifty Z-Score]],Table2[1Y Return vs Nifty Z-Score])</f>
        <v>324</v>
      </c>
      <c r="AT327">
        <f>_xlfn.RANK.AVG(Table2[[#This Row],[6M Return vs Nifty Z-Score]],Table2[6M Return vs Nifty Z-Score])</f>
        <v>296</v>
      </c>
      <c r="AU327">
        <f>_xlfn.RANK.AVG(Table2[[#This Row],[Sharpe Ratio Z-Score]],Table2[Sharpe Ratio Z-Score])</f>
        <v>383</v>
      </c>
      <c r="AV327">
        <f>(Table2[[#This Row],[Rank 1Y]]+Table2[[#This Row],[Rank 6M]]+Table2[[#This Row],[Rank Sharpe]])/3</f>
        <v>334.33333333333331</v>
      </c>
    </row>
    <row r="328" spans="1:48" x14ac:dyDescent="0.3">
      <c r="A328" t="s">
        <v>1342</v>
      </c>
      <c r="B328" t="s">
        <v>1343</v>
      </c>
      <c r="C328" t="s">
        <v>3159</v>
      </c>
      <c r="D328" t="s">
        <v>1344</v>
      </c>
      <c r="E328">
        <v>8576.5129535199994</v>
      </c>
      <c r="F328">
        <v>269.2</v>
      </c>
      <c r="G328">
        <v>10.236200114936199</v>
      </c>
      <c r="H328">
        <f>(Table2[[#This Row],[1Y Return vs Nifty]]-AVERAGE(Table2[1Y Return vs Nifty]))/_xlfn.STDEV.P(Table2[1Y Return vs Nifty])</f>
        <v>-0.25232999448214966</v>
      </c>
      <c r="I328">
        <v>3.3831007025742501</v>
      </c>
      <c r="J328">
        <f>(Table2[[#This Row],[1M Return vs Nifty]]-AVERAGE(Table2[1M Return vs Nifty]))/_xlfn.STDEV.P(Table2[1M Return vs Nifty])</f>
        <v>0.45816878811987471</v>
      </c>
      <c r="K328">
        <v>37.1351524097241</v>
      </c>
      <c r="L328">
        <f>(Table2[[#This Row],[6M Return vs Nifty]]-AVERAGE(Table2[6M Return vs Nifty]))/_xlfn.STDEV.P(Table2[6M Return vs Nifty])</f>
        <v>0.79137481676916843</v>
      </c>
      <c r="M328">
        <v>4.3498792297832898</v>
      </c>
      <c r="N328">
        <f>(Table2[[#This Row],[1W Return vs Nifty]]-AVERAGE(Table2[1W Return vs Nifty]))/_xlfn.STDEV.P(Table2[1W Return vs Nifty])</f>
        <v>3.5205723788744918E-2</v>
      </c>
      <c r="O328">
        <v>259.94</v>
      </c>
      <c r="P328">
        <v>248.98491001668401</v>
      </c>
      <c r="Q328">
        <v>218.53709352037501</v>
      </c>
      <c r="R328">
        <v>61.3503687080864</v>
      </c>
      <c r="S328" s="1">
        <f>(Table2[[#This Row],[Close Price]]-Table2[[#This Row],[20D EMA]])/Table2[[#This Row],[20D EMA]]</f>
        <v>3.562360544741091E-2</v>
      </c>
      <c r="T328" s="1">
        <f>(Table2[[#This Row],[Close Price]]-Table2[[#This Row],[50D EMA]])/Table2[[#This Row],[50D EMA]]</f>
        <v>8.1190020640051652E-2</v>
      </c>
      <c r="U328" s="1">
        <f>(Table2[[#This Row],[Close Price]]-Table2[[#This Row],[200D EMA]])/Table2[[#This Row],[200D EMA]]</f>
        <v>0.23182749282286713</v>
      </c>
      <c r="V328">
        <v>0.95402337238861601</v>
      </c>
      <c r="W328">
        <v>260.95</v>
      </c>
      <c r="X328">
        <v>273.64999999999998</v>
      </c>
      <c r="Y328">
        <v>257.55</v>
      </c>
      <c r="Z328">
        <v>273.64999999999998</v>
      </c>
      <c r="AA328">
        <v>250.5</v>
      </c>
      <c r="AB328">
        <v>273.64999999999998</v>
      </c>
      <c r="AC328" s="1">
        <f>(Table2[[#This Row],[Close Price]]/Table2[[#This Row],[Day Low]])-1</f>
        <v>3.1615251963977853E-2</v>
      </c>
      <c r="AD328" s="1">
        <f>(Table2[[#This Row],[Day High]]/Table2[[#This Row],[Close Price]])-1</f>
        <v>1.6530460624071264E-2</v>
      </c>
      <c r="AE328" s="1">
        <f>(Table2[[#This Row],[Close Price]]/Table2[[#This Row],[Current Week Low]])-1</f>
        <v>4.5233935158221605E-2</v>
      </c>
      <c r="AF328" s="1">
        <f>(Table2[[#This Row],[Current Week High]]/Table2[[#This Row],[Close Price]])-1</f>
        <v>1.6530460624071264E-2</v>
      </c>
      <c r="AG328" s="1">
        <f>(Table2[[#This Row],[Close Price]]/Table2[[#This Row],[Current Month Low]])-1</f>
        <v>7.4650698602794385E-2</v>
      </c>
      <c r="AH328" s="1">
        <f>(Table2[[#This Row],[Current Month High]]/Table2[[#This Row],[Close Price]])-1</f>
        <v>1.6530460624071264E-2</v>
      </c>
      <c r="AI328">
        <v>1.6530460624071199</v>
      </c>
      <c r="AJ328">
        <v>58.7264150943396</v>
      </c>
      <c r="AK328" t="str">
        <f>IF(AND(Table2[[#This Row],[20D EMA]]&gt;Table2[[#This Row],[50D EMA]],Table2[[#This Row],[50D EMA]]&gt;Table2[[#This Row],[200D EMA]]),"Uptrend","Downtrend/NoTrend")</f>
        <v>Uptrend</v>
      </c>
      <c r="AL328">
        <v>0.14000000000000001</v>
      </c>
      <c r="AM328" t="s">
        <v>3194</v>
      </c>
      <c r="AN328">
        <v>9.8800000000000008</v>
      </c>
      <c r="AO328" t="s">
        <v>3194</v>
      </c>
      <c r="AP328">
        <v>5.2891541318330001E-3</v>
      </c>
      <c r="AQ328">
        <f>(Table2[[#This Row],[Sharpe Ratio]]-AVERAGE(Table2[Sharpe Ratio]))/_xlfn.STDEV.P(Table2[Sharpe Ratio])</f>
        <v>-0.71599767731832742</v>
      </c>
      <c r="AR3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0.316421656877311</v>
      </c>
      <c r="AS328">
        <f>_xlfn.RANK.AVG(Table2[[#This Row],[1Y Return vs Nifty Z-Score]],Table2[1Y Return vs Nifty Z-Score])</f>
        <v>383</v>
      </c>
      <c r="AT328">
        <f>_xlfn.RANK.AVG(Table2[[#This Row],[6M Return vs Nifty Z-Score]],Table2[6M Return vs Nifty Z-Score])</f>
        <v>109</v>
      </c>
      <c r="AU328">
        <f>_xlfn.RANK.AVG(Table2[[#This Row],[Sharpe Ratio Z-Score]],Table2[Sharpe Ratio Z-Score])</f>
        <v>512</v>
      </c>
      <c r="AV328">
        <f>(Table2[[#This Row],[Rank 1Y]]+Table2[[#This Row],[Rank 6M]]+Table2[[#This Row],[Rank Sharpe]])/3</f>
        <v>334.66666666666669</v>
      </c>
    </row>
    <row r="329" spans="1:48" x14ac:dyDescent="0.3">
      <c r="A329" t="s">
        <v>84</v>
      </c>
      <c r="B329" t="s">
        <v>85</v>
      </c>
      <c r="C329" t="s">
        <v>3158</v>
      </c>
      <c r="D329" t="s">
        <v>86</v>
      </c>
      <c r="E329">
        <v>306804.53435834998</v>
      </c>
      <c r="F329">
        <v>1420.3</v>
      </c>
      <c r="G329">
        <v>49.426521222306398</v>
      </c>
      <c r="H329">
        <f>(Table2[[#This Row],[1Y Return vs Nifty]]-AVERAGE(Table2[1Y Return vs Nifty]))/_xlfn.STDEV.P(Table2[1Y Return vs Nifty])</f>
        <v>0.39766076050165655</v>
      </c>
      <c r="I329">
        <v>-2.0851937738654098</v>
      </c>
      <c r="J329">
        <f>(Table2[[#This Row],[1M Return vs Nifty]]-AVERAGE(Table2[1M Return vs Nifty]))/_xlfn.STDEV.P(Table2[1M Return vs Nifty])</f>
        <v>-0.14449359697816688</v>
      </c>
      <c r="K329">
        <v>-4.54108658461662</v>
      </c>
      <c r="L329">
        <f>(Table2[[#This Row],[6M Return vs Nifty]]-AVERAGE(Table2[6M Return vs Nifty]))/_xlfn.STDEV.P(Table2[6M Return vs Nifty])</f>
        <v>-0.47127431194023361</v>
      </c>
      <c r="M329">
        <v>4.0583262073329101</v>
      </c>
      <c r="N329">
        <f>(Table2[[#This Row],[1W Return vs Nifty]]-AVERAGE(Table2[1W Return vs Nifty]))/_xlfn.STDEV.P(Table2[1W Return vs Nifty])</f>
        <v>-2.096881300296629E-2</v>
      </c>
      <c r="O329">
        <v>1428.52</v>
      </c>
      <c r="P329">
        <v>1446.8445831225099</v>
      </c>
      <c r="Q329">
        <v>1332.8714680348301</v>
      </c>
      <c r="R329">
        <v>49.191979389183402</v>
      </c>
      <c r="S329" s="1">
        <f>(Table2[[#This Row],[Close Price]]-Table2[[#This Row],[20D EMA]])/Table2[[#This Row],[20D EMA]]</f>
        <v>-5.7542071514574715E-3</v>
      </c>
      <c r="T329" s="1">
        <f>(Table2[[#This Row],[Close Price]]-Table2[[#This Row],[50D EMA]])/Table2[[#This Row],[50D EMA]]</f>
        <v>-1.8346533851771912E-2</v>
      </c>
      <c r="U329" s="1">
        <f>(Table2[[#This Row],[Close Price]]-Table2[[#This Row],[200D EMA]])/Table2[[#This Row],[200D EMA]]</f>
        <v>6.5594120709983758E-2</v>
      </c>
      <c r="V329">
        <v>0.90045520843772997</v>
      </c>
      <c r="W329">
        <v>1407</v>
      </c>
      <c r="X329">
        <v>1424.7</v>
      </c>
      <c r="Y329">
        <v>1407</v>
      </c>
      <c r="Z329">
        <v>1426</v>
      </c>
      <c r="AA329">
        <v>1337</v>
      </c>
      <c r="AB329">
        <v>1472.85</v>
      </c>
      <c r="AC329" s="1">
        <f>(Table2[[#This Row],[Close Price]]/Table2[[#This Row],[Day Low]])-1</f>
        <v>9.4527363184078173E-3</v>
      </c>
      <c r="AD329" s="1">
        <f>(Table2[[#This Row],[Day High]]/Table2[[#This Row],[Close Price]])-1</f>
        <v>3.0979370555517249E-3</v>
      </c>
      <c r="AE329" s="1">
        <f>(Table2[[#This Row],[Close Price]]/Table2[[#This Row],[Current Week Low]])-1</f>
        <v>9.4527363184078173E-3</v>
      </c>
      <c r="AF329" s="1">
        <f>(Table2[[#This Row],[Current Week High]]/Table2[[#This Row],[Close Price]])-1</f>
        <v>4.0132366401464115E-3</v>
      </c>
      <c r="AG329" s="1">
        <f>(Table2[[#This Row],[Close Price]]/Table2[[#This Row],[Current Month Low]])-1</f>
        <v>6.2303664921465884E-2</v>
      </c>
      <c r="AH329" s="1">
        <f>(Table2[[#This Row],[Current Month High]]/Table2[[#This Row],[Close Price]])-1</f>
        <v>3.6999225515736089E-2</v>
      </c>
      <c r="AI329">
        <v>14.158980497078</v>
      </c>
      <c r="AJ329">
        <v>88.243870112657305</v>
      </c>
      <c r="AK329" t="str">
        <f>IF(AND(Table2[[#This Row],[20D EMA]]&gt;Table2[[#This Row],[50D EMA]],Table2[[#This Row],[50D EMA]]&gt;Table2[[#This Row],[200D EMA]]),"Uptrend","Downtrend/NoTrend")</f>
        <v>Downtrend/NoTrend</v>
      </c>
      <c r="AL329">
        <v>-0.06</v>
      </c>
      <c r="AM329" t="s">
        <v>3193</v>
      </c>
      <c r="AN329">
        <v>-3.55</v>
      </c>
      <c r="AO329" t="s">
        <v>3193</v>
      </c>
      <c r="AP329">
        <v>6.9633667715236006E-2</v>
      </c>
      <c r="AQ329">
        <f>(Table2[[#This Row],[Sharpe Ratio]]-AVERAGE(Table2[Sharpe Ratio]))/_xlfn.STDEV.P(Table2[Sharpe Ratio])</f>
        <v>3.3953621911612178E-2</v>
      </c>
      <c r="AR3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29">
        <f>_xlfn.RANK.AVG(Table2[[#This Row],[1Y Return vs Nifty Z-Score]],Table2[1Y Return vs Nifty Z-Score])</f>
        <v>188</v>
      </c>
      <c r="AT329">
        <f>_xlfn.RANK.AVG(Table2[[#This Row],[6M Return vs Nifty Z-Score]],Table2[6M Return vs Nifty Z-Score])</f>
        <v>483</v>
      </c>
      <c r="AU329">
        <f>_xlfn.RANK.AVG(Table2[[#This Row],[Sharpe Ratio Z-Score]],Table2[Sharpe Ratio Z-Score])</f>
        <v>333</v>
      </c>
      <c r="AV329">
        <f>(Table2[[#This Row],[Rank 1Y]]+Table2[[#This Row],[Rank 6M]]+Table2[[#This Row],[Rank Sharpe]])/3</f>
        <v>334.66666666666669</v>
      </c>
    </row>
    <row r="330" spans="1:48" x14ac:dyDescent="0.3">
      <c r="A330" t="s">
        <v>415</v>
      </c>
      <c r="B330" t="s">
        <v>416</v>
      </c>
      <c r="C330" t="s">
        <v>3148</v>
      </c>
      <c r="D330" t="s">
        <v>54</v>
      </c>
      <c r="E330">
        <v>55953.316626250002</v>
      </c>
      <c r="F330">
        <v>5077.8999999999996</v>
      </c>
      <c r="G330">
        <v>30.862234644365198</v>
      </c>
      <c r="H330">
        <f>(Table2[[#This Row],[1Y Return vs Nifty]]-AVERAGE(Table2[1Y Return vs Nifty]))/_xlfn.STDEV.P(Table2[1Y Return vs Nifty])</f>
        <v>8.9762935029068847E-2</v>
      </c>
      <c r="I330">
        <v>6.5511059114061503</v>
      </c>
      <c r="J330">
        <f>(Table2[[#This Row],[1M Return vs Nifty]]-AVERAGE(Table2[1M Return vs Nifty]))/_xlfn.STDEV.P(Table2[1M Return vs Nifty])</f>
        <v>0.80731559858951385</v>
      </c>
      <c r="K330">
        <v>-2.2294739018588898</v>
      </c>
      <c r="L330">
        <f>(Table2[[#This Row],[6M Return vs Nifty]]-AVERAGE(Table2[6M Return vs Nifty]))/_xlfn.STDEV.P(Table2[6M Return vs Nifty])</f>
        <v>-0.40124026351772618</v>
      </c>
      <c r="M330">
        <v>-3.8295372407698398</v>
      </c>
      <c r="N330">
        <f>(Table2[[#This Row],[1W Return vs Nifty]]-AVERAGE(Table2[1W Return vs Nifty]))/_xlfn.STDEV.P(Table2[1W Return vs Nifty])</f>
        <v>-1.540750949882902</v>
      </c>
      <c r="O330">
        <v>5102.4399999999996</v>
      </c>
      <c r="P330">
        <v>4873.4997552500599</v>
      </c>
      <c r="Q330">
        <v>4316.1424708688401</v>
      </c>
      <c r="R330">
        <v>43.418112761667899</v>
      </c>
      <c r="S330" s="1">
        <f>(Table2[[#This Row],[Close Price]]-Table2[[#This Row],[20D EMA]])/Table2[[#This Row],[20D EMA]]</f>
        <v>-4.8094637075595135E-3</v>
      </c>
      <c r="T330" s="1">
        <f>(Table2[[#This Row],[Close Price]]-Table2[[#This Row],[50D EMA]])/Table2[[#This Row],[50D EMA]]</f>
        <v>4.1941162412031739E-2</v>
      </c>
      <c r="U330" s="1">
        <f>(Table2[[#This Row],[Close Price]]-Table2[[#This Row],[200D EMA]])/Table2[[#This Row],[200D EMA]]</f>
        <v>0.17649035783052308</v>
      </c>
      <c r="V330">
        <v>0.55795536077334096</v>
      </c>
      <c r="W330">
        <v>5045</v>
      </c>
      <c r="X330">
        <v>5189.8999999999996</v>
      </c>
      <c r="Y330">
        <v>5042.25</v>
      </c>
      <c r="Z330">
        <v>5189.8999999999996</v>
      </c>
      <c r="AA330">
        <v>5020.55</v>
      </c>
      <c r="AB330">
        <v>5465.9</v>
      </c>
      <c r="AC330" s="1">
        <f>(Table2[[#This Row],[Close Price]]/Table2[[#This Row],[Day Low]])-1</f>
        <v>6.5213082259663047E-3</v>
      </c>
      <c r="AD330" s="1">
        <f>(Table2[[#This Row],[Day High]]/Table2[[#This Row],[Close Price]])-1</f>
        <v>2.2056361881880315E-2</v>
      </c>
      <c r="AE330" s="1">
        <f>(Table2[[#This Row],[Close Price]]/Table2[[#This Row],[Current Week Low]])-1</f>
        <v>7.0702563339777313E-3</v>
      </c>
      <c r="AF330" s="1">
        <f>(Table2[[#This Row],[Current Week High]]/Table2[[#This Row],[Close Price]])-1</f>
        <v>2.2056361881880315E-2</v>
      </c>
      <c r="AG330" s="1">
        <f>(Table2[[#This Row],[Close Price]]/Table2[[#This Row],[Current Month Low]])-1</f>
        <v>1.142305125932408E-2</v>
      </c>
      <c r="AH330" s="1">
        <f>(Table2[[#This Row],[Current Month High]]/Table2[[#This Row],[Close Price]])-1</f>
        <v>7.6409539376513846E-2</v>
      </c>
      <c r="AI330">
        <v>9.0184918962563394</v>
      </c>
      <c r="AJ330">
        <v>72.559214326978605</v>
      </c>
      <c r="AK330" t="str">
        <f>IF(AND(Table2[[#This Row],[20D EMA]]&gt;Table2[[#This Row],[50D EMA]],Table2[[#This Row],[50D EMA]]&gt;Table2[[#This Row],[200D EMA]]),"Uptrend","Downtrend/NoTrend")</f>
        <v>Uptrend</v>
      </c>
      <c r="AL330">
        <v>0.12</v>
      </c>
      <c r="AM330" t="s">
        <v>3194</v>
      </c>
      <c r="AN330">
        <v>-0.28000000000000003</v>
      </c>
      <c r="AO330" t="s">
        <v>3193</v>
      </c>
      <c r="AP330">
        <v>8.5297194586281003E-2</v>
      </c>
      <c r="AQ330">
        <f>(Table2[[#This Row],[Sharpe Ratio]]-AVERAGE(Table2[Sharpe Ratio]))/_xlfn.STDEV.P(Table2[Sharpe Ratio])</f>
        <v>0.21651592090602484</v>
      </c>
      <c r="AR33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-0.8283967588760206</v>
      </c>
      <c r="AS330">
        <f>_xlfn.RANK.AVG(Table2[[#This Row],[1Y Return vs Nifty Z-Score]],Table2[1Y Return vs Nifty Z-Score])</f>
        <v>259</v>
      </c>
      <c r="AT330">
        <f>_xlfn.RANK.AVG(Table2[[#This Row],[6M Return vs Nifty Z-Score]],Table2[6M Return vs Nifty Z-Score])</f>
        <v>457</v>
      </c>
      <c r="AU330">
        <f>_xlfn.RANK.AVG(Table2[[#This Row],[Sharpe Ratio Z-Score]],Table2[Sharpe Ratio Z-Score])</f>
        <v>288</v>
      </c>
      <c r="AV330">
        <f>(Table2[[#This Row],[Rank 1Y]]+Table2[[#This Row],[Rank 6M]]+Table2[[#This Row],[Rank Sharpe]])/3</f>
        <v>334.66666666666669</v>
      </c>
    </row>
    <row r="331" spans="1:48" x14ac:dyDescent="0.3">
      <c r="A331" t="s">
        <v>1830</v>
      </c>
      <c r="B331" t="s">
        <v>1831</v>
      </c>
      <c r="C331" t="s">
        <v>3159</v>
      </c>
      <c r="D331" t="s">
        <v>92</v>
      </c>
      <c r="E331">
        <v>4361.1848312749999</v>
      </c>
      <c r="F331">
        <v>1082.3499999999999</v>
      </c>
      <c r="G331">
        <v>21.604594086816</v>
      </c>
      <c r="H331">
        <f>(Table2[[#This Row],[1Y Return vs Nifty]]-AVERAGE(Table2[1Y Return vs Nifty]))/_xlfn.STDEV.P(Table2[1Y Return vs Nifty])</f>
        <v>-6.3779587852645162E-2</v>
      </c>
      <c r="I331">
        <v>-6.8915475840825504</v>
      </c>
      <c r="J331">
        <f>(Table2[[#This Row],[1M Return vs Nifty]]-AVERAGE(Table2[1M Return vs Nifty]))/_xlfn.STDEV.P(Table2[1M Return vs Nifty])</f>
        <v>-0.67420330141538465</v>
      </c>
      <c r="K331">
        <v>46.0128672959152</v>
      </c>
      <c r="L331">
        <f>(Table2[[#This Row],[6M Return vs Nifty]]-AVERAGE(Table2[6M Return vs Nifty]))/_xlfn.STDEV.P(Table2[6M Return vs Nifty])</f>
        <v>1.0603395611047077</v>
      </c>
      <c r="M331">
        <v>6.8751537162913996</v>
      </c>
      <c r="N331">
        <f>(Table2[[#This Row],[1W Return vs Nifty]]-AVERAGE(Table2[1W Return vs Nifty]))/_xlfn.STDEV.P(Table2[1W Return vs Nifty])</f>
        <v>0.52175915876698242</v>
      </c>
      <c r="O331">
        <v>930.24</v>
      </c>
      <c r="P331">
        <v>1146.8204503260999</v>
      </c>
      <c r="Q331">
        <v>1013.85214849492</v>
      </c>
      <c r="R331">
        <v>47.635538730308902</v>
      </c>
      <c r="S331" s="1">
        <f>(Table2[[#This Row],[Close Price]]-Table2[[#This Row],[20D EMA]])/Table2[[#This Row],[20D EMA]]</f>
        <v>0.16351694186446497</v>
      </c>
      <c r="T331" s="1">
        <f>(Table2[[#This Row],[Close Price]]-Table2[[#This Row],[50D EMA]])/Table2[[#This Row],[50D EMA]]</f>
        <v>-5.6216690509632766E-2</v>
      </c>
      <c r="U331" s="1">
        <f>(Table2[[#This Row],[Close Price]]-Table2[[#This Row],[200D EMA]])/Table2[[#This Row],[200D EMA]]</f>
        <v>6.7561973022167057E-2</v>
      </c>
      <c r="V331">
        <v>1.1254682946788901</v>
      </c>
      <c r="W331">
        <v>1085.3499999999999</v>
      </c>
      <c r="X331">
        <v>1105.8499999999999</v>
      </c>
      <c r="Y331">
        <v>1061.5</v>
      </c>
      <c r="Z331">
        <v>1120</v>
      </c>
      <c r="AA331">
        <v>1055.05</v>
      </c>
      <c r="AB331">
        <v>1120</v>
      </c>
      <c r="AC331" s="1">
        <f>(Table2[[#This Row],[Close Price]]/Table2[[#This Row],[Day Low]])-1</f>
        <v>-2.764085318100129E-3</v>
      </c>
      <c r="AD331" s="1">
        <f>(Table2[[#This Row],[Day High]]/Table2[[#This Row],[Close Price]])-1</f>
        <v>2.1712015521781369E-2</v>
      </c>
      <c r="AE331" s="1">
        <f>(Table2[[#This Row],[Close Price]]/Table2[[#This Row],[Current Week Low]])-1</f>
        <v>1.9642016015072983E-2</v>
      </c>
      <c r="AF331" s="1">
        <f>(Table2[[#This Row],[Current Week High]]/Table2[[#This Row],[Close Price]])-1</f>
        <v>3.4785420612556184E-2</v>
      </c>
      <c r="AG331" s="1">
        <f>(Table2[[#This Row],[Close Price]]/Table2[[#This Row],[Current Month Low]])-1</f>
        <v>2.5875550921757196E-2</v>
      </c>
      <c r="AH331" s="1">
        <f>(Table2[[#This Row],[Current Month High]]/Table2[[#This Row],[Close Price]])-1</f>
        <v>3.4785420612556184E-2</v>
      </c>
      <c r="AI331">
        <v>47.152030304430099</v>
      </c>
      <c r="AJ331">
        <v>77.434426229508105</v>
      </c>
      <c r="AK331" t="str">
        <f>IF(AND(Table2[[#This Row],[20D EMA]]&gt;Table2[[#This Row],[50D EMA]],Table2[[#This Row],[50D EMA]]&gt;Table2[[#This Row],[200D EMA]]),"Uptrend","Downtrend/NoTrend")</f>
        <v>Downtrend/NoTrend</v>
      </c>
      <c r="AL331">
        <v>0</v>
      </c>
      <c r="AM331">
        <v>0</v>
      </c>
      <c r="AN331">
        <v>0.57999999999999996</v>
      </c>
      <c r="AO331" t="s">
        <v>3194</v>
      </c>
      <c r="AP331">
        <v>-1.9094446631606001E-2</v>
      </c>
      <c r="AQ331">
        <f>(Table2[[#This Row],[Sharpe Ratio]]-AVERAGE(Table2[Sharpe Ratio]))/_xlfn.STDEV.P(Table2[Sharpe Ratio])</f>
        <v>-1.0001946049824451</v>
      </c>
      <c r="AR3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1">
        <f>_xlfn.RANK.AVG(Table2[[#This Row],[1Y Return vs Nifty Z-Score]],Table2[1Y Return vs Nifty Z-Score])</f>
        <v>303</v>
      </c>
      <c r="AT331">
        <f>_xlfn.RANK.AVG(Table2[[#This Row],[6M Return vs Nifty Z-Score]],Table2[6M Return vs Nifty Z-Score])</f>
        <v>84</v>
      </c>
      <c r="AU331">
        <f>_xlfn.RANK.AVG(Table2[[#This Row],[Sharpe Ratio Z-Score]],Table2[Sharpe Ratio Z-Score])</f>
        <v>618</v>
      </c>
      <c r="AV331">
        <f>(Table2[[#This Row],[Rank 1Y]]+Table2[[#This Row],[Rank 6M]]+Table2[[#This Row],[Rank Sharpe]])/3</f>
        <v>335</v>
      </c>
    </row>
    <row r="332" spans="1:48" x14ac:dyDescent="0.3">
      <c r="A332" t="s">
        <v>1434</v>
      </c>
      <c r="B332" t="s">
        <v>1435</v>
      </c>
      <c r="C332" t="s">
        <v>3155</v>
      </c>
      <c r="D332" t="s">
        <v>1421</v>
      </c>
      <c r="E332">
        <v>7676.4785286750002</v>
      </c>
      <c r="F332">
        <v>377.25</v>
      </c>
      <c r="G332">
        <v>15.653920316318301</v>
      </c>
      <c r="H332">
        <f>(Table2[[#This Row],[1Y Return vs Nifty]]-AVERAGE(Table2[1Y Return vs Nifty]))/_xlfn.STDEV.P(Table2[1Y Return vs Nifty])</f>
        <v>-0.16247443973077208</v>
      </c>
      <c r="I332">
        <v>-3.8732491883458602</v>
      </c>
      <c r="J332">
        <f>(Table2[[#This Row],[1M Return vs Nifty]]-AVERAGE(Table2[1M Return vs Nifty]))/_xlfn.STDEV.P(Table2[1M Return vs Nifty])</f>
        <v>-0.34155572401267581</v>
      </c>
      <c r="K332">
        <v>3.19957726911074</v>
      </c>
      <c r="L332">
        <f>(Table2[[#This Row],[6M Return vs Nifty]]-AVERAGE(Table2[6M Return vs Nifty]))/_xlfn.STDEV.P(Table2[6M Return vs Nifty])</f>
        <v>-0.23675836936997421</v>
      </c>
      <c r="M332">
        <v>2.68893230989914</v>
      </c>
      <c r="N332">
        <f>(Table2[[#This Row],[1W Return vs Nifty]]-AVERAGE(Table2[1W Return vs Nifty]))/_xlfn.STDEV.P(Table2[1W Return vs Nifty])</f>
        <v>-0.28481470706098527</v>
      </c>
      <c r="O332">
        <v>381.78</v>
      </c>
      <c r="P332">
        <v>405.421114274047</v>
      </c>
      <c r="Q332">
        <v>388.66817589268902</v>
      </c>
      <c r="R332">
        <v>42.202162619235203</v>
      </c>
      <c r="S332" s="1">
        <f>(Table2[[#This Row],[Close Price]]-Table2[[#This Row],[20D EMA]])/Table2[[#This Row],[20D EMA]]</f>
        <v>-1.1865472261511795E-2</v>
      </c>
      <c r="T332" s="1">
        <f>(Table2[[#This Row],[Close Price]]-Table2[[#This Row],[50D EMA]])/Table2[[#This Row],[50D EMA]]</f>
        <v>-6.9486056059242518E-2</v>
      </c>
      <c r="U332" s="1">
        <f>(Table2[[#This Row],[Close Price]]-Table2[[#This Row],[200D EMA]])/Table2[[#This Row],[200D EMA]]</f>
        <v>-2.9377696968535882E-2</v>
      </c>
      <c r="V332">
        <v>0.68247068377296305</v>
      </c>
      <c r="W332">
        <v>375.3</v>
      </c>
      <c r="X332">
        <v>379.95</v>
      </c>
      <c r="Y332">
        <v>375.05</v>
      </c>
      <c r="Z332">
        <v>383.8</v>
      </c>
      <c r="AA332">
        <v>375.05</v>
      </c>
      <c r="AB332">
        <v>387.95</v>
      </c>
      <c r="AC332" s="1">
        <f>(Table2[[#This Row],[Close Price]]/Table2[[#This Row],[Day Low]])-1</f>
        <v>5.1958433253396219E-3</v>
      </c>
      <c r="AD332" s="1">
        <f>(Table2[[#This Row],[Day High]]/Table2[[#This Row],[Close Price]])-1</f>
        <v>7.1570576540755937E-3</v>
      </c>
      <c r="AE332" s="1">
        <f>(Table2[[#This Row],[Close Price]]/Table2[[#This Row],[Current Week Low]])-1</f>
        <v>5.8658845487267186E-3</v>
      </c>
      <c r="AF332" s="1">
        <f>(Table2[[#This Row],[Current Week High]]/Table2[[#This Row],[Close Price]])-1</f>
        <v>1.7362491716368389E-2</v>
      </c>
      <c r="AG332" s="1">
        <f>(Table2[[#This Row],[Close Price]]/Table2[[#This Row],[Current Month Low]])-1</f>
        <v>5.8658845487267186E-3</v>
      </c>
      <c r="AH332" s="1">
        <f>(Table2[[#This Row],[Current Month High]]/Table2[[#This Row],[Close Price]])-1</f>
        <v>2.8363154406891855E-2</v>
      </c>
      <c r="AI332">
        <v>55.864811133200703</v>
      </c>
      <c r="AJ332">
        <v>72.852233676975899</v>
      </c>
      <c r="AK332" t="str">
        <f>IF(AND(Table2[[#This Row],[20D EMA]]&gt;Table2[[#This Row],[50D EMA]],Table2[[#This Row],[50D EMA]]&gt;Table2[[#This Row],[200D EMA]]),"Uptrend","Downtrend/NoTrend")</f>
        <v>Downtrend/NoTrend</v>
      </c>
      <c r="AL332">
        <v>-0.26</v>
      </c>
      <c r="AM332" t="s">
        <v>3193</v>
      </c>
      <c r="AN332">
        <v>-5.26</v>
      </c>
      <c r="AO332" t="s">
        <v>3193</v>
      </c>
      <c r="AP332">
        <v>8.8429866363074996E-2</v>
      </c>
      <c r="AQ332">
        <f>(Table2[[#This Row],[Sharpe Ratio]]-AVERAGE(Table2[Sharpe Ratio]))/_xlfn.STDEV.P(Table2[Sharpe Ratio])</f>
        <v>0.25302798911868452</v>
      </c>
      <c r="AR3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2">
        <f>_xlfn.RANK.AVG(Table2[[#This Row],[1Y Return vs Nifty Z-Score]],Table2[1Y Return vs Nifty Z-Score])</f>
        <v>341</v>
      </c>
      <c r="AT332">
        <f>_xlfn.RANK.AVG(Table2[[#This Row],[6M Return vs Nifty Z-Score]],Table2[6M Return vs Nifty Z-Score])</f>
        <v>394</v>
      </c>
      <c r="AU332">
        <f>_xlfn.RANK.AVG(Table2[[#This Row],[Sharpe Ratio Z-Score]],Table2[Sharpe Ratio Z-Score])</f>
        <v>276</v>
      </c>
      <c r="AV332">
        <f>(Table2[[#This Row],[Rank 1Y]]+Table2[[#This Row],[Rank 6M]]+Table2[[#This Row],[Rank Sharpe]])/3</f>
        <v>337</v>
      </c>
    </row>
    <row r="333" spans="1:48" x14ac:dyDescent="0.3">
      <c r="A333" t="s">
        <v>626</v>
      </c>
      <c r="B333" t="s">
        <v>627</v>
      </c>
      <c r="C333" t="s">
        <v>3155</v>
      </c>
      <c r="D333" t="s">
        <v>628</v>
      </c>
      <c r="E333">
        <v>31031.8008018</v>
      </c>
      <c r="F333">
        <v>320.89999999999998</v>
      </c>
      <c r="G333">
        <v>73.508735309015506</v>
      </c>
      <c r="H333">
        <f>(Table2[[#This Row],[1Y Return vs Nifty]]-AVERAGE(Table2[1Y Return vs Nifty]))/_xlfn.STDEV.P(Table2[1Y Return vs Nifty])</f>
        <v>0.79707612821493445</v>
      </c>
      <c r="I333">
        <v>3.6529963004804298</v>
      </c>
      <c r="J333">
        <f>(Table2[[#This Row],[1M Return vs Nifty]]-AVERAGE(Table2[1M Return vs Nifty]))/_xlfn.STDEV.P(Table2[1M Return vs Nifty])</f>
        <v>0.48791406344519034</v>
      </c>
      <c r="K333">
        <v>-21.789754831636799</v>
      </c>
      <c r="L333">
        <f>(Table2[[#This Row],[6M Return vs Nifty]]-AVERAGE(Table2[6M Return vs Nifty]))/_xlfn.STDEV.P(Table2[6M Return vs Nifty])</f>
        <v>-0.99385063981989108</v>
      </c>
      <c r="M333">
        <v>5.7851759907502602</v>
      </c>
      <c r="N333">
        <f>(Table2[[#This Row],[1W Return vs Nifty]]-AVERAGE(Table2[1W Return vs Nifty]))/_xlfn.STDEV.P(Table2[1W Return vs Nifty])</f>
        <v>0.31174935221120514</v>
      </c>
      <c r="O333">
        <v>324.14999999999998</v>
      </c>
      <c r="P333">
        <v>323.61388510634902</v>
      </c>
      <c r="Q333">
        <v>297.75717988105299</v>
      </c>
      <c r="R333">
        <v>46.149281059855198</v>
      </c>
      <c r="S333" s="1">
        <f>(Table2[[#This Row],[Close Price]]-Table2[[#This Row],[20D EMA]])/Table2[[#This Row],[20D EMA]]</f>
        <v>-1.0026222427888323E-2</v>
      </c>
      <c r="T333" s="1">
        <f>(Table2[[#This Row],[Close Price]]-Table2[[#This Row],[50D EMA]])/Table2[[#This Row],[50D EMA]]</f>
        <v>-8.3861825195083242E-3</v>
      </c>
      <c r="U333" s="1">
        <f>(Table2[[#This Row],[Close Price]]-Table2[[#This Row],[200D EMA]])/Table2[[#This Row],[200D EMA]]</f>
        <v>7.7723802086626423E-2</v>
      </c>
      <c r="V333">
        <v>0.669831771138652</v>
      </c>
      <c r="W333">
        <v>316.89999999999998</v>
      </c>
      <c r="X333">
        <v>325.45</v>
      </c>
      <c r="Y333">
        <v>310.60000000000002</v>
      </c>
      <c r="Z333">
        <v>333.35</v>
      </c>
      <c r="AA333">
        <v>304.3</v>
      </c>
      <c r="AB333">
        <v>353</v>
      </c>
      <c r="AC333" s="1">
        <f>(Table2[[#This Row],[Close Price]]/Table2[[#This Row],[Day Low]])-1</f>
        <v>1.2622278321237079E-2</v>
      </c>
      <c r="AD333" s="1">
        <f>(Table2[[#This Row],[Day High]]/Table2[[#This Row],[Close Price]])-1</f>
        <v>1.4178871922717384E-2</v>
      </c>
      <c r="AE333" s="1">
        <f>(Table2[[#This Row],[Close Price]]/Table2[[#This Row],[Current Week Low]])-1</f>
        <v>3.3161622665808022E-2</v>
      </c>
      <c r="AF333" s="1">
        <f>(Table2[[#This Row],[Current Week High]]/Table2[[#This Row],[Close Price]])-1</f>
        <v>3.8797133063259714E-2</v>
      </c>
      <c r="AG333" s="1">
        <f>(Table2[[#This Row],[Close Price]]/Table2[[#This Row],[Current Month Low]])-1</f>
        <v>5.4551429510351523E-2</v>
      </c>
      <c r="AH333" s="1">
        <f>(Table2[[#This Row],[Current Month High]]/Table2[[#This Row],[Close Price]])-1</f>
        <v>0.10003116235587428</v>
      </c>
      <c r="AI333">
        <v>29.573075724524699</v>
      </c>
      <c r="AJ333">
        <v>136.56468853667499</v>
      </c>
      <c r="AK333" t="str">
        <f>IF(AND(Table2[[#This Row],[20D EMA]]&gt;Table2[[#This Row],[50D EMA]],Table2[[#This Row],[50D EMA]]&gt;Table2[[#This Row],[200D EMA]]),"Uptrend","Downtrend/NoTrend")</f>
        <v>Uptrend</v>
      </c>
      <c r="AL333">
        <v>-0.02</v>
      </c>
      <c r="AM333" t="s">
        <v>3193</v>
      </c>
      <c r="AN333">
        <v>-6.65</v>
      </c>
      <c r="AO333" t="s">
        <v>3193</v>
      </c>
      <c r="AP333">
        <v>9.9423758257412995E-2</v>
      </c>
      <c r="AQ333">
        <f>(Table2[[#This Row],[Sharpe Ratio]]-AVERAGE(Table2[Sharpe Ratio]))/_xlfn.STDEV.P(Table2[Sharpe Ratio])</f>
        <v>0.38116453177923804</v>
      </c>
      <c r="AR3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0.98405343583067684</v>
      </c>
      <c r="AS333">
        <f>_xlfn.RANK.AVG(Table2[[#This Row],[1Y Return vs Nifty Z-Score]],Table2[1Y Return vs Nifty Z-Score])</f>
        <v>123</v>
      </c>
      <c r="AT333">
        <f>_xlfn.RANK.AVG(Table2[[#This Row],[6M Return vs Nifty Z-Score]],Table2[6M Return vs Nifty Z-Score])</f>
        <v>655</v>
      </c>
      <c r="AU333">
        <f>_xlfn.RANK.AVG(Table2[[#This Row],[Sharpe Ratio Z-Score]],Table2[Sharpe Ratio Z-Score])</f>
        <v>241</v>
      </c>
      <c r="AV333">
        <f>(Table2[[#This Row],[Rank 1Y]]+Table2[[#This Row],[Rank 6M]]+Table2[[#This Row],[Rank Sharpe]])/3</f>
        <v>339.66666666666669</v>
      </c>
    </row>
    <row r="334" spans="1:48" x14ac:dyDescent="0.3">
      <c r="A334" t="s">
        <v>1588</v>
      </c>
      <c r="B334" t="s">
        <v>1589</v>
      </c>
      <c r="C334" t="s">
        <v>600</v>
      </c>
      <c r="D334" t="s">
        <v>452</v>
      </c>
      <c r="E334">
        <v>6215.0646706750003</v>
      </c>
      <c r="F334">
        <v>2066.75</v>
      </c>
      <c r="G334">
        <v>26.910128208901099</v>
      </c>
      <c r="H334">
        <f>(Table2[[#This Row],[1Y Return vs Nifty]]-AVERAGE(Table2[1Y Return vs Nifty]))/_xlfn.STDEV.P(Table2[1Y Return vs Nifty])</f>
        <v>2.4215305584395323E-2</v>
      </c>
      <c r="I334">
        <v>-10.2727616714227</v>
      </c>
      <c r="J334">
        <f>(Table2[[#This Row],[1M Return vs Nifty]]-AVERAGE(Table2[1M Return vs Nifty]))/_xlfn.STDEV.P(Table2[1M Return vs Nifty])</f>
        <v>-1.0468479267520681</v>
      </c>
      <c r="K334">
        <v>68.235423585009002</v>
      </c>
      <c r="L334">
        <f>(Table2[[#This Row],[6M Return vs Nifty]]-AVERAGE(Table2[6M Return vs Nifty]))/_xlfn.STDEV.P(Table2[6M Return vs Nifty])</f>
        <v>1.7336078792926839</v>
      </c>
      <c r="M334">
        <v>1.0634310149705499</v>
      </c>
      <c r="N334">
        <f>(Table2[[#This Row],[1W Return vs Nifty]]-AVERAGE(Table2[1W Return vs Nifty]))/_xlfn.STDEV.P(Table2[1W Return vs Nifty])</f>
        <v>-0.59800570583542234</v>
      </c>
      <c r="O334">
        <v>1569.87</v>
      </c>
      <c r="P334">
        <v>2120.5014116590901</v>
      </c>
      <c r="Q334">
        <v>1767.90944068164</v>
      </c>
      <c r="R334">
        <v>42.448344105394</v>
      </c>
      <c r="S334" s="1">
        <f>(Table2[[#This Row],[Close Price]]-Table2[[#This Row],[20D EMA]])/Table2[[#This Row],[20D EMA]]</f>
        <v>0.31651028429105604</v>
      </c>
      <c r="T334" s="1">
        <f>(Table2[[#This Row],[Close Price]]-Table2[[#This Row],[50D EMA]])/Table2[[#This Row],[50D EMA]]</f>
        <v>-2.5348444176245433E-2</v>
      </c>
      <c r="U334" s="1">
        <f>(Table2[[#This Row],[Close Price]]-Table2[[#This Row],[200D EMA]])/Table2[[#This Row],[200D EMA]]</f>
        <v>0.16903612393355294</v>
      </c>
      <c r="V334">
        <v>0.68550462144331903</v>
      </c>
      <c r="W334">
        <v>2060</v>
      </c>
      <c r="X334">
        <v>2098</v>
      </c>
      <c r="Y334">
        <v>2045</v>
      </c>
      <c r="Z334">
        <v>2084.4</v>
      </c>
      <c r="AA334">
        <v>2030.05</v>
      </c>
      <c r="AB334">
        <v>2084.4</v>
      </c>
      <c r="AC334" s="1">
        <f>(Table2[[#This Row],[Close Price]]/Table2[[#This Row],[Day Low]])-1</f>
        <v>3.2766990291261955E-3</v>
      </c>
      <c r="AD334" s="1">
        <f>(Table2[[#This Row],[Day High]]/Table2[[#This Row],[Close Price]])-1</f>
        <v>1.5120358050078719E-2</v>
      </c>
      <c r="AE334" s="1">
        <f>(Table2[[#This Row],[Close Price]]/Table2[[#This Row],[Current Week Low]])-1</f>
        <v>1.0635696821515994E-2</v>
      </c>
      <c r="AF334" s="1">
        <f>(Table2[[#This Row],[Current Week High]]/Table2[[#This Row],[Close Price]])-1</f>
        <v>8.5399782266843971E-3</v>
      </c>
      <c r="AG334" s="1">
        <f>(Table2[[#This Row],[Close Price]]/Table2[[#This Row],[Current Month Low]])-1</f>
        <v>1.8078372453880442E-2</v>
      </c>
      <c r="AH334" s="1">
        <f>(Table2[[#This Row],[Current Month High]]/Table2[[#This Row],[Close Price]])-1</f>
        <v>8.5399782266843971E-3</v>
      </c>
      <c r="AI334">
        <v>20.6241683803072</v>
      </c>
      <c r="AJ334">
        <v>92.838815022160006</v>
      </c>
      <c r="AK334" t="str">
        <f>IF(AND(Table2[[#This Row],[20D EMA]]&gt;Table2[[#This Row],[50D EMA]],Table2[[#This Row],[50D EMA]]&gt;Table2[[#This Row],[200D EMA]]),"Uptrend","Downtrend/NoTrend")</f>
        <v>Downtrend/NoTrend</v>
      </c>
      <c r="AL334">
        <v>-0.02</v>
      </c>
      <c r="AM334" t="s">
        <v>3193</v>
      </c>
      <c r="AN334">
        <v>-0.72</v>
      </c>
      <c r="AO334" t="s">
        <v>3193</v>
      </c>
      <c r="AP334">
        <v>-7.2151389188487999E-2</v>
      </c>
      <c r="AQ334">
        <f>(Table2[[#This Row],[Sharpe Ratio]]-AVERAGE(Table2[Sharpe Ratio]))/_xlfn.STDEV.P(Table2[Sharpe Ratio])</f>
        <v>-1.618586458269613</v>
      </c>
      <c r="AR3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4">
        <f>_xlfn.RANK.AVG(Table2[[#This Row],[1Y Return vs Nifty Z-Score]],Table2[1Y Return vs Nifty Z-Score])</f>
        <v>279</v>
      </c>
      <c r="AT334">
        <f>_xlfn.RANK.AVG(Table2[[#This Row],[6M Return vs Nifty Z-Score]],Table2[6M Return vs Nifty Z-Score])</f>
        <v>45</v>
      </c>
      <c r="AU334">
        <f>_xlfn.RANK.AVG(Table2[[#This Row],[Sharpe Ratio Z-Score]],Table2[Sharpe Ratio Z-Score])</f>
        <v>696</v>
      </c>
      <c r="AV334">
        <f>(Table2[[#This Row],[Rank 1Y]]+Table2[[#This Row],[Rank 6M]]+Table2[[#This Row],[Rank Sharpe]])/3</f>
        <v>340</v>
      </c>
    </row>
    <row r="335" spans="1:48" x14ac:dyDescent="0.3">
      <c r="A335" t="s">
        <v>44</v>
      </c>
      <c r="B335" t="s">
        <v>45</v>
      </c>
      <c r="C335" t="s">
        <v>3147</v>
      </c>
      <c r="D335" t="s">
        <v>21</v>
      </c>
      <c r="E335">
        <v>506073.97889549</v>
      </c>
      <c r="F335">
        <v>1870.1</v>
      </c>
      <c r="G335">
        <v>20.310728418439499</v>
      </c>
      <c r="H335">
        <f>(Table2[[#This Row],[1Y Return vs Nifty]]-AVERAGE(Table2[1Y Return vs Nifty]))/_xlfn.STDEV.P(Table2[1Y Return vs Nifty])</f>
        <v>-8.5238986471287984E-2</v>
      </c>
      <c r="I335">
        <v>3.5573138997298401</v>
      </c>
      <c r="J335">
        <f>(Table2[[#This Row],[1M Return vs Nifty]]-AVERAGE(Table2[1M Return vs Nifty]))/_xlfn.STDEV.P(Table2[1M Return vs Nifty])</f>
        <v>0.47736887717244941</v>
      </c>
      <c r="K335">
        <v>11.7514723888996</v>
      </c>
      <c r="L335">
        <f>(Table2[[#This Row],[6M Return vs Nifty]]-AVERAGE(Table2[6M Return vs Nifty]))/_xlfn.STDEV.P(Table2[6M Return vs Nifty])</f>
        <v>2.2335137682854486E-2</v>
      </c>
      <c r="M335">
        <v>4.3574824263367997</v>
      </c>
      <c r="N335">
        <f>(Table2[[#This Row],[1W Return vs Nifty]]-AVERAGE(Table2[1W Return vs Nifty]))/_xlfn.STDEV.P(Table2[1W Return vs Nifty])</f>
        <v>3.6670658163083111E-2</v>
      </c>
      <c r="O335">
        <v>1801.07</v>
      </c>
      <c r="P335">
        <v>1739.58881832675</v>
      </c>
      <c r="Q335">
        <v>1561.22109559305</v>
      </c>
      <c r="R335">
        <v>78.384705342173206</v>
      </c>
      <c r="S335" s="1">
        <f>(Table2[[#This Row],[Close Price]]-Table2[[#This Row],[20D EMA]])/Table2[[#This Row],[20D EMA]]</f>
        <v>3.8327216599021677E-2</v>
      </c>
      <c r="T335" s="1">
        <f>(Table2[[#This Row],[Close Price]]-Table2[[#This Row],[50D EMA]])/Table2[[#This Row],[50D EMA]]</f>
        <v>7.5024155305150816E-2</v>
      </c>
      <c r="U335" s="1">
        <f>(Table2[[#This Row],[Close Price]]-Table2[[#This Row],[200D EMA]])/Table2[[#This Row],[200D EMA]]</f>
        <v>0.1978444342565191</v>
      </c>
      <c r="V335">
        <v>1.0663665810990599</v>
      </c>
      <c r="W335">
        <v>1829.95</v>
      </c>
      <c r="X335">
        <v>1882.75</v>
      </c>
      <c r="Y335">
        <v>1829.95</v>
      </c>
      <c r="Z335">
        <v>1882.75</v>
      </c>
      <c r="AA335">
        <v>1743</v>
      </c>
      <c r="AB335">
        <v>1882.75</v>
      </c>
      <c r="AC335" s="1">
        <f>(Table2[[#This Row],[Close Price]]/Table2[[#This Row],[Day Low]])-1</f>
        <v>2.1940490177327243E-2</v>
      </c>
      <c r="AD335" s="1">
        <f>(Table2[[#This Row],[Day High]]/Table2[[#This Row],[Close Price]])-1</f>
        <v>6.7643441527192039E-3</v>
      </c>
      <c r="AE335" s="1">
        <f>(Table2[[#This Row],[Close Price]]/Table2[[#This Row],[Current Week Low]])-1</f>
        <v>2.1940490177327243E-2</v>
      </c>
      <c r="AF335" s="1">
        <f>(Table2[[#This Row],[Current Week High]]/Table2[[#This Row],[Close Price]])-1</f>
        <v>6.7643441527192039E-3</v>
      </c>
      <c r="AG335" s="1">
        <f>(Table2[[#This Row],[Close Price]]/Table2[[#This Row],[Current Month Low]])-1</f>
        <v>7.2920252438324784E-2</v>
      </c>
      <c r="AH335" s="1">
        <f>(Table2[[#This Row],[Current Month High]]/Table2[[#This Row],[Close Price]])-1</f>
        <v>6.7643441527192039E-3</v>
      </c>
      <c r="AI335">
        <v>0.67643441527192005</v>
      </c>
      <c r="AJ335">
        <v>54.292314673486999</v>
      </c>
      <c r="AK335" t="str">
        <f>IF(AND(Table2[[#This Row],[20D EMA]]&gt;Table2[[#This Row],[50D EMA]],Table2[[#This Row],[50D EMA]]&gt;Table2[[#This Row],[200D EMA]]),"Uptrend","Downtrend/NoTrend")</f>
        <v>Uptrend</v>
      </c>
      <c r="AL335">
        <v>0.1</v>
      </c>
      <c r="AM335" t="s">
        <v>3194</v>
      </c>
      <c r="AN335">
        <v>4.84</v>
      </c>
      <c r="AO335" t="s">
        <v>3194</v>
      </c>
      <c r="AP335">
        <v>4.7335045603542E-2</v>
      </c>
      <c r="AQ335">
        <f>(Table2[[#This Row],[Sharpe Ratio]]-AVERAGE(Table2[Sharpe Ratio]))/_xlfn.STDEV.P(Table2[Sharpe Ratio])</f>
        <v>-0.22594236132596832</v>
      </c>
      <c r="AR3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0.22519332522113072</v>
      </c>
      <c r="AS335">
        <f>_xlfn.RANK.AVG(Table2[[#This Row],[1Y Return vs Nifty Z-Score]],Table2[1Y Return vs Nifty Z-Score])</f>
        <v>314</v>
      </c>
      <c r="AT335">
        <f>_xlfn.RANK.AVG(Table2[[#This Row],[6M Return vs Nifty Z-Score]],Table2[6M Return vs Nifty Z-Score])</f>
        <v>313</v>
      </c>
      <c r="AU335">
        <f>_xlfn.RANK.AVG(Table2[[#This Row],[Sharpe Ratio Z-Score]],Table2[Sharpe Ratio Z-Score])</f>
        <v>397</v>
      </c>
      <c r="AV335">
        <f>(Table2[[#This Row],[Rank 1Y]]+Table2[[#This Row],[Rank 6M]]+Table2[[#This Row],[Rank Sharpe]])/3</f>
        <v>341.33333333333331</v>
      </c>
    </row>
    <row r="336" spans="1:48" x14ac:dyDescent="0.3">
      <c r="A336" t="s">
        <v>1921</v>
      </c>
      <c r="B336" t="s">
        <v>1922</v>
      </c>
      <c r="C336" t="s">
        <v>3147</v>
      </c>
      <c r="D336" t="s">
        <v>266</v>
      </c>
      <c r="E336">
        <v>3796.3496810400002</v>
      </c>
      <c r="F336">
        <v>1390.6</v>
      </c>
      <c r="G336">
        <v>17.402164143645301</v>
      </c>
      <c r="H336">
        <f>(Table2[[#This Row],[1Y Return vs Nifty]]-AVERAGE(Table2[1Y Return vs Nifty]))/_xlfn.STDEV.P(Table2[1Y Return vs Nifty])</f>
        <v>-0.13347895581761901</v>
      </c>
      <c r="I336">
        <v>1.3629923680045499</v>
      </c>
      <c r="J336">
        <f>(Table2[[#This Row],[1M Return vs Nifty]]-AVERAGE(Table2[1M Return vs Nifty]))/_xlfn.STDEV.P(Table2[1M Return vs Nifty])</f>
        <v>0.23553203870676145</v>
      </c>
      <c r="K336">
        <v>-3.4411460401573501</v>
      </c>
      <c r="L336">
        <f>(Table2[[#This Row],[6M Return vs Nifty]]-AVERAGE(Table2[6M Return vs Nifty]))/_xlfn.STDEV.P(Table2[6M Return vs Nifty])</f>
        <v>-0.43794983248607189</v>
      </c>
      <c r="M336">
        <v>0.83386959236028102</v>
      </c>
      <c r="N336">
        <f>(Table2[[#This Row],[1W Return vs Nifty]]-AVERAGE(Table2[1W Return vs Nifty]))/_xlfn.STDEV.P(Table2[1W Return vs Nifty])</f>
        <v>-0.64223610506777074</v>
      </c>
      <c r="O336">
        <v>1243.33</v>
      </c>
      <c r="P336">
        <v>1376.7933278743601</v>
      </c>
      <c r="Q336">
        <v>1260.47051165281</v>
      </c>
      <c r="R336">
        <v>54.055099416813903</v>
      </c>
      <c r="S336" s="1">
        <f>(Table2[[#This Row],[Close Price]]-Table2[[#This Row],[20D EMA]])/Table2[[#This Row],[20D EMA]]</f>
        <v>0.11844803873468829</v>
      </c>
      <c r="T336" s="1">
        <f>(Table2[[#This Row],[Close Price]]-Table2[[#This Row],[50D EMA]])/Table2[[#This Row],[50D EMA]]</f>
        <v>1.0028137009463879E-2</v>
      </c>
      <c r="U336" s="1">
        <f>(Table2[[#This Row],[Close Price]]-Table2[[#This Row],[200D EMA]])/Table2[[#This Row],[200D EMA]]</f>
        <v>0.10323882006295863</v>
      </c>
      <c r="V336">
        <v>0.81745404137496303</v>
      </c>
      <c r="W336">
        <v>1381</v>
      </c>
      <c r="X336">
        <v>1391.15</v>
      </c>
      <c r="Y336">
        <v>1386.5</v>
      </c>
      <c r="Z336">
        <v>1397</v>
      </c>
      <c r="AA336">
        <v>1384.05</v>
      </c>
      <c r="AB336">
        <v>1398</v>
      </c>
      <c r="AC336" s="1">
        <f>(Table2[[#This Row],[Close Price]]/Table2[[#This Row],[Day Low]])-1</f>
        <v>6.951484431571231E-3</v>
      </c>
      <c r="AD336" s="1">
        <f>(Table2[[#This Row],[Day High]]/Table2[[#This Row],[Close Price]])-1</f>
        <v>3.9551272831883644E-4</v>
      </c>
      <c r="AE336" s="1">
        <f>(Table2[[#This Row],[Close Price]]/Table2[[#This Row],[Current Week Low]])-1</f>
        <v>2.9570861882437516E-3</v>
      </c>
      <c r="AF336" s="1">
        <f>(Table2[[#This Row],[Current Week High]]/Table2[[#This Row],[Close Price]])-1</f>
        <v>4.602329929526805E-3</v>
      </c>
      <c r="AG336" s="1">
        <f>(Table2[[#This Row],[Close Price]]/Table2[[#This Row],[Current Month Low]])-1</f>
        <v>4.7324879881507353E-3</v>
      </c>
      <c r="AH336" s="1">
        <f>(Table2[[#This Row],[Current Month High]]/Table2[[#This Row],[Close Price]])-1</f>
        <v>5.3214439810154168E-3</v>
      </c>
      <c r="AI336">
        <v>1.7546382856321101</v>
      </c>
      <c r="AJ336">
        <v>52.536609444413898</v>
      </c>
      <c r="AK336" t="str">
        <f>IF(AND(Table2[[#This Row],[20D EMA]]&gt;Table2[[#This Row],[50D EMA]],Table2[[#This Row],[50D EMA]]&gt;Table2[[#This Row],[200D EMA]]),"Uptrend","Downtrend/NoTrend")</f>
        <v>Downtrend/NoTrend</v>
      </c>
      <c r="AL336">
        <v>-0.02</v>
      </c>
      <c r="AM336" t="s">
        <v>3193</v>
      </c>
      <c r="AN336">
        <v>0.35</v>
      </c>
      <c r="AO336" t="s">
        <v>3194</v>
      </c>
      <c r="AP336">
        <v>0.102722895699719</v>
      </c>
      <c r="AQ336">
        <f>(Table2[[#This Row],[Sharpe Ratio]]-AVERAGE(Table2[Sharpe Ratio]))/_xlfn.STDEV.P(Table2[Sharpe Ratio])</f>
        <v>0.41961679869999879</v>
      </c>
      <c r="AR3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6">
        <f>_xlfn.RANK.AVG(Table2[[#This Row],[1Y Return vs Nifty Z-Score]],Table2[1Y Return vs Nifty Z-Score])</f>
        <v>328</v>
      </c>
      <c r="AT336">
        <f>_xlfn.RANK.AVG(Table2[[#This Row],[6M Return vs Nifty Z-Score]],Table2[6M Return vs Nifty Z-Score])</f>
        <v>470</v>
      </c>
      <c r="AU336">
        <f>_xlfn.RANK.AVG(Table2[[#This Row],[Sharpe Ratio Z-Score]],Table2[Sharpe Ratio Z-Score])</f>
        <v>229</v>
      </c>
      <c r="AV336">
        <f>(Table2[[#This Row],[Rank 1Y]]+Table2[[#This Row],[Rank 6M]]+Table2[[#This Row],[Rank Sharpe]])/3</f>
        <v>342.33333333333331</v>
      </c>
    </row>
    <row r="337" spans="1:48" x14ac:dyDescent="0.3">
      <c r="A337" t="s">
        <v>1931</v>
      </c>
      <c r="B337" t="s">
        <v>1932</v>
      </c>
      <c r="C337" t="s">
        <v>3148</v>
      </c>
      <c r="D337" t="s">
        <v>539</v>
      </c>
      <c r="E337">
        <v>3732.7244840879998</v>
      </c>
      <c r="F337">
        <v>65.08</v>
      </c>
      <c r="G337">
        <v>26.624652579970299</v>
      </c>
      <c r="H337">
        <f>(Table2[[#This Row],[1Y Return vs Nifty]]-AVERAGE(Table2[1Y Return vs Nifty]))/_xlfn.STDEV.P(Table2[1Y Return vs Nifty])</f>
        <v>1.9480551840739165E-2</v>
      </c>
      <c r="I337">
        <v>28.514241583943299</v>
      </c>
      <c r="J337">
        <f>(Table2[[#This Row],[1M Return vs Nifty]]-AVERAGE(Table2[1M Return vs Nifty]))/_xlfn.STDEV.P(Table2[1M Return vs Nifty])</f>
        <v>3.2278794116161214</v>
      </c>
      <c r="K337">
        <v>43.938771941942797</v>
      </c>
      <c r="L337">
        <f>(Table2[[#This Row],[6M Return vs Nifty]]-AVERAGE(Table2[6M Return vs Nifty]))/_xlfn.STDEV.P(Table2[6M Return vs Nifty])</f>
        <v>0.99750148466721789</v>
      </c>
      <c r="M337">
        <v>42.318543106237399</v>
      </c>
      <c r="N337">
        <f>(Table2[[#This Row],[1W Return vs Nifty]]-AVERAGE(Table2[1W Return vs Nifty]))/_xlfn.STDEV.P(Table2[1W Return vs Nifty])</f>
        <v>7.3507604998432017</v>
      </c>
      <c r="O337">
        <v>46.76</v>
      </c>
      <c r="P337">
        <v>55.004742229154203</v>
      </c>
      <c r="Q337">
        <v>49.520734928938701</v>
      </c>
      <c r="R337">
        <v>70.601364534720204</v>
      </c>
      <c r="S337" s="1">
        <f>(Table2[[#This Row],[Close Price]]-Table2[[#This Row],[20D EMA]])/Table2[[#This Row],[20D EMA]]</f>
        <v>0.39178785286569717</v>
      </c>
      <c r="T337" s="1">
        <f>(Table2[[#This Row],[Close Price]]-Table2[[#This Row],[50D EMA]])/Table2[[#This Row],[50D EMA]]</f>
        <v>0.18317071151559</v>
      </c>
      <c r="U337" s="1">
        <f>(Table2[[#This Row],[Close Price]]-Table2[[#This Row],[200D EMA]])/Table2[[#This Row],[200D EMA]]</f>
        <v>0.31419697412384007</v>
      </c>
      <c r="V337">
        <v>2.1550739233623601</v>
      </c>
      <c r="W337">
        <v>63.52</v>
      </c>
      <c r="X337">
        <v>65</v>
      </c>
      <c r="Y337">
        <v>63</v>
      </c>
      <c r="Z337">
        <v>67.75</v>
      </c>
      <c r="AA337">
        <v>63</v>
      </c>
      <c r="AB337">
        <v>67.8</v>
      </c>
      <c r="AC337" s="1">
        <f>(Table2[[#This Row],[Close Price]]/Table2[[#This Row],[Day Low]])-1</f>
        <v>2.4559193954659886E-2</v>
      </c>
      <c r="AD337" s="1">
        <f>(Table2[[#This Row],[Day High]]/Table2[[#This Row],[Close Price]])-1</f>
        <v>-1.2292562999385304E-3</v>
      </c>
      <c r="AE337" s="1">
        <f>(Table2[[#This Row],[Close Price]]/Table2[[#This Row],[Current Week Low]])-1</f>
        <v>3.3015873015872943E-2</v>
      </c>
      <c r="AF337" s="1">
        <f>(Table2[[#This Row],[Current Week High]]/Table2[[#This Row],[Close Price]])-1</f>
        <v>4.1026429010448728E-2</v>
      </c>
      <c r="AG337" s="1">
        <f>(Table2[[#This Row],[Close Price]]/Table2[[#This Row],[Current Month Low]])-1</f>
        <v>3.3015873015872943E-2</v>
      </c>
      <c r="AH337" s="1">
        <f>(Table2[[#This Row],[Current Month High]]/Table2[[#This Row],[Close Price]])-1</f>
        <v>4.1794714197910254E-2</v>
      </c>
      <c r="AI337">
        <v>5.1014136447449401</v>
      </c>
      <c r="AJ337">
        <v>95.729323308270594</v>
      </c>
      <c r="AK337" t="str">
        <f>IF(AND(Table2[[#This Row],[20D EMA]]&gt;Table2[[#This Row],[50D EMA]],Table2[[#This Row],[50D EMA]]&gt;Table2[[#This Row],[200D EMA]]),"Uptrend","Downtrend/NoTrend")</f>
        <v>Downtrend/NoTrend</v>
      </c>
      <c r="AL337">
        <v>0.1</v>
      </c>
      <c r="AM337" t="s">
        <v>3194</v>
      </c>
      <c r="AN337">
        <v>25.93</v>
      </c>
      <c r="AO337" t="s">
        <v>3194</v>
      </c>
      <c r="AP337">
        <v>-4.1764229906367002E-2</v>
      </c>
      <c r="AQ337">
        <f>(Table2[[#This Row],[Sharpe Ratio]]-AVERAGE(Table2[Sharpe Ratio]))/_xlfn.STDEV.P(Table2[Sharpe Ratio])</f>
        <v>-1.2644165638310618</v>
      </c>
      <c r="AR3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7">
        <f>_xlfn.RANK.AVG(Table2[[#This Row],[1Y Return vs Nifty Z-Score]],Table2[1Y Return vs Nifty Z-Score])</f>
        <v>282</v>
      </c>
      <c r="AT337">
        <f>_xlfn.RANK.AVG(Table2[[#This Row],[6M Return vs Nifty Z-Score]],Table2[6M Return vs Nifty Z-Score])</f>
        <v>87</v>
      </c>
      <c r="AU337">
        <f>_xlfn.RANK.AVG(Table2[[#This Row],[Sharpe Ratio Z-Score]],Table2[Sharpe Ratio Z-Score])</f>
        <v>658</v>
      </c>
      <c r="AV337">
        <f>(Table2[[#This Row],[Rank 1Y]]+Table2[[#This Row],[Rank 6M]]+Table2[[#This Row],[Rank Sharpe]])/3</f>
        <v>342.33333333333331</v>
      </c>
    </row>
    <row r="338" spans="1:48" x14ac:dyDescent="0.3">
      <c r="A338" t="s">
        <v>1309</v>
      </c>
      <c r="B338" t="s">
        <v>1310</v>
      </c>
      <c r="C338" t="s">
        <v>3160</v>
      </c>
      <c r="D338" t="s">
        <v>859</v>
      </c>
      <c r="E338">
        <v>8848.4645720360004</v>
      </c>
      <c r="F338">
        <v>190.07</v>
      </c>
      <c r="G338">
        <v>20.190179385561301</v>
      </c>
      <c r="H338">
        <f>(Table2[[#This Row],[1Y Return vs Nifty]]-AVERAGE(Table2[1Y Return vs Nifty]))/_xlfn.STDEV.P(Table2[1Y Return vs Nifty])</f>
        <v>-8.7238351484868651E-2</v>
      </c>
      <c r="I338">
        <v>-9.3606393156908005</v>
      </c>
      <c r="J338">
        <f>(Table2[[#This Row],[1M Return vs Nifty]]-AVERAGE(Table2[1M Return vs Nifty]))/_xlfn.STDEV.P(Table2[1M Return vs Nifty])</f>
        <v>-0.94632264656186604</v>
      </c>
      <c r="K338">
        <v>-3.6432837457828899</v>
      </c>
      <c r="L338">
        <f>(Table2[[#This Row],[6M Return vs Nifty]]-AVERAGE(Table2[6M Return vs Nifty]))/_xlfn.STDEV.P(Table2[6M Return vs Nifty])</f>
        <v>-0.44407392151248481</v>
      </c>
      <c r="M338">
        <v>4.5151848398013001</v>
      </c>
      <c r="N338">
        <f>(Table2[[#This Row],[1W Return vs Nifty]]-AVERAGE(Table2[1W Return vs Nifty]))/_xlfn.STDEV.P(Table2[1W Return vs Nifty])</f>
        <v>6.7055731700816537E-2</v>
      </c>
      <c r="O338">
        <v>199.54</v>
      </c>
      <c r="P338">
        <v>208.82112764565301</v>
      </c>
      <c r="Q338">
        <v>194.72470697021299</v>
      </c>
      <c r="R338">
        <v>36.850920866048398</v>
      </c>
      <c r="S338" s="1">
        <f>(Table2[[#This Row],[Close Price]]-Table2[[#This Row],[20D EMA]])/Table2[[#This Row],[20D EMA]]</f>
        <v>-4.7459156058935546E-2</v>
      </c>
      <c r="T338" s="1">
        <f>(Table2[[#This Row],[Close Price]]-Table2[[#This Row],[50D EMA]])/Table2[[#This Row],[50D EMA]]</f>
        <v>-8.9795165159110055E-2</v>
      </c>
      <c r="U338" s="1">
        <f>(Table2[[#This Row],[Close Price]]-Table2[[#This Row],[200D EMA]])/Table2[[#This Row],[200D EMA]]</f>
        <v>-2.3904038900030435E-2</v>
      </c>
      <c r="V338">
        <v>0.677409699102555</v>
      </c>
      <c r="W338">
        <v>188.91</v>
      </c>
      <c r="X338">
        <v>196.16</v>
      </c>
      <c r="Y338">
        <v>188.91</v>
      </c>
      <c r="Z338">
        <v>208.99</v>
      </c>
      <c r="AA338">
        <v>182.99</v>
      </c>
      <c r="AB338">
        <v>208.99</v>
      </c>
      <c r="AC338" s="1">
        <f>(Table2[[#This Row],[Close Price]]/Table2[[#This Row],[Day Low]])-1</f>
        <v>6.1404901805093282E-3</v>
      </c>
      <c r="AD338" s="1">
        <f>(Table2[[#This Row],[Day High]]/Table2[[#This Row],[Close Price]])-1</f>
        <v>3.2040827063713362E-2</v>
      </c>
      <c r="AE338" s="1">
        <f>(Table2[[#This Row],[Close Price]]/Table2[[#This Row],[Current Week Low]])-1</f>
        <v>6.1404901805093282E-3</v>
      </c>
      <c r="AF338" s="1">
        <f>(Table2[[#This Row],[Current Week High]]/Table2[[#This Row],[Close Price]])-1</f>
        <v>9.9542273899089873E-2</v>
      </c>
      <c r="AG338" s="1">
        <f>(Table2[[#This Row],[Close Price]]/Table2[[#This Row],[Current Month Low]])-1</f>
        <v>3.8690638832723057E-2</v>
      </c>
      <c r="AH338" s="1">
        <f>(Table2[[#This Row],[Current Month High]]/Table2[[#This Row],[Close Price]])-1</f>
        <v>9.9542273899089873E-2</v>
      </c>
      <c r="AI338">
        <v>38.896196138264798</v>
      </c>
      <c r="AJ338">
        <v>67.388815499779795</v>
      </c>
      <c r="AK338" t="str">
        <f>IF(AND(Table2[[#This Row],[20D EMA]]&gt;Table2[[#This Row],[50D EMA]],Table2[[#This Row],[50D EMA]]&gt;Table2[[#This Row],[200D EMA]]),"Uptrend","Downtrend/NoTrend")</f>
        <v>Downtrend/NoTrend</v>
      </c>
      <c r="AL338">
        <v>-0.27</v>
      </c>
      <c r="AM338" t="s">
        <v>3193</v>
      </c>
      <c r="AN338">
        <v>-5.87</v>
      </c>
      <c r="AO338" t="s">
        <v>3193</v>
      </c>
      <c r="AP338">
        <v>9.9724086403913004E-2</v>
      </c>
      <c r="AQ338">
        <f>(Table2[[#This Row],[Sharpe Ratio]]-AVERAGE(Table2[Sharpe Ratio]))/_xlfn.STDEV.P(Table2[Sharpe Ratio])</f>
        <v>0.38466493097599402</v>
      </c>
      <c r="AR3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38">
        <f>_xlfn.RANK.AVG(Table2[[#This Row],[1Y Return vs Nifty Z-Score]],Table2[1Y Return vs Nifty Z-Score])</f>
        <v>315</v>
      </c>
      <c r="AT338">
        <f>_xlfn.RANK.AVG(Table2[[#This Row],[6M Return vs Nifty Z-Score]],Table2[6M Return vs Nifty Z-Score])</f>
        <v>473</v>
      </c>
      <c r="AU338">
        <f>_xlfn.RANK.AVG(Table2[[#This Row],[Sharpe Ratio Z-Score]],Table2[Sharpe Ratio Z-Score])</f>
        <v>240</v>
      </c>
      <c r="AV338">
        <f>(Table2[[#This Row],[Rank 1Y]]+Table2[[#This Row],[Rank 6M]]+Table2[[#This Row],[Rank Sharpe]])/3</f>
        <v>342.66666666666669</v>
      </c>
    </row>
    <row r="339" spans="1:48" x14ac:dyDescent="0.3">
      <c r="A339" t="s">
        <v>680</v>
      </c>
      <c r="B339" t="s">
        <v>681</v>
      </c>
      <c r="C339" t="s">
        <v>3162</v>
      </c>
      <c r="D339" t="s">
        <v>258</v>
      </c>
      <c r="E339">
        <v>27607.750658159999</v>
      </c>
      <c r="F339">
        <v>553.1</v>
      </c>
      <c r="G339">
        <v>4.8559250752185203</v>
      </c>
      <c r="H339">
        <f>(Table2[[#This Row],[1Y Return vs Nifty]]-AVERAGE(Table2[1Y Return vs Nifty]))/_xlfn.STDEV.P(Table2[1Y Return vs Nifty])</f>
        <v>-0.34156450280642425</v>
      </c>
      <c r="I339">
        <v>-7.9111327022119102</v>
      </c>
      <c r="J339">
        <f>(Table2[[#This Row],[1M Return vs Nifty]]-AVERAGE(Table2[1M Return vs Nifty]))/_xlfn.STDEV.P(Table2[1M Return vs Nifty])</f>
        <v>-0.78657208509185905</v>
      </c>
      <c r="K339">
        <v>28.845812575727699</v>
      </c>
      <c r="L339">
        <f>(Table2[[#This Row],[6M Return vs Nifty]]-AVERAGE(Table2[6M Return vs Nifty]))/_xlfn.STDEV.P(Table2[6M Return vs Nifty])</f>
        <v>0.54023584714206363</v>
      </c>
      <c r="M339">
        <v>3.6431717124624798</v>
      </c>
      <c r="N339">
        <f>(Table2[[#This Row],[1W Return vs Nifty]]-AVERAGE(Table2[1W Return vs Nifty]))/_xlfn.STDEV.P(Table2[1W Return vs Nifty])</f>
        <v>-0.10095807619200543</v>
      </c>
      <c r="O339">
        <v>550.79999999999995</v>
      </c>
      <c r="P339">
        <v>541.25441164934796</v>
      </c>
      <c r="Q339">
        <v>478.766111157777</v>
      </c>
      <c r="R339">
        <v>52.643517170278201</v>
      </c>
      <c r="S339" s="1">
        <f>(Table2[[#This Row],[Close Price]]-Table2[[#This Row],[20D EMA]])/Table2[[#This Row],[20D EMA]]</f>
        <v>4.1757443718229278E-3</v>
      </c>
      <c r="T339" s="1">
        <f>(Table2[[#This Row],[Close Price]]-Table2[[#This Row],[50D EMA]])/Table2[[#This Row],[50D EMA]]</f>
        <v>2.1885435195909752E-2</v>
      </c>
      <c r="U339" s="1">
        <f>(Table2[[#This Row],[Close Price]]-Table2[[#This Row],[200D EMA]])/Table2[[#This Row],[200D EMA]]</f>
        <v>0.15526138360642311</v>
      </c>
      <c r="V339">
        <v>0.39655208676311299</v>
      </c>
      <c r="W339">
        <v>540.15</v>
      </c>
      <c r="X339">
        <v>559.70000000000005</v>
      </c>
      <c r="Y339">
        <v>536.45000000000005</v>
      </c>
      <c r="Z339">
        <v>559.70000000000005</v>
      </c>
      <c r="AA339">
        <v>518</v>
      </c>
      <c r="AB339">
        <v>577.25</v>
      </c>
      <c r="AC339" s="1">
        <f>(Table2[[#This Row],[Close Price]]/Table2[[#This Row],[Day Low]])-1</f>
        <v>2.3974821808756985E-2</v>
      </c>
      <c r="AD339" s="1">
        <f>(Table2[[#This Row],[Day High]]/Table2[[#This Row],[Close Price]])-1</f>
        <v>1.1932742722835066E-2</v>
      </c>
      <c r="AE339" s="1">
        <f>(Table2[[#This Row],[Close Price]]/Table2[[#This Row],[Current Week Low]])-1</f>
        <v>3.1037375337869211E-2</v>
      </c>
      <c r="AF339" s="1">
        <f>(Table2[[#This Row],[Current Week High]]/Table2[[#This Row],[Close Price]])-1</f>
        <v>1.1932742722835066E-2</v>
      </c>
      <c r="AG339" s="1">
        <f>(Table2[[#This Row],[Close Price]]/Table2[[#This Row],[Current Month Low]])-1</f>
        <v>6.7760617760617814E-2</v>
      </c>
      <c r="AH339" s="1">
        <f>(Table2[[#This Row],[Current Month High]]/Table2[[#This Row],[Close Price]])-1</f>
        <v>4.3662990417645986E-2</v>
      </c>
      <c r="AI339">
        <v>13.596094738745199</v>
      </c>
      <c r="AJ339">
        <v>64.564117822076696</v>
      </c>
      <c r="AK339" t="str">
        <f>IF(AND(Table2[[#This Row],[20D EMA]]&gt;Table2[[#This Row],[50D EMA]],Table2[[#This Row],[50D EMA]]&gt;Table2[[#This Row],[200D EMA]]),"Uptrend","Downtrend/NoTrend")</f>
        <v>Uptrend</v>
      </c>
      <c r="AL339">
        <v>0.11</v>
      </c>
      <c r="AM339" t="s">
        <v>3194</v>
      </c>
      <c r="AN339">
        <v>0.81</v>
      </c>
      <c r="AO339" t="s">
        <v>3194</v>
      </c>
      <c r="AP339">
        <v>2.6288425803338001E-2</v>
      </c>
      <c r="AQ339">
        <f>(Table2[[#This Row],[Sharpe Ratio]]-AVERAGE(Table2[Sharpe Ratio]))/_xlfn.STDEV.P(Table2[Sharpe Ratio])</f>
        <v>-0.47124594642654577</v>
      </c>
      <c r="AR3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-1.160104763374771</v>
      </c>
      <c r="AS339">
        <f>_xlfn.RANK.AVG(Table2[[#This Row],[1Y Return vs Nifty Z-Score]],Table2[1Y Return vs Nifty Z-Score])</f>
        <v>418</v>
      </c>
      <c r="AT339">
        <f>_xlfn.RANK.AVG(Table2[[#This Row],[6M Return vs Nifty Z-Score]],Table2[6M Return vs Nifty Z-Score])</f>
        <v>157</v>
      </c>
      <c r="AU339">
        <f>_xlfn.RANK.AVG(Table2[[#This Row],[Sharpe Ratio Z-Score]],Table2[Sharpe Ratio Z-Score])</f>
        <v>456</v>
      </c>
      <c r="AV339">
        <f>(Table2[[#This Row],[Rank 1Y]]+Table2[[#This Row],[Rank 6M]]+Table2[[#This Row],[Rank Sharpe]])/3</f>
        <v>343.66666666666669</v>
      </c>
    </row>
    <row r="340" spans="1:48" x14ac:dyDescent="0.3">
      <c r="A340" t="s">
        <v>774</v>
      </c>
      <c r="B340" t="s">
        <v>775</v>
      </c>
      <c r="C340" t="s">
        <v>3159</v>
      </c>
      <c r="D340" t="s">
        <v>274</v>
      </c>
      <c r="E340">
        <v>21364.40530712</v>
      </c>
      <c r="F340">
        <v>675.7</v>
      </c>
      <c r="G340">
        <v>14.0223267424012</v>
      </c>
      <c r="H340">
        <f>(Table2[[#This Row],[1Y Return vs Nifty]]-AVERAGE(Table2[1Y Return vs Nifty]))/_xlfn.STDEV.P(Table2[1Y Return vs Nifty])</f>
        <v>-0.18953522180580487</v>
      </c>
      <c r="I340">
        <v>-7.10789484417952</v>
      </c>
      <c r="J340">
        <f>(Table2[[#This Row],[1M Return vs Nifty]]-AVERAGE(Table2[1M Return vs Nifty]))/_xlfn.STDEV.P(Table2[1M Return vs Nifty])</f>
        <v>-0.69804699826478278</v>
      </c>
      <c r="K340">
        <v>-5.2410546010672299</v>
      </c>
      <c r="L340">
        <f>(Table2[[#This Row],[6M Return vs Nifty]]-AVERAGE(Table2[6M Return vs Nifty]))/_xlfn.STDEV.P(Table2[6M Return vs Nifty])</f>
        <v>-0.49248097615520331</v>
      </c>
      <c r="M340">
        <v>4.1392792364728299</v>
      </c>
      <c r="N340">
        <f>(Table2[[#This Row],[1W Return vs Nifty]]-AVERAGE(Table2[1W Return vs Nifty]))/_xlfn.STDEV.P(Table2[1W Return vs Nifty])</f>
        <v>-5.3713107867275588E-3</v>
      </c>
      <c r="O340">
        <v>680.18</v>
      </c>
      <c r="P340">
        <v>684.68661575854605</v>
      </c>
      <c r="Q340">
        <v>643.94556683399105</v>
      </c>
      <c r="R340">
        <v>49.857011227082999</v>
      </c>
      <c r="S340" s="1">
        <f>(Table2[[#This Row],[Close Price]]-Table2[[#This Row],[20D EMA]])/Table2[[#This Row],[20D EMA]]</f>
        <v>-6.5864918109910684E-3</v>
      </c>
      <c r="T340" s="1">
        <f>(Table2[[#This Row],[Close Price]]-Table2[[#This Row],[50D EMA]])/Table2[[#This Row],[50D EMA]]</f>
        <v>-1.3125151787274207E-2</v>
      </c>
      <c r="U340" s="1">
        <f>(Table2[[#This Row],[Close Price]]-Table2[[#This Row],[200D EMA]])/Table2[[#This Row],[200D EMA]]</f>
        <v>4.9312294084315478E-2</v>
      </c>
      <c r="V340">
        <v>0.70276185953973702</v>
      </c>
      <c r="W340">
        <v>667.85</v>
      </c>
      <c r="X340">
        <v>685.95</v>
      </c>
      <c r="Y340">
        <v>660.15</v>
      </c>
      <c r="Z340">
        <v>685.95</v>
      </c>
      <c r="AA340">
        <v>624.70000000000005</v>
      </c>
      <c r="AB340">
        <v>698.9</v>
      </c>
      <c r="AC340" s="1">
        <f>(Table2[[#This Row],[Close Price]]/Table2[[#This Row],[Day Low]])-1</f>
        <v>1.1754136407876148E-2</v>
      </c>
      <c r="AD340" s="1">
        <f>(Table2[[#This Row],[Day High]]/Table2[[#This Row],[Close Price]])-1</f>
        <v>1.5169453899659624E-2</v>
      </c>
      <c r="AE340" s="1">
        <f>(Table2[[#This Row],[Close Price]]/Table2[[#This Row],[Current Week Low]])-1</f>
        <v>2.3555252594107401E-2</v>
      </c>
      <c r="AF340" s="1">
        <f>(Table2[[#This Row],[Current Week High]]/Table2[[#This Row],[Close Price]])-1</f>
        <v>1.5169453899659624E-2</v>
      </c>
      <c r="AG340" s="1">
        <f>(Table2[[#This Row],[Close Price]]/Table2[[#This Row],[Current Month Low]])-1</f>
        <v>8.163918680966864E-2</v>
      </c>
      <c r="AH340" s="1">
        <f>(Table2[[#This Row],[Current Month High]]/Table2[[#This Row],[Close Price]])-1</f>
        <v>3.433476394849766E-2</v>
      </c>
      <c r="AI340">
        <v>18.240343347639399</v>
      </c>
      <c r="AJ340">
        <v>44.751499571551001</v>
      </c>
      <c r="AK340" t="str">
        <f>IF(AND(Table2[[#This Row],[20D EMA]]&gt;Table2[[#This Row],[50D EMA]],Table2[[#This Row],[50D EMA]]&gt;Table2[[#This Row],[200D EMA]]),"Uptrend","Downtrend/NoTrend")</f>
        <v>Downtrend/NoTrend</v>
      </c>
      <c r="AL340">
        <v>-0.03</v>
      </c>
      <c r="AM340" t="s">
        <v>3193</v>
      </c>
      <c r="AN340">
        <v>-1.6</v>
      </c>
      <c r="AO340" t="s">
        <v>3193</v>
      </c>
      <c r="AP340">
        <v>0.11617681482997699</v>
      </c>
      <c r="AQ340">
        <f>(Table2[[#This Row],[Sharpe Ratio]]-AVERAGE(Table2[Sharpe Ratio]))/_xlfn.STDEV.P(Table2[Sharpe Ratio])</f>
        <v>0.57642557025739349</v>
      </c>
      <c r="AR3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0">
        <f>_xlfn.RANK.AVG(Table2[[#This Row],[1Y Return vs Nifty Z-Score]],Table2[1Y Return vs Nifty Z-Score])</f>
        <v>352</v>
      </c>
      <c r="AT340">
        <f>_xlfn.RANK.AVG(Table2[[#This Row],[6M Return vs Nifty Z-Score]],Table2[6M Return vs Nifty Z-Score])</f>
        <v>489</v>
      </c>
      <c r="AU340">
        <f>_xlfn.RANK.AVG(Table2[[#This Row],[Sharpe Ratio Z-Score]],Table2[Sharpe Ratio Z-Score])</f>
        <v>192</v>
      </c>
      <c r="AV340">
        <f>(Table2[[#This Row],[Rank 1Y]]+Table2[[#This Row],[Rank 6M]]+Table2[[#This Row],[Rank Sharpe]])/3</f>
        <v>344.33333333333331</v>
      </c>
    </row>
    <row r="341" spans="1:48" x14ac:dyDescent="0.3">
      <c r="A341" t="s">
        <v>949</v>
      </c>
      <c r="B341" t="s">
        <v>950</v>
      </c>
      <c r="C341" t="s">
        <v>3152</v>
      </c>
      <c r="D341" t="s">
        <v>51</v>
      </c>
      <c r="E341">
        <v>15814.8978211799</v>
      </c>
      <c r="F341">
        <v>6866.9</v>
      </c>
      <c r="G341">
        <v>19.282425810318699</v>
      </c>
      <c r="H341">
        <f>(Table2[[#This Row],[1Y Return vs Nifty]]-AVERAGE(Table2[1Y Return vs Nifty]))/_xlfn.STDEV.P(Table2[1Y Return vs Nifty])</f>
        <v>-0.10229389109360704</v>
      </c>
      <c r="I341">
        <v>-3.2494210362849199</v>
      </c>
      <c r="J341">
        <f>(Table2[[#This Row],[1M Return vs Nifty]]-AVERAGE(Table2[1M Return vs Nifty]))/_xlfn.STDEV.P(Table2[1M Return vs Nifty])</f>
        <v>-0.27280343504356902</v>
      </c>
      <c r="K341">
        <v>16.5810187822991</v>
      </c>
      <c r="L341">
        <f>(Table2[[#This Row],[6M Return vs Nifty]]-AVERAGE(Table2[6M Return vs Nifty]))/_xlfn.STDEV.P(Table2[6M Return vs Nifty])</f>
        <v>0.16865406407435479</v>
      </c>
      <c r="M341">
        <v>2.4948835178885198</v>
      </c>
      <c r="N341">
        <f>(Table2[[#This Row],[1W Return vs Nifty]]-AVERAGE(Table2[1W Return vs Nifty]))/_xlfn.STDEV.P(Table2[1W Return vs Nifty])</f>
        <v>-0.32220276400710357</v>
      </c>
      <c r="O341">
        <v>6950.61</v>
      </c>
      <c r="P341">
        <v>6879.9473010007896</v>
      </c>
      <c r="Q341">
        <v>6083.4327762723096</v>
      </c>
      <c r="R341">
        <v>42.285016440691997</v>
      </c>
      <c r="S341" s="1">
        <f>(Table2[[#This Row],[Close Price]]-Table2[[#This Row],[20D EMA]])/Table2[[#This Row],[20D EMA]]</f>
        <v>-1.2043547257003347E-2</v>
      </c>
      <c r="T341" s="1">
        <f>(Table2[[#This Row],[Close Price]]-Table2[[#This Row],[50D EMA]])/Table2[[#This Row],[50D EMA]]</f>
        <v>-1.8964245553003052E-3</v>
      </c>
      <c r="U341" s="1">
        <f>(Table2[[#This Row],[Close Price]]-Table2[[#This Row],[200D EMA]])/Table2[[#This Row],[200D EMA]]</f>
        <v>0.12878702741378334</v>
      </c>
      <c r="V341">
        <v>0.71029708982619899</v>
      </c>
      <c r="W341">
        <v>6801</v>
      </c>
      <c r="X341">
        <v>6902</v>
      </c>
      <c r="Y341">
        <v>6801</v>
      </c>
      <c r="Z341">
        <v>7000</v>
      </c>
      <c r="AA341">
        <v>6649.95</v>
      </c>
      <c r="AB341">
        <v>7248.75</v>
      </c>
      <c r="AC341" s="1">
        <f>(Table2[[#This Row],[Close Price]]/Table2[[#This Row],[Day Low]])-1</f>
        <v>9.6897515071312501E-3</v>
      </c>
      <c r="AD341" s="1">
        <f>(Table2[[#This Row],[Day High]]/Table2[[#This Row],[Close Price]])-1</f>
        <v>5.1114767944779871E-3</v>
      </c>
      <c r="AE341" s="1">
        <f>(Table2[[#This Row],[Close Price]]/Table2[[#This Row],[Current Week Low]])-1</f>
        <v>9.6897515071312501E-3</v>
      </c>
      <c r="AF341" s="1">
        <f>(Table2[[#This Row],[Current Week High]]/Table2[[#This Row],[Close Price]])-1</f>
        <v>1.9382836505555723E-2</v>
      </c>
      <c r="AG341" s="1">
        <f>(Table2[[#This Row],[Close Price]]/Table2[[#This Row],[Current Month Low]])-1</f>
        <v>3.2624305445905666E-2</v>
      </c>
      <c r="AH341" s="1">
        <f>(Table2[[#This Row],[Current Month High]]/Table2[[#This Row],[Close Price]])-1</f>
        <v>5.560733373137805E-2</v>
      </c>
      <c r="AI341">
        <v>10.675850820603101</v>
      </c>
      <c r="AJ341">
        <v>51.4338331000015</v>
      </c>
      <c r="AK341" t="str">
        <f>IF(AND(Table2[[#This Row],[20D EMA]]&gt;Table2[[#This Row],[50D EMA]],Table2[[#This Row],[50D EMA]]&gt;Table2[[#This Row],[200D EMA]]),"Uptrend","Downtrend/NoTrend")</f>
        <v>Uptrend</v>
      </c>
      <c r="AL341">
        <v>-0.06</v>
      </c>
      <c r="AM341" t="s">
        <v>3193</v>
      </c>
      <c r="AN341">
        <v>-0.82</v>
      </c>
      <c r="AO341" t="s">
        <v>3193</v>
      </c>
      <c r="AP341">
        <v>2.5080752663823001E-2</v>
      </c>
      <c r="AQ341">
        <f>(Table2[[#This Row],[Sharpe Ratio]]-AVERAGE(Table2[Sharpe Ratio]))/_xlfn.STDEV.P(Table2[Sharpe Ratio])</f>
        <v>-0.48532167704576035</v>
      </c>
      <c r="AR3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-1.0139677031156853</v>
      </c>
      <c r="AS341">
        <f>_xlfn.RANK.AVG(Table2[[#This Row],[1Y Return vs Nifty Z-Score]],Table2[1Y Return vs Nifty Z-Score])</f>
        <v>321</v>
      </c>
      <c r="AT341">
        <f>_xlfn.RANK.AVG(Table2[[#This Row],[6M Return vs Nifty Z-Score]],Table2[6M Return vs Nifty Z-Score])</f>
        <v>253</v>
      </c>
      <c r="AU341">
        <f>_xlfn.RANK.AVG(Table2[[#This Row],[Sharpe Ratio Z-Score]],Table2[Sharpe Ratio Z-Score])</f>
        <v>462</v>
      </c>
      <c r="AV341">
        <f>(Table2[[#This Row],[Rank 1Y]]+Table2[[#This Row],[Rank 6M]]+Table2[[#This Row],[Rank Sharpe]])/3</f>
        <v>345.33333333333331</v>
      </c>
    </row>
    <row r="342" spans="1:48" x14ac:dyDescent="0.3">
      <c r="A342" t="s">
        <v>1440</v>
      </c>
      <c r="B342" t="s">
        <v>1441</v>
      </c>
      <c r="C342" t="s">
        <v>3159</v>
      </c>
      <c r="D342" t="s">
        <v>119</v>
      </c>
      <c r="E342">
        <v>7609.17602988</v>
      </c>
      <c r="F342">
        <v>700.1</v>
      </c>
      <c r="G342">
        <v>4.7689459950877104</v>
      </c>
      <c r="H342">
        <f>(Table2[[#This Row],[1Y Return vs Nifty]]-AVERAGE(Table2[1Y Return vs Nifty]))/_xlfn.STDEV.P(Table2[1Y Return vs Nifty])</f>
        <v>-0.34300709363917425</v>
      </c>
      <c r="I342">
        <v>10.6506352844027</v>
      </c>
      <c r="J342">
        <f>(Table2[[#This Row],[1M Return vs Nifty]]-AVERAGE(Table2[1M Return vs Nifty]))/_xlfn.STDEV.P(Table2[1M Return vs Nifty])</f>
        <v>1.2591259684140335</v>
      </c>
      <c r="K342">
        <v>12.9174603083955</v>
      </c>
      <c r="L342">
        <f>(Table2[[#This Row],[6M Return vs Nifty]]-AVERAGE(Table2[6M Return vs Nifty]))/_xlfn.STDEV.P(Table2[6M Return vs Nifty])</f>
        <v>5.766062928580605E-2</v>
      </c>
      <c r="M342">
        <v>4.7942466945084101</v>
      </c>
      <c r="N342">
        <f>(Table2[[#This Row],[1W Return vs Nifty]]-AVERAGE(Table2[1W Return vs Nifty]))/_xlfn.STDEV.P(Table2[1W Return vs Nifty])</f>
        <v>0.12082355167625751</v>
      </c>
      <c r="O342">
        <v>624.64</v>
      </c>
      <c r="P342">
        <v>675.75544161191203</v>
      </c>
      <c r="Q342">
        <v>616.00971286729396</v>
      </c>
      <c r="R342">
        <v>47.823571139488003</v>
      </c>
      <c r="S342" s="1">
        <f>(Table2[[#This Row],[Close Price]]-Table2[[#This Row],[20D EMA]])/Table2[[#This Row],[20D EMA]]</f>
        <v>0.12080558401639351</v>
      </c>
      <c r="T342" s="1">
        <f>(Table2[[#This Row],[Close Price]]-Table2[[#This Row],[50D EMA]])/Table2[[#This Row],[50D EMA]]</f>
        <v>3.6025693452083403E-2</v>
      </c>
      <c r="U342" s="1">
        <f>(Table2[[#This Row],[Close Price]]-Table2[[#This Row],[200D EMA]])/Table2[[#This Row],[200D EMA]]</f>
        <v>0.13650805397417737</v>
      </c>
      <c r="V342">
        <v>0.91595778172164</v>
      </c>
      <c r="W342">
        <v>695.9</v>
      </c>
      <c r="X342">
        <v>712.4</v>
      </c>
      <c r="Y342">
        <v>693.05</v>
      </c>
      <c r="Z342">
        <v>716.4</v>
      </c>
      <c r="AA342">
        <v>693.05</v>
      </c>
      <c r="AB342">
        <v>736.7</v>
      </c>
      <c r="AC342" s="1">
        <f>(Table2[[#This Row],[Close Price]]/Table2[[#This Row],[Day Low]])-1</f>
        <v>6.0353499065959326E-3</v>
      </c>
      <c r="AD342" s="1">
        <f>(Table2[[#This Row],[Day High]]/Table2[[#This Row],[Close Price]])-1</f>
        <v>1.7568918725896276E-2</v>
      </c>
      <c r="AE342" s="1">
        <f>(Table2[[#This Row],[Close Price]]/Table2[[#This Row],[Current Week Low]])-1</f>
        <v>1.0172426231873644E-2</v>
      </c>
      <c r="AF342" s="1">
        <f>(Table2[[#This Row],[Current Week High]]/Table2[[#This Row],[Close Price]])-1</f>
        <v>2.328238823025286E-2</v>
      </c>
      <c r="AG342" s="1">
        <f>(Table2[[#This Row],[Close Price]]/Table2[[#This Row],[Current Month Low]])-1</f>
        <v>1.0172426231873644E-2</v>
      </c>
      <c r="AH342" s="1">
        <f>(Table2[[#This Row],[Current Month High]]/Table2[[#This Row],[Close Price]])-1</f>
        <v>5.2278245964862302E-2</v>
      </c>
      <c r="AI342">
        <v>20.218540208541601</v>
      </c>
      <c r="AJ342">
        <v>49.737995936263502</v>
      </c>
      <c r="AK342" t="str">
        <f>IF(AND(Table2[[#This Row],[20D EMA]]&gt;Table2[[#This Row],[50D EMA]],Table2[[#This Row],[50D EMA]]&gt;Table2[[#This Row],[200D EMA]]),"Uptrend","Downtrend/NoTrend")</f>
        <v>Downtrend/NoTrend</v>
      </c>
      <c r="AL342">
        <v>0</v>
      </c>
      <c r="AM342">
        <v>0</v>
      </c>
      <c r="AN342">
        <v>-2.88</v>
      </c>
      <c r="AO342" t="s">
        <v>3193</v>
      </c>
      <c r="AP342">
        <v>7.2924948049624003E-2</v>
      </c>
      <c r="AQ342">
        <f>(Table2[[#This Row],[Sharpe Ratio]]-AVERAGE(Table2[Sharpe Ratio]))/_xlfn.STDEV.P(Table2[Sharpe Ratio])</f>
        <v>7.2314312286632751E-2</v>
      </c>
      <c r="AR3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2">
        <f>_xlfn.RANK.AVG(Table2[[#This Row],[1Y Return vs Nifty Z-Score]],Table2[1Y Return vs Nifty Z-Score])</f>
        <v>420</v>
      </c>
      <c r="AT342">
        <f>_xlfn.RANK.AVG(Table2[[#This Row],[6M Return vs Nifty Z-Score]],Table2[6M Return vs Nifty Z-Score])</f>
        <v>297</v>
      </c>
      <c r="AU342">
        <f>_xlfn.RANK.AVG(Table2[[#This Row],[Sharpe Ratio Z-Score]],Table2[Sharpe Ratio Z-Score])</f>
        <v>323</v>
      </c>
      <c r="AV342">
        <f>(Table2[[#This Row],[Rank 1Y]]+Table2[[#This Row],[Rank 6M]]+Table2[[#This Row],[Rank Sharpe]])/3</f>
        <v>346.66666666666669</v>
      </c>
    </row>
    <row r="343" spans="1:48" x14ac:dyDescent="0.3">
      <c r="A343" t="s">
        <v>1244</v>
      </c>
      <c r="B343" t="s">
        <v>1245</v>
      </c>
      <c r="C343" t="s">
        <v>3162</v>
      </c>
      <c r="D343" t="s">
        <v>400</v>
      </c>
      <c r="E343">
        <v>9679.9194026000005</v>
      </c>
      <c r="F343">
        <v>175.46</v>
      </c>
      <c r="G343">
        <v>-0.49933081462544099</v>
      </c>
      <c r="H343">
        <f>(Table2[[#This Row],[1Y Return vs Nifty]]-AVERAGE(Table2[1Y Return vs Nifty]))/_xlfn.STDEV.P(Table2[1Y Return vs Nifty])</f>
        <v>-0.43038405622203874</v>
      </c>
      <c r="I343">
        <v>-6.2449516865484602</v>
      </c>
      <c r="J343">
        <f>(Table2[[#This Row],[1M Return vs Nifty]]-AVERAGE(Table2[1M Return vs Nifty]))/_xlfn.STDEV.P(Table2[1M Return vs Nifty])</f>
        <v>-0.6029417723442182</v>
      </c>
      <c r="K343">
        <v>13.2742420274129</v>
      </c>
      <c r="L343">
        <f>(Table2[[#This Row],[6M Return vs Nifty]]-AVERAGE(Table2[6M Return vs Nifty]))/_xlfn.STDEV.P(Table2[6M Return vs Nifty])</f>
        <v>6.846990904634144E-2</v>
      </c>
      <c r="M343">
        <v>7.5786446298666004</v>
      </c>
      <c r="N343">
        <f>(Table2[[#This Row],[1W Return vs Nifty]]-AVERAGE(Table2[1W Return vs Nifty]))/_xlfn.STDEV.P(Table2[1W Return vs Nifty])</f>
        <v>0.65730320449537261</v>
      </c>
      <c r="O343">
        <v>180.55</v>
      </c>
      <c r="P343">
        <v>186.92131118991199</v>
      </c>
      <c r="Q343">
        <v>172.211875805066</v>
      </c>
      <c r="R343">
        <v>44.382478849394097</v>
      </c>
      <c r="S343" s="1">
        <f>(Table2[[#This Row],[Close Price]]-Table2[[#This Row],[20D EMA]])/Table2[[#This Row],[20D EMA]]</f>
        <v>-2.8191636665743577E-2</v>
      </c>
      <c r="T343" s="1">
        <f>(Table2[[#This Row],[Close Price]]-Table2[[#This Row],[50D EMA]])/Table2[[#This Row],[50D EMA]]</f>
        <v>-6.1316235783662423E-2</v>
      </c>
      <c r="U343" s="1">
        <f>(Table2[[#This Row],[Close Price]]-Table2[[#This Row],[200D EMA]])/Table2[[#This Row],[200D EMA]]</f>
        <v>1.88612090760262E-2</v>
      </c>
      <c r="V343">
        <v>0.54638134696173701</v>
      </c>
      <c r="W343">
        <v>174.24</v>
      </c>
      <c r="X343">
        <v>177.29</v>
      </c>
      <c r="Y343">
        <v>174.24</v>
      </c>
      <c r="Z343">
        <v>181.24</v>
      </c>
      <c r="AA343">
        <v>162.51</v>
      </c>
      <c r="AB343">
        <v>189.3</v>
      </c>
      <c r="AC343" s="1">
        <f>(Table2[[#This Row],[Close Price]]/Table2[[#This Row],[Day Low]])-1</f>
        <v>7.0018365472910293E-3</v>
      </c>
      <c r="AD343" s="1">
        <f>(Table2[[#This Row],[Day High]]/Table2[[#This Row],[Close Price]])-1</f>
        <v>1.0429727573235903E-2</v>
      </c>
      <c r="AE343" s="1">
        <f>(Table2[[#This Row],[Close Price]]/Table2[[#This Row],[Current Week Low]])-1</f>
        <v>7.0018365472910293E-3</v>
      </c>
      <c r="AF343" s="1">
        <f>(Table2[[#This Row],[Current Week High]]/Table2[[#This Row],[Close Price]])-1</f>
        <v>3.294198107830848E-2</v>
      </c>
      <c r="AG343" s="1">
        <f>(Table2[[#This Row],[Close Price]]/Table2[[#This Row],[Current Month Low]])-1</f>
        <v>7.9687403852070737E-2</v>
      </c>
      <c r="AH343" s="1">
        <f>(Table2[[#This Row],[Current Month High]]/Table2[[#This Row],[Close Price]])-1</f>
        <v>7.8878376838025677E-2</v>
      </c>
      <c r="AI343">
        <v>39.632964778297001</v>
      </c>
      <c r="AJ343">
        <v>49.200680272108798</v>
      </c>
      <c r="AK343" t="str">
        <f>IF(AND(Table2[[#This Row],[20D EMA]]&gt;Table2[[#This Row],[50D EMA]],Table2[[#This Row],[50D EMA]]&gt;Table2[[#This Row],[200D EMA]]),"Uptrend","Downtrend/NoTrend")</f>
        <v>Downtrend/NoTrend</v>
      </c>
      <c r="AL343">
        <v>-0.17</v>
      </c>
      <c r="AM343" t="s">
        <v>3193</v>
      </c>
      <c r="AN343">
        <v>-3.36</v>
      </c>
      <c r="AO343" t="s">
        <v>3193</v>
      </c>
      <c r="AP343">
        <v>8.2951976294907998E-2</v>
      </c>
      <c r="AQ343">
        <f>(Table2[[#This Row],[Sharpe Ratio]]-AVERAGE(Table2[Sharpe Ratio]))/_xlfn.STDEV.P(Table2[Sharpe Ratio])</f>
        <v>0.18918181879468851</v>
      </c>
      <c r="AR3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3">
        <f>_xlfn.RANK.AVG(Table2[[#This Row],[1Y Return vs Nifty Z-Score]],Table2[1Y Return vs Nifty Z-Score])</f>
        <v>457</v>
      </c>
      <c r="AT343">
        <f>_xlfn.RANK.AVG(Table2[[#This Row],[6M Return vs Nifty Z-Score]],Table2[6M Return vs Nifty Z-Score])</f>
        <v>292</v>
      </c>
      <c r="AU343">
        <f>_xlfn.RANK.AVG(Table2[[#This Row],[Sharpe Ratio Z-Score]],Table2[Sharpe Ratio Z-Score])</f>
        <v>292</v>
      </c>
      <c r="AV343">
        <f>(Table2[[#This Row],[Rank 1Y]]+Table2[[#This Row],[Rank 6M]]+Table2[[#This Row],[Rank Sharpe]])/3</f>
        <v>347</v>
      </c>
    </row>
    <row r="344" spans="1:48" x14ac:dyDescent="0.3">
      <c r="A344" t="s">
        <v>1110</v>
      </c>
      <c r="B344" t="s">
        <v>1111</v>
      </c>
      <c r="C344" t="s">
        <v>3162</v>
      </c>
      <c r="D344" t="s">
        <v>460</v>
      </c>
      <c r="E344">
        <v>11782.11858283</v>
      </c>
      <c r="F344">
        <v>745.45</v>
      </c>
      <c r="G344">
        <v>29.527666737346198</v>
      </c>
      <c r="H344">
        <f>(Table2[[#This Row],[1Y Return vs Nifty]]-AVERAGE(Table2[1Y Return vs Nifty]))/_xlfn.STDEV.P(Table2[1Y Return vs Nifty])</f>
        <v>6.7628469759344306E-2</v>
      </c>
      <c r="I344">
        <v>0.466461171305879</v>
      </c>
      <c r="J344">
        <f>(Table2[[#This Row],[1M Return vs Nifty]]-AVERAGE(Table2[1M Return vs Nifty]))/_xlfn.STDEV.P(Table2[1M Return vs Nifty])</f>
        <v>0.13672506486050126</v>
      </c>
      <c r="K344">
        <v>24.4396074479451</v>
      </c>
      <c r="L344">
        <f>(Table2[[#This Row],[6M Return vs Nifty]]-AVERAGE(Table2[6M Return vs Nifty]))/_xlfn.STDEV.P(Table2[6M Return vs Nifty])</f>
        <v>0.40674272972652448</v>
      </c>
      <c r="M344">
        <v>0.89521549286100099</v>
      </c>
      <c r="N344">
        <f>(Table2[[#This Row],[1W Return vs Nifty]]-AVERAGE(Table2[1W Return vs Nifty]))/_xlfn.STDEV.P(Table2[1W Return vs Nifty])</f>
        <v>-0.63041637665015549</v>
      </c>
      <c r="O344">
        <v>744.78</v>
      </c>
      <c r="P344">
        <v>708.88877462340702</v>
      </c>
      <c r="Q344">
        <v>589.696621764253</v>
      </c>
      <c r="R344">
        <v>49.227775175651999</v>
      </c>
      <c r="S344" s="1">
        <f>(Table2[[#This Row],[Close Price]]-Table2[[#This Row],[20D EMA]])/Table2[[#This Row],[20D EMA]]</f>
        <v>8.9959451113090147E-4</v>
      </c>
      <c r="T344" s="1">
        <f>(Table2[[#This Row],[Close Price]]-Table2[[#This Row],[50D EMA]])/Table2[[#This Row],[50D EMA]]</f>
        <v>5.1575404612685484E-2</v>
      </c>
      <c r="U344" s="1">
        <f>(Table2[[#This Row],[Close Price]]-Table2[[#This Row],[200D EMA]])/Table2[[#This Row],[200D EMA]]</f>
        <v>0.26412458964028734</v>
      </c>
      <c r="V344">
        <v>1.0118599191958799</v>
      </c>
      <c r="W344">
        <v>723.05</v>
      </c>
      <c r="X344">
        <v>750</v>
      </c>
      <c r="Y344">
        <v>718.2</v>
      </c>
      <c r="Z344">
        <v>750</v>
      </c>
      <c r="AA344">
        <v>716.45</v>
      </c>
      <c r="AB344">
        <v>837</v>
      </c>
      <c r="AC344" s="1">
        <f>(Table2[[#This Row],[Close Price]]/Table2[[#This Row],[Day Low]])-1</f>
        <v>3.0979876910310677E-2</v>
      </c>
      <c r="AD344" s="1">
        <f>(Table2[[#This Row],[Day High]]/Table2[[#This Row],[Close Price]])-1</f>
        <v>6.1036957542424108E-3</v>
      </c>
      <c r="AE344" s="1">
        <f>(Table2[[#This Row],[Close Price]]/Table2[[#This Row],[Current Week Low]])-1</f>
        <v>3.7942077415761721E-2</v>
      </c>
      <c r="AF344" s="1">
        <f>(Table2[[#This Row],[Current Week High]]/Table2[[#This Row],[Close Price]])-1</f>
        <v>6.1036957542424108E-3</v>
      </c>
      <c r="AG344" s="1">
        <f>(Table2[[#This Row],[Close Price]]/Table2[[#This Row],[Current Month Low]])-1</f>
        <v>4.0477353618535883E-2</v>
      </c>
      <c r="AH344" s="1">
        <f>(Table2[[#This Row],[Current Month High]]/Table2[[#This Row],[Close Price]])-1</f>
        <v>0.12281172446173438</v>
      </c>
      <c r="AI344">
        <v>12.2811724461734</v>
      </c>
      <c r="AJ344">
        <v>83.540563831096904</v>
      </c>
      <c r="AK344" t="str">
        <f>IF(AND(Table2[[#This Row],[20D EMA]]&gt;Table2[[#This Row],[50D EMA]],Table2[[#This Row],[50D EMA]]&gt;Table2[[#This Row],[200D EMA]]),"Uptrend","Downtrend/NoTrend")</f>
        <v>Uptrend</v>
      </c>
      <c r="AL344">
        <v>0.26</v>
      </c>
      <c r="AM344" t="s">
        <v>3194</v>
      </c>
      <c r="AN344">
        <v>-2.5</v>
      </c>
      <c r="AO344" t="s">
        <v>3193</v>
      </c>
      <c r="AP344">
        <v>-3.7304871853730001E-3</v>
      </c>
      <c r="AQ344">
        <f>(Table2[[#This Row],[Sharpe Ratio]]-AVERAGE(Table2[Sharpe Ratio]))/_xlfn.STDEV.P(Table2[Sharpe Ratio])</f>
        <v>-0.8211238387844304</v>
      </c>
      <c r="AR3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-0.84044395108821579</v>
      </c>
      <c r="AS344">
        <f>_xlfn.RANK.AVG(Table2[[#This Row],[1Y Return vs Nifty Z-Score]],Table2[1Y Return vs Nifty Z-Score])</f>
        <v>269</v>
      </c>
      <c r="AT344">
        <f>_xlfn.RANK.AVG(Table2[[#This Row],[6M Return vs Nifty Z-Score]],Table2[6M Return vs Nifty Z-Score])</f>
        <v>189</v>
      </c>
      <c r="AU344">
        <f>_xlfn.RANK.AVG(Table2[[#This Row],[Sharpe Ratio Z-Score]],Table2[Sharpe Ratio Z-Score])</f>
        <v>584</v>
      </c>
      <c r="AV344">
        <f>(Table2[[#This Row],[Rank 1Y]]+Table2[[#This Row],[Rank 6M]]+Table2[[#This Row],[Rank Sharpe]])/3</f>
        <v>347.33333333333331</v>
      </c>
    </row>
    <row r="345" spans="1:48" x14ac:dyDescent="0.3">
      <c r="A345" t="s">
        <v>640</v>
      </c>
      <c r="B345" t="s">
        <v>641</v>
      </c>
      <c r="C345" t="s">
        <v>3157</v>
      </c>
      <c r="D345" t="s">
        <v>303</v>
      </c>
      <c r="E345">
        <v>30288.111975899999</v>
      </c>
      <c r="F345">
        <v>2387.3000000000002</v>
      </c>
      <c r="G345">
        <v>14.169119330088099</v>
      </c>
      <c r="H345">
        <f>(Table2[[#This Row],[1Y Return vs Nifty]]-AVERAGE(Table2[1Y Return vs Nifty]))/_xlfn.STDEV.P(Table2[1Y Return vs Nifty])</f>
        <v>-0.18710059452537947</v>
      </c>
      <c r="I345">
        <v>13.9604983640293</v>
      </c>
      <c r="J345">
        <f>(Table2[[#This Row],[1M Return vs Nifty]]-AVERAGE(Table2[1M Return vs Nifty]))/_xlfn.STDEV.P(Table2[1M Return vs Nifty])</f>
        <v>1.6239069776501089</v>
      </c>
      <c r="K345">
        <v>55.5215205559415</v>
      </c>
      <c r="L345">
        <f>(Table2[[#This Row],[6M Return vs Nifty]]-AVERAGE(Table2[6M Return vs Nifty]))/_xlfn.STDEV.P(Table2[6M Return vs Nifty])</f>
        <v>1.3484196048822268</v>
      </c>
      <c r="M345">
        <v>3.4095329618789401</v>
      </c>
      <c r="N345">
        <f>(Table2[[#This Row],[1W Return vs Nifty]]-AVERAGE(Table2[1W Return vs Nifty]))/_xlfn.STDEV.P(Table2[1W Return vs Nifty])</f>
        <v>-0.14597406841296826</v>
      </c>
      <c r="O345">
        <v>2272.23</v>
      </c>
      <c r="P345">
        <v>2162.4435520807101</v>
      </c>
      <c r="Q345">
        <v>1824.69399227703</v>
      </c>
      <c r="R345">
        <v>76.972206057743506</v>
      </c>
      <c r="S345" s="1">
        <f>(Table2[[#This Row],[Close Price]]-Table2[[#This Row],[20D EMA]])/Table2[[#This Row],[20D EMA]]</f>
        <v>5.0641880443441097E-2</v>
      </c>
      <c r="T345" s="1">
        <f>(Table2[[#This Row],[Close Price]]-Table2[[#This Row],[50D EMA]])/Table2[[#This Row],[50D EMA]]</f>
        <v>0.10398257457538371</v>
      </c>
      <c r="U345" s="1">
        <f>(Table2[[#This Row],[Close Price]]-Table2[[#This Row],[200D EMA]])/Table2[[#This Row],[200D EMA]]</f>
        <v>0.30832896370798912</v>
      </c>
      <c r="V345">
        <v>1.0044343403687099</v>
      </c>
      <c r="W345">
        <v>2351.3000000000002</v>
      </c>
      <c r="X345">
        <v>2413.4499999999998</v>
      </c>
      <c r="Y345">
        <v>2350.5500000000002</v>
      </c>
      <c r="Z345">
        <v>2413.4499999999998</v>
      </c>
      <c r="AA345">
        <v>2241.1</v>
      </c>
      <c r="AB345">
        <v>2414.9499999999998</v>
      </c>
      <c r="AC345" s="1">
        <f>(Table2[[#This Row],[Close Price]]/Table2[[#This Row],[Day Low]])-1</f>
        <v>1.5310679198741184E-2</v>
      </c>
      <c r="AD345" s="1">
        <f>(Table2[[#This Row],[Day High]]/Table2[[#This Row],[Close Price]])-1</f>
        <v>1.0953797176726621E-2</v>
      </c>
      <c r="AE345" s="1">
        <f>(Table2[[#This Row],[Close Price]]/Table2[[#This Row],[Current Week Low]])-1</f>
        <v>1.5634638701580439E-2</v>
      </c>
      <c r="AF345" s="1">
        <f>(Table2[[#This Row],[Current Week High]]/Table2[[#This Row],[Close Price]])-1</f>
        <v>1.0953797176726621E-2</v>
      </c>
      <c r="AG345" s="1">
        <f>(Table2[[#This Row],[Close Price]]/Table2[[#This Row],[Current Month Low]])-1</f>
        <v>6.5235821694703544E-2</v>
      </c>
      <c r="AH345" s="1">
        <f>(Table2[[#This Row],[Current Month High]]/Table2[[#This Row],[Close Price]])-1</f>
        <v>1.1582122062580913E-2</v>
      </c>
      <c r="AI345">
        <v>1.15821220625809</v>
      </c>
      <c r="AJ345">
        <v>101.27307984149699</v>
      </c>
      <c r="AK345" t="str">
        <f>IF(AND(Table2[[#This Row],[20D EMA]]&gt;Table2[[#This Row],[50D EMA]],Table2[[#This Row],[50D EMA]]&gt;Table2[[#This Row],[200D EMA]]),"Uptrend","Downtrend/NoTrend")</f>
        <v>Uptrend</v>
      </c>
      <c r="AL345">
        <v>0.09</v>
      </c>
      <c r="AM345" t="s">
        <v>3194</v>
      </c>
      <c r="AN345">
        <v>10.75</v>
      </c>
      <c r="AO345" t="s">
        <v>3194</v>
      </c>
      <c r="AP345">
        <v>-2.5197312884736998E-2</v>
      </c>
      <c r="AQ345">
        <f>(Table2[[#This Row],[Sharpe Ratio]]-AVERAGE(Table2[Sharpe Ratio]))/_xlfn.STDEV.P(Table2[Sharpe Ratio])</f>
        <v>-1.0713250280857243</v>
      </c>
      <c r="AR34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1.5679268915082638</v>
      </c>
      <c r="AS345">
        <f>_xlfn.RANK.AVG(Table2[[#This Row],[1Y Return vs Nifty Z-Score]],Table2[1Y Return vs Nifty Z-Score])</f>
        <v>351</v>
      </c>
      <c r="AT345">
        <f>_xlfn.RANK.AVG(Table2[[#This Row],[6M Return vs Nifty Z-Score]],Table2[6M Return vs Nifty Z-Score])</f>
        <v>65</v>
      </c>
      <c r="AU345">
        <f>_xlfn.RANK.AVG(Table2[[#This Row],[Sharpe Ratio Z-Score]],Table2[Sharpe Ratio Z-Score])</f>
        <v>627</v>
      </c>
      <c r="AV345">
        <f>(Table2[[#This Row],[Rank 1Y]]+Table2[[#This Row],[Rank 6M]]+Table2[[#This Row],[Rank Sharpe]])/3</f>
        <v>347.66666666666669</v>
      </c>
    </row>
    <row r="346" spans="1:48" x14ac:dyDescent="0.3">
      <c r="A346" t="s">
        <v>385</v>
      </c>
      <c r="B346" t="s">
        <v>386</v>
      </c>
      <c r="C346" t="s">
        <v>3150</v>
      </c>
      <c r="D346" t="s">
        <v>387</v>
      </c>
      <c r="E346">
        <v>62626.919543265001</v>
      </c>
      <c r="F346">
        <v>1730.05</v>
      </c>
      <c r="G346">
        <v>4.2580822978809598</v>
      </c>
      <c r="H346">
        <f>(Table2[[#This Row],[1Y Return vs Nifty]]-AVERAGE(Table2[1Y Return vs Nifty]))/_xlfn.STDEV.P(Table2[1Y Return vs Nifty])</f>
        <v>-0.35148001937334966</v>
      </c>
      <c r="I346">
        <v>-6.3025614404614601</v>
      </c>
      <c r="J346">
        <f>(Table2[[#This Row],[1M Return vs Nifty]]-AVERAGE(Table2[1M Return vs Nifty]))/_xlfn.STDEV.P(Table2[1M Return vs Nifty])</f>
        <v>-0.60929096071505451</v>
      </c>
      <c r="K346">
        <v>16.537263831942902</v>
      </c>
      <c r="L346">
        <f>(Table2[[#This Row],[6M Return vs Nifty]]-AVERAGE(Table2[6M Return vs Nifty]))/_xlfn.STDEV.P(Table2[6M Return vs Nifty])</f>
        <v>0.16732843701977629</v>
      </c>
      <c r="M346">
        <v>7.0232929479094004</v>
      </c>
      <c r="N346">
        <f>(Table2[[#This Row],[1W Return vs Nifty]]-AVERAGE(Table2[1W Return vs Nifty]))/_xlfn.STDEV.P(Table2[1W Return vs Nifty])</f>
        <v>0.55030166073414177</v>
      </c>
      <c r="O346">
        <v>1735.58</v>
      </c>
      <c r="P346">
        <v>1749.6817382326401</v>
      </c>
      <c r="Q346">
        <v>1598.8876646572501</v>
      </c>
      <c r="R346">
        <v>53.033975672796501</v>
      </c>
      <c r="S346" s="1">
        <f>(Table2[[#This Row],[Close Price]]-Table2[[#This Row],[20D EMA]])/Table2[[#This Row],[20D EMA]]</f>
        <v>-3.1862547390497545E-3</v>
      </c>
      <c r="T346" s="1">
        <f>(Table2[[#This Row],[Close Price]]-Table2[[#This Row],[50D EMA]])/Table2[[#This Row],[50D EMA]]</f>
        <v>-1.1220176677656953E-2</v>
      </c>
      <c r="U346" s="1">
        <f>(Table2[[#This Row],[Close Price]]-Table2[[#This Row],[200D EMA]])/Table2[[#This Row],[200D EMA]]</f>
        <v>8.2033490058144171E-2</v>
      </c>
      <c r="V346">
        <v>0.60767660292589798</v>
      </c>
      <c r="W346">
        <v>1695</v>
      </c>
      <c r="X346">
        <v>1741</v>
      </c>
      <c r="Y346">
        <v>1695</v>
      </c>
      <c r="Z346">
        <v>1743.5</v>
      </c>
      <c r="AA346">
        <v>1593.75</v>
      </c>
      <c r="AB346">
        <v>1750</v>
      </c>
      <c r="AC346" s="1">
        <f>(Table2[[#This Row],[Close Price]]/Table2[[#This Row],[Day Low]])-1</f>
        <v>2.06784660766961E-2</v>
      </c>
      <c r="AD346" s="1">
        <f>(Table2[[#This Row],[Day High]]/Table2[[#This Row],[Close Price]])-1</f>
        <v>6.3292968411317041E-3</v>
      </c>
      <c r="AE346" s="1">
        <f>(Table2[[#This Row],[Close Price]]/Table2[[#This Row],[Current Week Low]])-1</f>
        <v>2.06784660766961E-2</v>
      </c>
      <c r="AF346" s="1">
        <f>(Table2[[#This Row],[Current Week High]]/Table2[[#This Row],[Close Price]])-1</f>
        <v>7.7743417820295146E-3</v>
      </c>
      <c r="AG346" s="1">
        <f>(Table2[[#This Row],[Close Price]]/Table2[[#This Row],[Current Month Low]])-1</f>
        <v>8.5521568627450861E-2</v>
      </c>
      <c r="AH346" s="1">
        <f>(Table2[[#This Row],[Current Month High]]/Table2[[#This Row],[Close Price]])-1</f>
        <v>1.1531458628363467E-2</v>
      </c>
      <c r="AI346">
        <v>15.1527412502528</v>
      </c>
      <c r="AJ346">
        <v>47.873840762425701</v>
      </c>
      <c r="AK346" t="str">
        <f>IF(AND(Table2[[#This Row],[20D EMA]]&gt;Table2[[#This Row],[50D EMA]],Table2[[#This Row],[50D EMA]]&gt;Table2[[#This Row],[200D EMA]]),"Uptrend","Downtrend/NoTrend")</f>
        <v>Downtrend/NoTrend</v>
      </c>
      <c r="AL346">
        <v>0.04</v>
      </c>
      <c r="AM346" t="s">
        <v>3194</v>
      </c>
      <c r="AN346">
        <v>1.06</v>
      </c>
      <c r="AO346" t="s">
        <v>3194</v>
      </c>
      <c r="AP346">
        <v>5.7436209429387E-2</v>
      </c>
      <c r="AQ346">
        <f>(Table2[[#This Row],[Sharpe Ratio]]-AVERAGE(Table2[Sharpe Ratio]))/_xlfn.STDEV.P(Table2[Sharpe Ratio])</f>
        <v>-0.10821078619939971</v>
      </c>
      <c r="AR3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6">
        <f>_xlfn.RANK.AVG(Table2[[#This Row],[1Y Return vs Nifty Z-Score]],Table2[1Y Return vs Nifty Z-Score])</f>
        <v>422</v>
      </c>
      <c r="AT346">
        <f>_xlfn.RANK.AVG(Table2[[#This Row],[6M Return vs Nifty Z-Score]],Table2[6M Return vs Nifty Z-Score])</f>
        <v>254</v>
      </c>
      <c r="AU346">
        <f>_xlfn.RANK.AVG(Table2[[#This Row],[Sharpe Ratio Z-Score]],Table2[Sharpe Ratio Z-Score])</f>
        <v>367</v>
      </c>
      <c r="AV346">
        <f>(Table2[[#This Row],[Rank 1Y]]+Table2[[#This Row],[Rank 6M]]+Table2[[#This Row],[Rank Sharpe]])/3</f>
        <v>347.66666666666669</v>
      </c>
    </row>
    <row r="347" spans="1:48" x14ac:dyDescent="0.3">
      <c r="A347" t="s">
        <v>1096</v>
      </c>
      <c r="B347" t="s">
        <v>1097</v>
      </c>
      <c r="C347" t="s">
        <v>3154</v>
      </c>
      <c r="D347" t="s">
        <v>408</v>
      </c>
      <c r="E347">
        <v>11947.9459245</v>
      </c>
      <c r="F347">
        <v>2953.75</v>
      </c>
      <c r="G347">
        <v>13.658361620138299</v>
      </c>
      <c r="H347">
        <f>(Table2[[#This Row],[1Y Return vs Nifty]]-AVERAGE(Table2[1Y Return vs Nifty]))/_xlfn.STDEV.P(Table2[1Y Return vs Nifty])</f>
        <v>-0.19557176240875862</v>
      </c>
      <c r="I347">
        <v>-0.13722459782041399</v>
      </c>
      <c r="J347">
        <f>(Table2[[#This Row],[1M Return vs Nifty]]-AVERAGE(Table2[1M Return vs Nifty]))/_xlfn.STDEV.P(Table2[1M Return vs Nifty])</f>
        <v>7.0192673995502455E-2</v>
      </c>
      <c r="K347">
        <v>1.8432888629948601</v>
      </c>
      <c r="L347">
        <f>(Table2[[#This Row],[6M Return vs Nifty]]-AVERAGE(Table2[6M Return vs Nifty]))/_xlfn.STDEV.P(Table2[6M Return vs Nifty])</f>
        <v>-0.27784932228665715</v>
      </c>
      <c r="M347">
        <v>2.3165049221576002</v>
      </c>
      <c r="N347">
        <f>(Table2[[#This Row],[1W Return vs Nifty]]-AVERAGE(Table2[1W Return vs Nifty]))/_xlfn.STDEV.P(Table2[1W Return vs Nifty])</f>
        <v>-0.35657158963107977</v>
      </c>
      <c r="O347">
        <v>3000.36</v>
      </c>
      <c r="P347">
        <v>2904.3503513953501</v>
      </c>
      <c r="Q347">
        <v>2637.0117056860099</v>
      </c>
      <c r="R347">
        <v>40.426449738230602</v>
      </c>
      <c r="S347" s="1">
        <f>(Table2[[#This Row],[Close Price]]-Table2[[#This Row],[20D EMA]])/Table2[[#This Row],[20D EMA]]</f>
        <v>-1.5534802490367865E-2</v>
      </c>
      <c r="T347" s="1">
        <f>(Table2[[#This Row],[Close Price]]-Table2[[#This Row],[50D EMA]])/Table2[[#This Row],[50D EMA]]</f>
        <v>1.7008846257448446E-2</v>
      </c>
      <c r="U347" s="1">
        <f>(Table2[[#This Row],[Close Price]]-Table2[[#This Row],[200D EMA]])/Table2[[#This Row],[200D EMA]]</f>
        <v>0.12011258563283156</v>
      </c>
      <c r="V347">
        <v>0.518709769115002</v>
      </c>
      <c r="W347">
        <v>2939.65</v>
      </c>
      <c r="X347">
        <v>3042.85</v>
      </c>
      <c r="Y347">
        <v>2939.65</v>
      </c>
      <c r="Z347">
        <v>3054.85</v>
      </c>
      <c r="AA347">
        <v>2890.05</v>
      </c>
      <c r="AB347">
        <v>3210</v>
      </c>
      <c r="AC347" s="1">
        <f>(Table2[[#This Row],[Close Price]]/Table2[[#This Row],[Day Low]])-1</f>
        <v>4.7964893779870454E-3</v>
      </c>
      <c r="AD347" s="1">
        <f>(Table2[[#This Row],[Day High]]/Table2[[#This Row],[Close Price]])-1</f>
        <v>3.0165044435040089E-2</v>
      </c>
      <c r="AE347" s="1">
        <f>(Table2[[#This Row],[Close Price]]/Table2[[#This Row],[Current Week Low]])-1</f>
        <v>4.7964893779870454E-3</v>
      </c>
      <c r="AF347" s="1">
        <f>(Table2[[#This Row],[Current Week High]]/Table2[[#This Row],[Close Price]])-1</f>
        <v>3.4227676682183628E-2</v>
      </c>
      <c r="AG347" s="1">
        <f>(Table2[[#This Row],[Close Price]]/Table2[[#This Row],[Current Month Low]])-1</f>
        <v>2.2041141156727395E-2</v>
      </c>
      <c r="AH347" s="1">
        <f>(Table2[[#This Row],[Current Month High]]/Table2[[#This Row],[Close Price]])-1</f>
        <v>8.6754126110875962E-2</v>
      </c>
      <c r="AI347">
        <v>10.469741853575901</v>
      </c>
      <c r="AJ347">
        <v>43.385922330097003</v>
      </c>
      <c r="AK347" t="str">
        <f>IF(AND(Table2[[#This Row],[20D EMA]]&gt;Table2[[#This Row],[50D EMA]],Table2[[#This Row],[50D EMA]]&gt;Table2[[#This Row],[200D EMA]]),"Uptrend","Downtrend/NoTrend")</f>
        <v>Uptrend</v>
      </c>
      <c r="AL347">
        <v>0.13</v>
      </c>
      <c r="AM347" t="s">
        <v>3194</v>
      </c>
      <c r="AN347">
        <v>-6.84</v>
      </c>
      <c r="AO347" t="s">
        <v>3193</v>
      </c>
      <c r="AP347">
        <v>8.5631248787349998E-2</v>
      </c>
      <c r="AQ347">
        <f>(Table2[[#This Row],[Sharpe Ratio]]-AVERAGE(Table2[Sharpe Ratio]))/_xlfn.STDEV.P(Table2[Sharpe Ratio])</f>
        <v>0.22040940565170067</v>
      </c>
      <c r="AR3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-0.5393905946792924</v>
      </c>
      <c r="AS347">
        <f>_xlfn.RANK.AVG(Table2[[#This Row],[1Y Return vs Nifty Z-Score]],Table2[1Y Return vs Nifty Z-Score])</f>
        <v>356</v>
      </c>
      <c r="AT347">
        <f>_xlfn.RANK.AVG(Table2[[#This Row],[6M Return vs Nifty Z-Score]],Table2[6M Return vs Nifty Z-Score])</f>
        <v>404</v>
      </c>
      <c r="AU347">
        <f>_xlfn.RANK.AVG(Table2[[#This Row],[Sharpe Ratio Z-Score]],Table2[Sharpe Ratio Z-Score])</f>
        <v>287</v>
      </c>
      <c r="AV347">
        <f>(Table2[[#This Row],[Rank 1Y]]+Table2[[#This Row],[Rank 6M]]+Table2[[#This Row],[Rank Sharpe]])/3</f>
        <v>349</v>
      </c>
    </row>
    <row r="348" spans="1:48" x14ac:dyDescent="0.3">
      <c r="A348" t="s">
        <v>1662</v>
      </c>
      <c r="B348" t="s">
        <v>1663</v>
      </c>
      <c r="C348" t="s">
        <v>3152</v>
      </c>
      <c r="D348" t="s">
        <v>460</v>
      </c>
      <c r="E348">
        <v>5379.2216520000002</v>
      </c>
      <c r="F348">
        <v>480.8</v>
      </c>
      <c r="G348">
        <v>17.172432857393201</v>
      </c>
      <c r="H348">
        <f>(Table2[[#This Row],[1Y Return vs Nifty]]-AVERAGE(Table2[1Y Return vs Nifty]))/_xlfn.STDEV.P(Table2[1Y Return vs Nifty])</f>
        <v>-0.13728916221488993</v>
      </c>
      <c r="I348">
        <v>-9.1400451062823507</v>
      </c>
      <c r="J348">
        <f>(Table2[[#This Row],[1M Return vs Nifty]]-AVERAGE(Table2[1M Return vs Nifty]))/_xlfn.STDEV.P(Table2[1M Return vs Nifty])</f>
        <v>-0.92201089214671761</v>
      </c>
      <c r="K348">
        <v>21.274984004782599</v>
      </c>
      <c r="L348">
        <f>(Table2[[#This Row],[6M Return vs Nifty]]-AVERAGE(Table2[6M Return vs Nifty]))/_xlfn.STDEV.P(Table2[6M Return vs Nifty])</f>
        <v>0.31086533940478556</v>
      </c>
      <c r="M348">
        <v>3.6106826617032599</v>
      </c>
      <c r="N348">
        <f>(Table2[[#This Row],[1W Return vs Nifty]]-AVERAGE(Table2[1W Return vs Nifty]))/_xlfn.STDEV.P(Table2[1W Return vs Nifty])</f>
        <v>-0.10721785481430453</v>
      </c>
      <c r="O348">
        <v>396.03</v>
      </c>
      <c r="P348">
        <v>474.02313618859</v>
      </c>
      <c r="Q348">
        <v>409.79393908750001</v>
      </c>
      <c r="R348">
        <v>39.389588017764503</v>
      </c>
      <c r="S348" s="1">
        <f>(Table2[[#This Row],[Close Price]]-Table2[[#This Row],[20D EMA]])/Table2[[#This Row],[20D EMA]]</f>
        <v>0.21404944069893705</v>
      </c>
      <c r="T348" s="1">
        <f>(Table2[[#This Row],[Close Price]]-Table2[[#This Row],[50D EMA]])/Table2[[#This Row],[50D EMA]]</f>
        <v>1.4296483217886301E-2</v>
      </c>
      <c r="U348" s="1">
        <f>(Table2[[#This Row],[Close Price]]-Table2[[#This Row],[200D EMA]])/Table2[[#This Row],[200D EMA]]</f>
        <v>0.17327259907896941</v>
      </c>
      <c r="V348">
        <v>0.39841316850196701</v>
      </c>
      <c r="W348">
        <v>478.5</v>
      </c>
      <c r="X348">
        <v>484.3</v>
      </c>
      <c r="Y348">
        <v>474.25</v>
      </c>
      <c r="Z348">
        <v>485.1</v>
      </c>
      <c r="AA348">
        <v>474.25</v>
      </c>
      <c r="AB348">
        <v>499.45</v>
      </c>
      <c r="AC348" s="1">
        <f>(Table2[[#This Row],[Close Price]]/Table2[[#This Row],[Day Low]])-1</f>
        <v>4.8066875653083319E-3</v>
      </c>
      <c r="AD348" s="1">
        <f>(Table2[[#This Row],[Day High]]/Table2[[#This Row],[Close Price]])-1</f>
        <v>7.2795341098170763E-3</v>
      </c>
      <c r="AE348" s="1">
        <f>(Table2[[#This Row],[Close Price]]/Table2[[#This Row],[Current Week Low]])-1</f>
        <v>1.3811280969952655E-2</v>
      </c>
      <c r="AF348" s="1">
        <f>(Table2[[#This Row],[Current Week High]]/Table2[[#This Row],[Close Price]])-1</f>
        <v>8.9434276206323826E-3</v>
      </c>
      <c r="AG348" s="1">
        <f>(Table2[[#This Row],[Close Price]]/Table2[[#This Row],[Current Month Low]])-1</f>
        <v>1.3811280969952655E-2</v>
      </c>
      <c r="AH348" s="1">
        <f>(Table2[[#This Row],[Current Month High]]/Table2[[#This Row],[Close Price]])-1</f>
        <v>3.8789517470881885E-2</v>
      </c>
      <c r="AI348">
        <v>18.760399334442599</v>
      </c>
      <c r="AJ348">
        <v>65.166609412572996</v>
      </c>
      <c r="AK348" t="str">
        <f>IF(AND(Table2[[#This Row],[20D EMA]]&gt;Table2[[#This Row],[50D EMA]],Table2[[#This Row],[50D EMA]]&gt;Table2[[#This Row],[200D EMA]]),"Uptrend","Downtrend/NoTrend")</f>
        <v>Downtrend/NoTrend</v>
      </c>
      <c r="AL348">
        <v>0.1</v>
      </c>
      <c r="AM348" t="s">
        <v>3194</v>
      </c>
      <c r="AN348">
        <v>-6.54</v>
      </c>
      <c r="AO348" t="s">
        <v>3193</v>
      </c>
      <c r="AP348">
        <v>1.1081929369245999E-2</v>
      </c>
      <c r="AQ348">
        <f>(Table2[[#This Row],[Sharpe Ratio]]-AVERAGE(Table2[Sharpe Ratio]))/_xlfn.STDEV.P(Table2[Sharpe Ratio])</f>
        <v>-0.64848144207919012</v>
      </c>
      <c r="AR3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48">
        <f>_xlfn.RANK.AVG(Table2[[#This Row],[1Y Return vs Nifty Z-Score]],Table2[1Y Return vs Nifty Z-Score])</f>
        <v>331</v>
      </c>
      <c r="AT348">
        <f>_xlfn.RANK.AVG(Table2[[#This Row],[6M Return vs Nifty Z-Score]],Table2[6M Return vs Nifty Z-Score])</f>
        <v>217</v>
      </c>
      <c r="AU348">
        <f>_xlfn.RANK.AVG(Table2[[#This Row],[Sharpe Ratio Z-Score]],Table2[Sharpe Ratio Z-Score])</f>
        <v>500</v>
      </c>
      <c r="AV348">
        <f>(Table2[[#This Row],[Rank 1Y]]+Table2[[#This Row],[Rank 6M]]+Table2[[#This Row],[Rank Sharpe]])/3</f>
        <v>349.33333333333331</v>
      </c>
    </row>
    <row r="349" spans="1:48" x14ac:dyDescent="0.3">
      <c r="A349" t="s">
        <v>437</v>
      </c>
      <c r="B349" t="s">
        <v>438</v>
      </c>
      <c r="C349" t="s">
        <v>3146</v>
      </c>
      <c r="D349" t="s">
        <v>439</v>
      </c>
      <c r="E349">
        <v>53437.503134999999</v>
      </c>
      <c r="F349">
        <v>356.25</v>
      </c>
      <c r="G349">
        <v>27.254787385842501</v>
      </c>
      <c r="H349">
        <f>(Table2[[#This Row],[1Y Return vs Nifty]]-AVERAGE(Table2[1Y Return vs Nifty]))/_xlfn.STDEV.P(Table2[1Y Return vs Nifty])</f>
        <v>2.993164758676051E-2</v>
      </c>
      <c r="I349">
        <v>6.5281644439638598</v>
      </c>
      <c r="J349">
        <f>(Table2[[#This Row],[1M Return vs Nifty]]-AVERAGE(Table2[1M Return vs Nifty]))/_xlfn.STDEV.P(Table2[1M Return vs Nifty])</f>
        <v>0.80478721253678953</v>
      </c>
      <c r="K349">
        <v>4.29974293815979</v>
      </c>
      <c r="L349">
        <f>(Table2[[#This Row],[6M Return vs Nifty]]-AVERAGE(Table2[6M Return vs Nifty]))/_xlfn.STDEV.P(Table2[6M Return vs Nifty])</f>
        <v>-0.20342706940191785</v>
      </c>
      <c r="M349">
        <v>1.79338210522894</v>
      </c>
      <c r="N349">
        <f>(Table2[[#This Row],[1W Return vs Nifty]]-AVERAGE(Table2[1W Return vs Nifty]))/_xlfn.STDEV.P(Table2[1W Return vs Nifty])</f>
        <v>-0.45736348566139429</v>
      </c>
      <c r="O349">
        <v>348.97</v>
      </c>
      <c r="P349">
        <v>347.841344898898</v>
      </c>
      <c r="Q349">
        <v>312.64489947688202</v>
      </c>
      <c r="R349">
        <v>61.874378526138301</v>
      </c>
      <c r="S349" s="1">
        <f>(Table2[[#This Row],[Close Price]]-Table2[[#This Row],[20D EMA]])/Table2[[#This Row],[20D EMA]]</f>
        <v>2.086139209674176E-2</v>
      </c>
      <c r="T349" s="1">
        <f>(Table2[[#This Row],[Close Price]]-Table2[[#This Row],[50D EMA]])/Table2[[#This Row],[50D EMA]]</f>
        <v>2.4173822992623321E-2</v>
      </c>
      <c r="U349" s="1">
        <f>(Table2[[#This Row],[Close Price]]-Table2[[#This Row],[200D EMA]])/Table2[[#This Row],[200D EMA]]</f>
        <v>0.13947165169199341</v>
      </c>
      <c r="V349">
        <v>1.1422264603438399</v>
      </c>
      <c r="W349">
        <v>352</v>
      </c>
      <c r="X349">
        <v>357.3</v>
      </c>
      <c r="Y349">
        <v>351.6</v>
      </c>
      <c r="Z349">
        <v>357.3</v>
      </c>
      <c r="AA349">
        <v>340</v>
      </c>
      <c r="AB349">
        <v>368.65</v>
      </c>
      <c r="AC349" s="1">
        <f>(Table2[[#This Row],[Close Price]]/Table2[[#This Row],[Day Low]])-1</f>
        <v>1.2073863636363535E-2</v>
      </c>
      <c r="AD349" s="1">
        <f>(Table2[[#This Row],[Day High]]/Table2[[#This Row],[Close Price]])-1</f>
        <v>2.9473684210525875E-3</v>
      </c>
      <c r="AE349" s="1">
        <f>(Table2[[#This Row],[Close Price]]/Table2[[#This Row],[Current Week Low]])-1</f>
        <v>1.3225255972696193E-2</v>
      </c>
      <c r="AF349" s="1">
        <f>(Table2[[#This Row],[Current Week High]]/Table2[[#This Row],[Close Price]])-1</f>
        <v>2.9473684210525875E-3</v>
      </c>
      <c r="AG349" s="1">
        <f>(Table2[[#This Row],[Close Price]]/Table2[[#This Row],[Current Month Low]])-1</f>
        <v>4.7794117647058876E-2</v>
      </c>
      <c r="AH349" s="1">
        <f>(Table2[[#This Row],[Current Month High]]/Table2[[#This Row],[Close Price]])-1</f>
        <v>3.4807017543859509E-2</v>
      </c>
      <c r="AI349">
        <v>7.8456140350877197</v>
      </c>
      <c r="AJ349">
        <v>85.837245696400601</v>
      </c>
      <c r="AK349" t="str">
        <f>IF(AND(Table2[[#This Row],[20D EMA]]&gt;Table2[[#This Row],[50D EMA]],Table2[[#This Row],[50D EMA]]&gt;Table2[[#This Row],[200D EMA]]),"Uptrend","Downtrend/NoTrend")</f>
        <v>Uptrend</v>
      </c>
      <c r="AL349">
        <v>0</v>
      </c>
      <c r="AM349" t="s">
        <v>3195</v>
      </c>
      <c r="AN349">
        <v>5.93</v>
      </c>
      <c r="AO349" t="s">
        <v>3194</v>
      </c>
      <c r="AP349">
        <v>4.9058784876646999E-2</v>
      </c>
      <c r="AQ349">
        <f>(Table2[[#This Row],[Sharpe Ratio]]-AVERAGE(Table2[Sharpe Ratio]))/_xlfn.STDEV.P(Table2[Sharpe Ratio])</f>
        <v>-0.20585175164682062</v>
      </c>
      <c r="AR34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-3.1923446586582693E-2</v>
      </c>
      <c r="AS349">
        <f>_xlfn.RANK.AVG(Table2[[#This Row],[1Y Return vs Nifty Z-Score]],Table2[1Y Return vs Nifty Z-Score])</f>
        <v>277</v>
      </c>
      <c r="AT349">
        <f>_xlfn.RANK.AVG(Table2[[#This Row],[6M Return vs Nifty Z-Score]],Table2[6M Return vs Nifty Z-Score])</f>
        <v>379</v>
      </c>
      <c r="AU349">
        <f>_xlfn.RANK.AVG(Table2[[#This Row],[Sharpe Ratio Z-Score]],Table2[Sharpe Ratio Z-Score])</f>
        <v>393</v>
      </c>
      <c r="AV349">
        <f>(Table2[[#This Row],[Rank 1Y]]+Table2[[#This Row],[Rank 6M]]+Table2[[#This Row],[Rank Sharpe]])/3</f>
        <v>349.66666666666669</v>
      </c>
    </row>
    <row r="350" spans="1:48" x14ac:dyDescent="0.3">
      <c r="A350" t="s">
        <v>187</v>
      </c>
      <c r="B350" t="s">
        <v>188</v>
      </c>
      <c r="C350" t="s">
        <v>3150</v>
      </c>
      <c r="D350" t="s">
        <v>125</v>
      </c>
      <c r="E350">
        <v>146175.74279351899</v>
      </c>
      <c r="F350">
        <v>6068.7</v>
      </c>
      <c r="G350">
        <v>5.4636512002735103</v>
      </c>
      <c r="H350">
        <f>(Table2[[#This Row],[1Y Return vs Nifty]]-AVERAGE(Table2[1Y Return vs Nifty]))/_xlfn.STDEV.P(Table2[1Y Return vs Nifty])</f>
        <v>-0.33148506605555805</v>
      </c>
      <c r="I350">
        <v>1.3775555632205401</v>
      </c>
      <c r="J350">
        <f>(Table2[[#This Row],[1M Return vs Nifty]]-AVERAGE(Table2[1M Return vs Nifty]))/_xlfn.STDEV.P(Table2[1M Return vs Nifty])</f>
        <v>0.23713705284806855</v>
      </c>
      <c r="K350">
        <v>14.9392916924626</v>
      </c>
      <c r="L350">
        <f>(Table2[[#This Row],[6M Return vs Nifty]]-AVERAGE(Table2[6M Return vs Nifty]))/_xlfn.STDEV.P(Table2[6M Return vs Nifty])</f>
        <v>0.11891528414648833</v>
      </c>
      <c r="M350">
        <v>-2.17588737995943</v>
      </c>
      <c r="N350">
        <f>(Table2[[#This Row],[1W Return vs Nifty]]-AVERAGE(Table2[1W Return vs Nifty]))/_xlfn.STDEV.P(Table2[1W Return vs Nifty])</f>
        <v>-1.2221364688325049</v>
      </c>
      <c r="O350">
        <v>6109.39</v>
      </c>
      <c r="P350">
        <v>5990.1506964584196</v>
      </c>
      <c r="Q350">
        <v>5468.1022445362296</v>
      </c>
      <c r="R350">
        <v>44.9381281125303</v>
      </c>
      <c r="S350" s="1">
        <f>(Table2[[#This Row],[Close Price]]-Table2[[#This Row],[20D EMA]])/Table2[[#This Row],[20D EMA]]</f>
        <v>-6.6602394019698377E-3</v>
      </c>
      <c r="T350" s="1">
        <f>(Table2[[#This Row],[Close Price]]-Table2[[#This Row],[50D EMA]])/Table2[[#This Row],[50D EMA]]</f>
        <v>1.3113076368516278E-2</v>
      </c>
      <c r="U350" s="1">
        <f>(Table2[[#This Row],[Close Price]]-Table2[[#This Row],[200D EMA]])/Table2[[#This Row],[200D EMA]]</f>
        <v>0.10983659935471986</v>
      </c>
      <c r="V350">
        <v>1.1958467201954399</v>
      </c>
      <c r="W350">
        <v>5986.95</v>
      </c>
      <c r="X350">
        <v>6082.95</v>
      </c>
      <c r="Y350">
        <v>5900</v>
      </c>
      <c r="Z350">
        <v>6082.95</v>
      </c>
      <c r="AA350">
        <v>5900</v>
      </c>
      <c r="AB350">
        <v>6469.9</v>
      </c>
      <c r="AC350" s="1">
        <f>(Table2[[#This Row],[Close Price]]/Table2[[#This Row],[Day Low]])-1</f>
        <v>1.3654698970260393E-2</v>
      </c>
      <c r="AD350" s="1">
        <f>(Table2[[#This Row],[Day High]]/Table2[[#This Row],[Close Price]])-1</f>
        <v>2.3481140936278955E-3</v>
      </c>
      <c r="AE350" s="1">
        <f>(Table2[[#This Row],[Close Price]]/Table2[[#This Row],[Current Week Low]])-1</f>
        <v>2.8593220338982928E-2</v>
      </c>
      <c r="AF350" s="1">
        <f>(Table2[[#This Row],[Current Week High]]/Table2[[#This Row],[Close Price]])-1</f>
        <v>2.3481140936278955E-3</v>
      </c>
      <c r="AG350" s="1">
        <f>(Table2[[#This Row],[Close Price]]/Table2[[#This Row],[Current Month Low]])-1</f>
        <v>2.8593220338982928E-2</v>
      </c>
      <c r="AH350" s="1">
        <f>(Table2[[#This Row],[Current Month High]]/Table2[[#This Row],[Close Price]])-1</f>
        <v>6.6109710481651707E-2</v>
      </c>
      <c r="AI350">
        <v>6.6109710481651698</v>
      </c>
      <c r="AJ350">
        <v>39.584147940290201</v>
      </c>
      <c r="AK350" t="str">
        <f>IF(AND(Table2[[#This Row],[20D EMA]]&gt;Table2[[#This Row],[50D EMA]],Table2[[#This Row],[50D EMA]]&gt;Table2[[#This Row],[200D EMA]]),"Uptrend","Downtrend/NoTrend")</f>
        <v>Uptrend</v>
      </c>
      <c r="AL350">
        <v>0.04</v>
      </c>
      <c r="AM350" t="s">
        <v>3194</v>
      </c>
      <c r="AN350">
        <v>-2.96</v>
      </c>
      <c r="AO350" t="s">
        <v>3193</v>
      </c>
      <c r="AP350">
        <v>5.7418498282371999E-2</v>
      </c>
      <c r="AQ350">
        <f>(Table2[[#This Row],[Sharpe Ratio]]-AVERAGE(Table2[Sharpe Ratio]))/_xlfn.STDEV.P(Table2[Sharpe Ratio])</f>
        <v>-0.10841721402012658</v>
      </c>
      <c r="AR3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-1.3059864119136326</v>
      </c>
      <c r="AS350">
        <f>_xlfn.RANK.AVG(Table2[[#This Row],[1Y Return vs Nifty Z-Score]],Table2[1Y Return vs Nifty Z-Score])</f>
        <v>410</v>
      </c>
      <c r="AT350">
        <f>_xlfn.RANK.AVG(Table2[[#This Row],[6M Return vs Nifty Z-Score]],Table2[6M Return vs Nifty Z-Score])</f>
        <v>271</v>
      </c>
      <c r="AU350">
        <f>_xlfn.RANK.AVG(Table2[[#This Row],[Sharpe Ratio Z-Score]],Table2[Sharpe Ratio Z-Score])</f>
        <v>368</v>
      </c>
      <c r="AV350">
        <f>(Table2[[#This Row],[Rank 1Y]]+Table2[[#This Row],[Rank 6M]]+Table2[[#This Row],[Rank Sharpe]])/3</f>
        <v>349.66666666666669</v>
      </c>
    </row>
    <row r="351" spans="1:48" x14ac:dyDescent="0.3">
      <c r="A351" t="s">
        <v>606</v>
      </c>
      <c r="B351" t="s">
        <v>607</v>
      </c>
      <c r="C351" t="s">
        <v>3154</v>
      </c>
      <c r="D351" t="s">
        <v>408</v>
      </c>
      <c r="E351">
        <v>32707.698719</v>
      </c>
      <c r="F351">
        <v>515</v>
      </c>
      <c r="G351">
        <v>8.4467507566327704</v>
      </c>
      <c r="H351">
        <f>(Table2[[#This Row],[1Y Return vs Nifty]]-AVERAGE(Table2[1Y Return vs Nifty]))/_xlfn.STDEV.P(Table2[1Y Return vs Nifty])</f>
        <v>-0.28200889239733395</v>
      </c>
      <c r="I351">
        <v>-3.8466287414423901</v>
      </c>
      <c r="J351">
        <f>(Table2[[#This Row],[1M Return vs Nifty]]-AVERAGE(Table2[1M Return vs Nifty]))/_xlfn.STDEV.P(Table2[1M Return vs Nifty])</f>
        <v>-0.33862187652287012</v>
      </c>
      <c r="K351">
        <v>-3.6930561391245602</v>
      </c>
      <c r="L351">
        <f>(Table2[[#This Row],[6M Return vs Nifty]]-AVERAGE(Table2[6M Return vs Nifty]))/_xlfn.STDEV.P(Table2[6M Return vs Nifty])</f>
        <v>-0.44558185674376072</v>
      </c>
      <c r="M351">
        <v>0.90730378801781897</v>
      </c>
      <c r="N351">
        <f>(Table2[[#This Row],[1W Return vs Nifty]]-AVERAGE(Table2[1W Return vs Nifty]))/_xlfn.STDEV.P(Table2[1W Return vs Nifty])</f>
        <v>-0.62808728269898129</v>
      </c>
      <c r="O351">
        <v>517.32000000000005</v>
      </c>
      <c r="P351">
        <v>516.60744774652403</v>
      </c>
      <c r="Q351">
        <v>491.32804378831401</v>
      </c>
      <c r="R351">
        <v>49.009767070274499</v>
      </c>
      <c r="S351" s="1">
        <f>(Table2[[#This Row],[Close Price]]-Table2[[#This Row],[20D EMA]])/Table2[[#This Row],[20D EMA]]</f>
        <v>-4.4846516662801553E-3</v>
      </c>
      <c r="T351" s="1">
        <f>(Table2[[#This Row],[Close Price]]-Table2[[#This Row],[50D EMA]])/Table2[[#This Row],[50D EMA]]</f>
        <v>-3.1115458236922917E-3</v>
      </c>
      <c r="U351" s="1">
        <f>(Table2[[#This Row],[Close Price]]-Table2[[#This Row],[200D EMA]])/Table2[[#This Row],[200D EMA]]</f>
        <v>4.8179534042402286E-2</v>
      </c>
      <c r="V351">
        <v>0.68371285737513199</v>
      </c>
      <c r="W351">
        <v>505.85</v>
      </c>
      <c r="X351">
        <v>518.70000000000005</v>
      </c>
      <c r="Y351">
        <v>500.3</v>
      </c>
      <c r="Z351">
        <v>518.70000000000005</v>
      </c>
      <c r="AA351">
        <v>491.4</v>
      </c>
      <c r="AB351">
        <v>552.15</v>
      </c>
      <c r="AC351" s="1">
        <f>(Table2[[#This Row],[Close Price]]/Table2[[#This Row],[Day Low]])-1</f>
        <v>1.8088366116437715E-2</v>
      </c>
      <c r="AD351" s="1">
        <f>(Table2[[#This Row],[Day High]]/Table2[[#This Row],[Close Price]])-1</f>
        <v>7.1844660194175791E-3</v>
      </c>
      <c r="AE351" s="1">
        <f>(Table2[[#This Row],[Close Price]]/Table2[[#This Row],[Current Week Low]])-1</f>
        <v>2.9382370577653472E-2</v>
      </c>
      <c r="AF351" s="1">
        <f>(Table2[[#This Row],[Current Week High]]/Table2[[#This Row],[Close Price]])-1</f>
        <v>7.1844660194175791E-3</v>
      </c>
      <c r="AG351" s="1">
        <f>(Table2[[#This Row],[Close Price]]/Table2[[#This Row],[Current Month Low]])-1</f>
        <v>4.8026048026048151E-2</v>
      </c>
      <c r="AH351" s="1">
        <f>(Table2[[#This Row],[Current Month High]]/Table2[[#This Row],[Close Price]])-1</f>
        <v>7.2135922330097024E-2</v>
      </c>
      <c r="AI351">
        <v>13.572815533980499</v>
      </c>
      <c r="AJ351">
        <v>39.907633795164301</v>
      </c>
      <c r="AK351" t="str">
        <f>IF(AND(Table2[[#This Row],[20D EMA]]&gt;Table2[[#This Row],[50D EMA]],Table2[[#This Row],[50D EMA]]&gt;Table2[[#This Row],[200D EMA]]),"Uptrend","Downtrend/NoTrend")</f>
        <v>Uptrend</v>
      </c>
      <c r="AL351">
        <v>-0.06</v>
      </c>
      <c r="AM351" t="s">
        <v>3193</v>
      </c>
      <c r="AN351">
        <v>-8.73</v>
      </c>
      <c r="AO351" t="s">
        <v>3193</v>
      </c>
      <c r="AP351">
        <v>0.120733078615112</v>
      </c>
      <c r="AQ351">
        <f>(Table2[[#This Row],[Sharpe Ratio]]-AVERAGE(Table2[Sharpe Ratio]))/_xlfn.STDEV.P(Table2[Sharpe Ratio])</f>
        <v>0.62952995717403792</v>
      </c>
      <c r="AR35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-1.0647699511889082</v>
      </c>
      <c r="AS351">
        <f>_xlfn.RANK.AVG(Table2[[#This Row],[1Y Return vs Nifty Z-Score]],Table2[1Y Return vs Nifty Z-Score])</f>
        <v>393</v>
      </c>
      <c r="AT351">
        <f>_xlfn.RANK.AVG(Table2[[#This Row],[6M Return vs Nifty Z-Score]],Table2[6M Return vs Nifty Z-Score])</f>
        <v>474</v>
      </c>
      <c r="AU351">
        <f>_xlfn.RANK.AVG(Table2[[#This Row],[Sharpe Ratio Z-Score]],Table2[Sharpe Ratio Z-Score])</f>
        <v>186</v>
      </c>
      <c r="AV351">
        <f>(Table2[[#This Row],[Rank 1Y]]+Table2[[#This Row],[Rank 6M]]+Table2[[#This Row],[Rank Sharpe]])/3</f>
        <v>351</v>
      </c>
    </row>
    <row r="352" spans="1:48" x14ac:dyDescent="0.3">
      <c r="A352" t="s">
        <v>131</v>
      </c>
      <c r="B352" t="s">
        <v>132</v>
      </c>
      <c r="C352" t="s">
        <v>3161</v>
      </c>
      <c r="D352" t="s">
        <v>133</v>
      </c>
      <c r="E352">
        <v>216701.16330176999</v>
      </c>
      <c r="F352">
        <v>875.45</v>
      </c>
      <c r="G352">
        <v>27.5072129749623</v>
      </c>
      <c r="H352">
        <f>(Table2[[#This Row],[1Y Return vs Nifty]]-AVERAGE(Table2[1Y Return vs Nifty]))/_xlfn.STDEV.P(Table2[1Y Return vs Nifty])</f>
        <v>3.4118250161403713E-2</v>
      </c>
      <c r="I352">
        <v>0.340888776653967</v>
      </c>
      <c r="J352">
        <f>(Table2[[#This Row],[1M Return vs Nifty]]-AVERAGE(Table2[1M Return vs Nifty]))/_xlfn.STDEV.P(Table2[1M Return vs Nifty])</f>
        <v>0.12288569333626199</v>
      </c>
      <c r="K352">
        <v>-13.5826317955625</v>
      </c>
      <c r="L352">
        <f>(Table2[[#This Row],[6M Return vs Nifty]]-AVERAGE(Table2[6M Return vs Nifty]))/_xlfn.STDEV.P(Table2[6M Return vs Nifty])</f>
        <v>-0.74520256118407069</v>
      </c>
      <c r="M352">
        <v>4.3095798038759803</v>
      </c>
      <c r="N352">
        <f>(Table2[[#This Row],[1W Return vs Nifty]]-AVERAGE(Table2[1W Return vs Nifty]))/_xlfn.STDEV.P(Table2[1W Return vs Nifty])</f>
        <v>2.7441092970347965E-2</v>
      </c>
      <c r="O352">
        <v>865.37</v>
      </c>
      <c r="P352">
        <v>859.241124539574</v>
      </c>
      <c r="Q352">
        <v>807.12648460799801</v>
      </c>
      <c r="R352">
        <v>55.262688898977899</v>
      </c>
      <c r="S352" s="1">
        <f>(Table2[[#This Row],[Close Price]]-Table2[[#This Row],[20D EMA]])/Table2[[#This Row],[20D EMA]]</f>
        <v>1.1648196725100294E-2</v>
      </c>
      <c r="T352" s="1">
        <f>(Table2[[#This Row],[Close Price]]-Table2[[#This Row],[50D EMA]])/Table2[[#This Row],[50D EMA]]</f>
        <v>1.886417560508594E-2</v>
      </c>
      <c r="U352" s="1">
        <f>(Table2[[#This Row],[Close Price]]-Table2[[#This Row],[200D EMA]])/Table2[[#This Row],[200D EMA]]</f>
        <v>8.4650320234733872E-2</v>
      </c>
      <c r="V352">
        <v>0.99903789375111096</v>
      </c>
      <c r="W352">
        <v>857.05</v>
      </c>
      <c r="X352">
        <v>877.25</v>
      </c>
      <c r="Y352">
        <v>843.8</v>
      </c>
      <c r="Z352">
        <v>877.25</v>
      </c>
      <c r="AA352">
        <v>815.7</v>
      </c>
      <c r="AB352">
        <v>916.1</v>
      </c>
      <c r="AC352" s="1">
        <f>(Table2[[#This Row],[Close Price]]/Table2[[#This Row],[Day Low]])-1</f>
        <v>2.1468992474184878E-2</v>
      </c>
      <c r="AD352" s="1">
        <f>(Table2[[#This Row],[Day High]]/Table2[[#This Row],[Close Price]])-1</f>
        <v>2.0560854417728258E-3</v>
      </c>
      <c r="AE352" s="1">
        <f>(Table2[[#This Row],[Close Price]]/Table2[[#This Row],[Current Week Low]])-1</f>
        <v>3.7508888362171255E-2</v>
      </c>
      <c r="AF352" s="1">
        <f>(Table2[[#This Row],[Current Week High]]/Table2[[#This Row],[Close Price]])-1</f>
        <v>2.0560854417728258E-3</v>
      </c>
      <c r="AG352" s="1">
        <f>(Table2[[#This Row],[Close Price]]/Table2[[#This Row],[Current Month Low]])-1</f>
        <v>7.3249969351477207E-2</v>
      </c>
      <c r="AH352" s="1">
        <f>(Table2[[#This Row],[Current Month High]]/Table2[[#This Row],[Close Price]])-1</f>
        <v>4.6433262893369021E-2</v>
      </c>
      <c r="AI352">
        <v>10.526015192186801</v>
      </c>
      <c r="AJ352">
        <v>70.486854917234595</v>
      </c>
      <c r="AK352" t="str">
        <f>IF(AND(Table2[[#This Row],[20D EMA]]&gt;Table2[[#This Row],[50D EMA]],Table2[[#This Row],[50D EMA]]&gt;Table2[[#This Row],[200D EMA]]),"Uptrend","Downtrend/NoTrend")</f>
        <v>Uptrend</v>
      </c>
      <c r="AL352">
        <v>0.05</v>
      </c>
      <c r="AM352" t="s">
        <v>3194</v>
      </c>
      <c r="AN352">
        <v>-5.25</v>
      </c>
      <c r="AO352" t="s">
        <v>3193</v>
      </c>
      <c r="AP352">
        <v>0.110731155245747</v>
      </c>
      <c r="AQ352">
        <f>(Table2[[#This Row],[Sharpe Ratio]]-AVERAGE(Table2[Sharpe Ratio]))/_xlfn.STDEV.P(Table2[Sharpe Ratio])</f>
        <v>0.51295505423486387</v>
      </c>
      <c r="AR35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-4.7802470481193182E-2</v>
      </c>
      <c r="AS352">
        <f>_xlfn.RANK.AVG(Table2[[#This Row],[1Y Return vs Nifty Z-Score]],Table2[1Y Return vs Nifty Z-Score])</f>
        <v>275</v>
      </c>
      <c r="AT352">
        <f>_xlfn.RANK.AVG(Table2[[#This Row],[6M Return vs Nifty Z-Score]],Table2[6M Return vs Nifty Z-Score])</f>
        <v>577</v>
      </c>
      <c r="AU352">
        <f>_xlfn.RANK.AVG(Table2[[#This Row],[Sharpe Ratio Z-Score]],Table2[Sharpe Ratio Z-Score])</f>
        <v>203</v>
      </c>
      <c r="AV352">
        <f>(Table2[[#This Row],[Rank 1Y]]+Table2[[#This Row],[Rank 6M]]+Table2[[#This Row],[Rank Sharpe]])/3</f>
        <v>351.66666666666669</v>
      </c>
    </row>
    <row r="353" spans="1:48" x14ac:dyDescent="0.3">
      <c r="A353" t="s">
        <v>155</v>
      </c>
      <c r="B353" t="s">
        <v>156</v>
      </c>
      <c r="C353" t="s">
        <v>3156</v>
      </c>
      <c r="D353" t="s">
        <v>77</v>
      </c>
      <c r="E353">
        <v>183578.86929673899</v>
      </c>
      <c r="F353">
        <v>2735.8</v>
      </c>
      <c r="G353">
        <v>12.297997892014999</v>
      </c>
      <c r="H353">
        <f>(Table2[[#This Row],[1Y Return vs Nifty]]-AVERAGE(Table2[1Y Return vs Nifty]))/_xlfn.STDEV.P(Table2[1Y Return vs Nifty])</f>
        <v>-0.21813406406158076</v>
      </c>
      <c r="I353">
        <v>-1.49350507322015</v>
      </c>
      <c r="J353">
        <f>(Table2[[#This Row],[1M Return vs Nifty]]-AVERAGE(Table2[1M Return vs Nifty]))/_xlfn.STDEV.P(Table2[1M Return vs Nifty])</f>
        <v>-7.9283406652315258E-2</v>
      </c>
      <c r="K353">
        <v>9.7723201538096909</v>
      </c>
      <c r="L353">
        <f>(Table2[[#This Row],[6M Return vs Nifty]]-AVERAGE(Table2[6M Return vs Nifty]))/_xlfn.STDEV.P(Table2[6M Return vs Nifty])</f>
        <v>-3.7626483267607945E-2</v>
      </c>
      <c r="M353">
        <v>0.23755840921701701</v>
      </c>
      <c r="N353">
        <f>(Table2[[#This Row],[1W Return vs Nifty]]-AVERAGE(Table2[1W Return vs Nifty]))/_xlfn.STDEV.P(Table2[1W Return vs Nifty])</f>
        <v>-0.75712945865147829</v>
      </c>
      <c r="O353">
        <v>2729.56</v>
      </c>
      <c r="P353">
        <v>2705.63706211509</v>
      </c>
      <c r="Q353">
        <v>2462.9543067664299</v>
      </c>
      <c r="R353">
        <v>51.7052349088829</v>
      </c>
      <c r="S353" s="1">
        <f>(Table2[[#This Row],[Close Price]]-Table2[[#This Row],[20D EMA]])/Table2[[#This Row],[20D EMA]]</f>
        <v>2.2860827386099727E-3</v>
      </c>
      <c r="T353" s="1">
        <f>(Table2[[#This Row],[Close Price]]-Table2[[#This Row],[50D EMA]])/Table2[[#This Row],[50D EMA]]</f>
        <v>1.1148183290086511E-2</v>
      </c>
      <c r="U353" s="1">
        <f>(Table2[[#This Row],[Close Price]]-Table2[[#This Row],[200D EMA]])/Table2[[#This Row],[200D EMA]]</f>
        <v>0.11077984373643726</v>
      </c>
      <c r="V353">
        <v>0.61485468354951001</v>
      </c>
      <c r="W353">
        <v>2700.7</v>
      </c>
      <c r="X353">
        <v>2747.95</v>
      </c>
      <c r="Y353">
        <v>2700.7</v>
      </c>
      <c r="Z353">
        <v>2747.95</v>
      </c>
      <c r="AA353">
        <v>2685.5</v>
      </c>
      <c r="AB353">
        <v>2833</v>
      </c>
      <c r="AC353" s="1">
        <f>(Table2[[#This Row],[Close Price]]/Table2[[#This Row],[Day Low]])-1</f>
        <v>1.2996630503202988E-2</v>
      </c>
      <c r="AD353" s="1">
        <f>(Table2[[#This Row],[Day High]]/Table2[[#This Row],[Close Price]])-1</f>
        <v>4.4411141165288104E-3</v>
      </c>
      <c r="AE353" s="1">
        <f>(Table2[[#This Row],[Close Price]]/Table2[[#This Row],[Current Week Low]])-1</f>
        <v>1.2996630503202988E-2</v>
      </c>
      <c r="AF353" s="1">
        <f>(Table2[[#This Row],[Current Week High]]/Table2[[#This Row],[Close Price]])-1</f>
        <v>4.4411141165288104E-3</v>
      </c>
      <c r="AG353" s="1">
        <f>(Table2[[#This Row],[Close Price]]/Table2[[#This Row],[Current Month Low]])-1</f>
        <v>1.8730217836529617E-2</v>
      </c>
      <c r="AH353" s="1">
        <f>(Table2[[#This Row],[Current Month High]]/Table2[[#This Row],[Close Price]])-1</f>
        <v>3.5528912932231815E-2</v>
      </c>
      <c r="AI353">
        <v>5.1886102785291204</v>
      </c>
      <c r="AJ353">
        <v>50.251804836334799</v>
      </c>
      <c r="AK353" t="str">
        <f>IF(AND(Table2[[#This Row],[20D EMA]]&gt;Table2[[#This Row],[50D EMA]],Table2[[#This Row],[50D EMA]]&gt;Table2[[#This Row],[200D EMA]]),"Uptrend","Downtrend/NoTrend")</f>
        <v>Uptrend</v>
      </c>
      <c r="AL353">
        <v>-0.02</v>
      </c>
      <c r="AM353" t="s">
        <v>3193</v>
      </c>
      <c r="AN353">
        <v>-0.37</v>
      </c>
      <c r="AO353" t="s">
        <v>3193</v>
      </c>
      <c r="AP353">
        <v>6.11136299401E-2</v>
      </c>
      <c r="AQ353">
        <f>(Table2[[#This Row],[Sharpe Ratio]]-AVERAGE(Table2[Sharpe Ratio]))/_xlfn.STDEV.P(Table2[Sharpe Ratio])</f>
        <v>-6.534953609065057E-2</v>
      </c>
      <c r="AR35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-1.1575229487236327</v>
      </c>
      <c r="AS353">
        <f>_xlfn.RANK.AVG(Table2[[#This Row],[1Y Return vs Nifty Z-Score]],Table2[1Y Return vs Nifty Z-Score])</f>
        <v>368</v>
      </c>
      <c r="AT353">
        <f>_xlfn.RANK.AVG(Table2[[#This Row],[6M Return vs Nifty Z-Score]],Table2[6M Return vs Nifty Z-Score])</f>
        <v>330</v>
      </c>
      <c r="AU353">
        <f>_xlfn.RANK.AVG(Table2[[#This Row],[Sharpe Ratio Z-Score]],Table2[Sharpe Ratio Z-Score])</f>
        <v>358</v>
      </c>
      <c r="AV353">
        <f>(Table2[[#This Row],[Rank 1Y]]+Table2[[#This Row],[Rank 6M]]+Table2[[#This Row],[Rank Sharpe]])/3</f>
        <v>352</v>
      </c>
    </row>
    <row r="354" spans="1:48" x14ac:dyDescent="0.3">
      <c r="A354" t="s">
        <v>1496</v>
      </c>
      <c r="B354" t="s">
        <v>1497</v>
      </c>
      <c r="C354" t="s">
        <v>3158</v>
      </c>
      <c r="D354" t="s">
        <v>133</v>
      </c>
      <c r="E354">
        <v>6937.8399614</v>
      </c>
      <c r="F354">
        <v>984.65</v>
      </c>
      <c r="G354">
        <v>20.041956739921801</v>
      </c>
      <c r="H354">
        <f>(Table2[[#This Row],[1Y Return vs Nifty]]-AVERAGE(Table2[1Y Return vs Nifty]))/_xlfn.STDEV.P(Table2[1Y Return vs Nifty])</f>
        <v>-8.9696696979945423E-2</v>
      </c>
      <c r="I354">
        <v>-2.4076219852865499</v>
      </c>
      <c r="J354">
        <f>(Table2[[#This Row],[1M Return vs Nifty]]-AVERAGE(Table2[1M Return vs Nifty]))/_xlfn.STDEV.P(Table2[1M Return vs Nifty])</f>
        <v>-0.18002850749828875</v>
      </c>
      <c r="K354">
        <v>8.9008166323489704</v>
      </c>
      <c r="L354">
        <f>(Table2[[#This Row],[6M Return vs Nifty]]-AVERAGE(Table2[6M Return vs Nifty]))/_xlfn.STDEV.P(Table2[6M Return vs Nifty])</f>
        <v>-6.4030093300388974E-2</v>
      </c>
      <c r="M354">
        <v>4.6404402244534397</v>
      </c>
      <c r="N354">
        <f>(Table2[[#This Row],[1W Return vs Nifty]]-AVERAGE(Table2[1W Return vs Nifty]))/_xlfn.STDEV.P(Table2[1W Return vs Nifty])</f>
        <v>9.1189123131183408E-2</v>
      </c>
      <c r="O354">
        <v>881.88</v>
      </c>
      <c r="P354">
        <v>940.05592594208497</v>
      </c>
      <c r="Q354">
        <v>879.76288034089396</v>
      </c>
      <c r="R354">
        <v>70.305542985554993</v>
      </c>
      <c r="S354" s="1">
        <f>(Table2[[#This Row],[Close Price]]-Table2[[#This Row],[20D EMA]])/Table2[[#This Row],[20D EMA]]</f>
        <v>0.11653512949607654</v>
      </c>
      <c r="T354" s="1">
        <f>(Table2[[#This Row],[Close Price]]-Table2[[#This Row],[50D EMA]])/Table2[[#This Row],[50D EMA]]</f>
        <v>4.7437681979638269E-2</v>
      </c>
      <c r="U354" s="1">
        <f>(Table2[[#This Row],[Close Price]]-Table2[[#This Row],[200D EMA]])/Table2[[#This Row],[200D EMA]]</f>
        <v>0.11922203357621083</v>
      </c>
      <c r="V354">
        <v>1.0046843390022999</v>
      </c>
      <c r="W354">
        <v>970.5</v>
      </c>
      <c r="X354">
        <v>984.95</v>
      </c>
      <c r="Y354">
        <v>931</v>
      </c>
      <c r="Z354">
        <v>1058.75</v>
      </c>
      <c r="AA354">
        <v>931</v>
      </c>
      <c r="AB354">
        <v>1058.75</v>
      </c>
      <c r="AC354" s="1">
        <f>(Table2[[#This Row],[Close Price]]/Table2[[#This Row],[Day Low]])-1</f>
        <v>1.458011334363718E-2</v>
      </c>
      <c r="AD354" s="1">
        <f>(Table2[[#This Row],[Day High]]/Table2[[#This Row],[Close Price]])-1</f>
        <v>3.0467678870671477E-4</v>
      </c>
      <c r="AE354" s="1">
        <f>(Table2[[#This Row],[Close Price]]/Table2[[#This Row],[Current Week Low]])-1</f>
        <v>5.7626208378088073E-2</v>
      </c>
      <c r="AF354" s="1">
        <f>(Table2[[#This Row],[Current Week High]]/Table2[[#This Row],[Close Price]])-1</f>
        <v>7.5255166810541896E-2</v>
      </c>
      <c r="AG354" s="1">
        <f>(Table2[[#This Row],[Close Price]]/Table2[[#This Row],[Current Month Low]])-1</f>
        <v>5.7626208378088073E-2</v>
      </c>
      <c r="AH354" s="1">
        <f>(Table2[[#This Row],[Current Month High]]/Table2[[#This Row],[Close Price]])-1</f>
        <v>7.5255166810541896E-2</v>
      </c>
      <c r="AI354">
        <v>7.5255166810541896</v>
      </c>
      <c r="AJ354">
        <v>59.832805778751698</v>
      </c>
      <c r="AK354" t="str">
        <f>IF(AND(Table2[[#This Row],[20D EMA]]&gt;Table2[[#This Row],[50D EMA]],Table2[[#This Row],[50D EMA]]&gt;Table2[[#This Row],[200D EMA]]),"Uptrend","Downtrend/NoTrend")</f>
        <v>Downtrend/NoTrend</v>
      </c>
      <c r="AL354">
        <v>0.09</v>
      </c>
      <c r="AM354" t="s">
        <v>3194</v>
      </c>
      <c r="AN354">
        <v>3.59</v>
      </c>
      <c r="AO354" t="s">
        <v>3194</v>
      </c>
      <c r="AP354">
        <v>4.4876290758410001E-2</v>
      </c>
      <c r="AQ354">
        <f>(Table2[[#This Row],[Sharpe Ratio]]-AVERAGE(Table2[Sharpe Ratio]))/_xlfn.STDEV.P(Table2[Sharpe Ratio])</f>
        <v>-0.25459976019191105</v>
      </c>
      <c r="AR3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4">
        <f>_xlfn.RANK.AVG(Table2[[#This Row],[1Y Return vs Nifty Z-Score]],Table2[1Y Return vs Nifty Z-Score])</f>
        <v>316</v>
      </c>
      <c r="AT354">
        <f>_xlfn.RANK.AVG(Table2[[#This Row],[6M Return vs Nifty Z-Score]],Table2[6M Return vs Nifty Z-Score])</f>
        <v>338</v>
      </c>
      <c r="AU354">
        <f>_xlfn.RANK.AVG(Table2[[#This Row],[Sharpe Ratio Z-Score]],Table2[Sharpe Ratio Z-Score])</f>
        <v>404</v>
      </c>
      <c r="AV354">
        <f>(Table2[[#This Row],[Rank 1Y]]+Table2[[#This Row],[Rank 6M]]+Table2[[#This Row],[Rank Sharpe]])/3</f>
        <v>352.66666666666669</v>
      </c>
    </row>
    <row r="355" spans="1:48" x14ac:dyDescent="0.3">
      <c r="A355" t="s">
        <v>1511</v>
      </c>
      <c r="B355" t="s">
        <v>1512</v>
      </c>
      <c r="C355" t="s">
        <v>3152</v>
      </c>
      <c r="D355" t="s">
        <v>51</v>
      </c>
      <c r="E355">
        <v>6769.7411601800004</v>
      </c>
      <c r="F355">
        <v>1653.8</v>
      </c>
      <c r="G355">
        <v>6.4244351217226701</v>
      </c>
      <c r="H355">
        <f>(Table2[[#This Row],[1Y Return vs Nifty]]-AVERAGE(Table2[1Y Return vs Nifty]))/_xlfn.STDEV.P(Table2[1Y Return vs Nifty])</f>
        <v>-0.31554999206705742</v>
      </c>
      <c r="I355">
        <v>9.3620991757804806</v>
      </c>
      <c r="J355">
        <f>(Table2[[#This Row],[1M Return vs Nifty]]-AVERAGE(Table2[1M Return vs Nifty]))/_xlfn.STDEV.P(Table2[1M Return vs Nifty])</f>
        <v>1.1171160148804373</v>
      </c>
      <c r="K355">
        <v>23.1761754646651</v>
      </c>
      <c r="L355">
        <f>(Table2[[#This Row],[6M Return vs Nifty]]-AVERAGE(Table2[6M Return vs Nifty]))/_xlfn.STDEV.P(Table2[6M Return vs Nifty])</f>
        <v>0.36846501246204894</v>
      </c>
      <c r="M355">
        <v>3.72758296296209</v>
      </c>
      <c r="N355">
        <f>(Table2[[#This Row],[1W Return vs Nifty]]-AVERAGE(Table2[1W Return vs Nifty]))/_xlfn.STDEV.P(Table2[1W Return vs Nifty])</f>
        <v>-8.4694266415752076E-2</v>
      </c>
      <c r="O355">
        <v>1253</v>
      </c>
      <c r="P355">
        <v>1524.78010229707</v>
      </c>
      <c r="Q355">
        <v>1324.8180913891999</v>
      </c>
      <c r="R355">
        <v>49.749732862872897</v>
      </c>
      <c r="S355" s="1">
        <f>(Table2[[#This Row],[Close Price]]-Table2[[#This Row],[20D EMA]])/Table2[[#This Row],[20D EMA]]</f>
        <v>0.31987230646448522</v>
      </c>
      <c r="T355" s="1">
        <f>(Table2[[#This Row],[Close Price]]-Table2[[#This Row],[50D EMA]])/Table2[[#This Row],[50D EMA]]</f>
        <v>8.4615412746114935E-2</v>
      </c>
      <c r="U355" s="1">
        <f>(Table2[[#This Row],[Close Price]]-Table2[[#This Row],[200D EMA]])/Table2[[#This Row],[200D EMA]]</f>
        <v>0.2483223249660115</v>
      </c>
      <c r="V355">
        <v>0.71029724003310002</v>
      </c>
      <c r="W355">
        <v>1631.1</v>
      </c>
      <c r="X355">
        <v>1663</v>
      </c>
      <c r="Y355">
        <v>1618</v>
      </c>
      <c r="Z355">
        <v>1673.5</v>
      </c>
      <c r="AA355">
        <v>1618</v>
      </c>
      <c r="AB355">
        <v>1683.95</v>
      </c>
      <c r="AC355" s="1">
        <f>(Table2[[#This Row],[Close Price]]/Table2[[#This Row],[Day Low]])-1</f>
        <v>1.3916988535344288E-2</v>
      </c>
      <c r="AD355" s="1">
        <f>(Table2[[#This Row],[Day High]]/Table2[[#This Row],[Close Price]])-1</f>
        <v>5.5629459426775885E-3</v>
      </c>
      <c r="AE355" s="1">
        <f>(Table2[[#This Row],[Close Price]]/Table2[[#This Row],[Current Week Low]])-1</f>
        <v>2.2126081582200197E-2</v>
      </c>
      <c r="AF355" s="1">
        <f>(Table2[[#This Row],[Current Week High]]/Table2[[#This Row],[Close Price]])-1</f>
        <v>1.1911960333776728E-2</v>
      </c>
      <c r="AG355" s="1">
        <f>(Table2[[#This Row],[Close Price]]/Table2[[#This Row],[Current Month Low]])-1</f>
        <v>2.2126081582200197E-2</v>
      </c>
      <c r="AH355" s="1">
        <f>(Table2[[#This Row],[Current Month High]]/Table2[[#This Row],[Close Price]])-1</f>
        <v>1.8230741323013611E-2</v>
      </c>
      <c r="AI355">
        <v>10.2309831902285</v>
      </c>
      <c r="AJ355">
        <v>64.6473194285429</v>
      </c>
      <c r="AK355" t="str">
        <f>IF(AND(Table2[[#This Row],[20D EMA]]&gt;Table2[[#This Row],[50D EMA]],Table2[[#This Row],[50D EMA]]&gt;Table2[[#This Row],[200D EMA]]),"Uptrend","Downtrend/NoTrend")</f>
        <v>Downtrend/NoTrend</v>
      </c>
      <c r="AL355">
        <v>0.15</v>
      </c>
      <c r="AM355" t="s">
        <v>3194</v>
      </c>
      <c r="AN355">
        <v>-5.2</v>
      </c>
      <c r="AO355" t="s">
        <v>3193</v>
      </c>
      <c r="AP355">
        <v>2.6546056840455998E-2</v>
      </c>
      <c r="AQ355">
        <f>(Table2[[#This Row],[Sharpe Ratio]]-AVERAGE(Table2[Sharpe Ratio]))/_xlfn.STDEV.P(Table2[Sharpe Ratio])</f>
        <v>-0.46824319265239284</v>
      </c>
      <c r="AR3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5">
        <f>_xlfn.RANK.AVG(Table2[[#This Row],[1Y Return vs Nifty Z-Score]],Table2[1Y Return vs Nifty Z-Score])</f>
        <v>403</v>
      </c>
      <c r="AT355">
        <f>_xlfn.RANK.AVG(Table2[[#This Row],[6M Return vs Nifty Z-Score]],Table2[6M Return vs Nifty Z-Score])</f>
        <v>202</v>
      </c>
      <c r="AU355">
        <f>_xlfn.RANK.AVG(Table2[[#This Row],[Sharpe Ratio Z-Score]],Table2[Sharpe Ratio Z-Score])</f>
        <v>454</v>
      </c>
      <c r="AV355">
        <f>(Table2[[#This Row],[Rank 1Y]]+Table2[[#This Row],[Rank 6M]]+Table2[[#This Row],[Rank Sharpe]])/3</f>
        <v>353</v>
      </c>
    </row>
    <row r="356" spans="1:48" x14ac:dyDescent="0.3">
      <c r="A356" t="s">
        <v>1203</v>
      </c>
      <c r="B356" t="s">
        <v>1204</v>
      </c>
      <c r="C356" t="s">
        <v>3158</v>
      </c>
      <c r="D356" t="s">
        <v>86</v>
      </c>
      <c r="E356">
        <v>10310.32296057</v>
      </c>
      <c r="F356">
        <v>213.27</v>
      </c>
      <c r="G356">
        <v>39.361678124463602</v>
      </c>
      <c r="H356">
        <f>(Table2[[#This Row],[1Y Return vs Nifty]]-AVERAGE(Table2[1Y Return vs Nifty]))/_xlfn.STDEV.P(Table2[1Y Return vs Nifty])</f>
        <v>0.23073038639124693</v>
      </c>
      <c r="I356">
        <v>-6.28454372337705</v>
      </c>
      <c r="J356">
        <f>(Table2[[#This Row],[1M Return vs Nifty]]-AVERAGE(Table2[1M Return vs Nifty]))/_xlfn.STDEV.P(Table2[1M Return vs Nifty])</f>
        <v>-0.60730522267572673</v>
      </c>
      <c r="K356">
        <v>-7.7797449327856096</v>
      </c>
      <c r="L356">
        <f>(Table2[[#This Row],[6M Return vs Nifty]]-AVERAGE(Table2[6M Return vs Nifty]))/_xlfn.STDEV.P(Table2[6M Return vs Nifty])</f>
        <v>-0.5693947095619647</v>
      </c>
      <c r="M356">
        <v>3.4309592387775099</v>
      </c>
      <c r="N356">
        <f>(Table2[[#This Row],[1W Return vs Nifty]]-AVERAGE(Table2[1W Return vs Nifty]))/_xlfn.STDEV.P(Table2[1W Return vs Nifty])</f>
        <v>-0.14184579298014216</v>
      </c>
      <c r="O356">
        <v>216.75</v>
      </c>
      <c r="P356">
        <v>219.95059039990701</v>
      </c>
      <c r="Q356">
        <v>201.18508969958901</v>
      </c>
      <c r="R356">
        <v>44.3854589512163</v>
      </c>
      <c r="S356" s="1">
        <f>(Table2[[#This Row],[Close Price]]-Table2[[#This Row],[20D EMA]])/Table2[[#This Row],[20D EMA]]</f>
        <v>-1.605536332179926E-2</v>
      </c>
      <c r="T356" s="1">
        <f>(Table2[[#This Row],[Close Price]]-Table2[[#This Row],[50D EMA]])/Table2[[#This Row],[50D EMA]]</f>
        <v>-3.0373141475822235E-2</v>
      </c>
      <c r="U356" s="1">
        <f>(Table2[[#This Row],[Close Price]]-Table2[[#This Row],[200D EMA]])/Table2[[#This Row],[200D EMA]]</f>
        <v>6.00686179997547E-2</v>
      </c>
      <c r="V356">
        <v>0.456231126466276</v>
      </c>
      <c r="W356">
        <v>211.25</v>
      </c>
      <c r="X356">
        <v>216.48</v>
      </c>
      <c r="Y356">
        <v>210.6</v>
      </c>
      <c r="Z356">
        <v>216.48</v>
      </c>
      <c r="AA356">
        <v>201.1</v>
      </c>
      <c r="AB356">
        <v>221.9</v>
      </c>
      <c r="AC356" s="1">
        <f>(Table2[[#This Row],[Close Price]]/Table2[[#This Row],[Day Low]])-1</f>
        <v>9.5621301775148382E-3</v>
      </c>
      <c r="AD356" s="1">
        <f>(Table2[[#This Row],[Day High]]/Table2[[#This Row],[Close Price]])-1</f>
        <v>1.5051343367562087E-2</v>
      </c>
      <c r="AE356" s="1">
        <f>(Table2[[#This Row],[Close Price]]/Table2[[#This Row],[Current Week Low]])-1</f>
        <v>1.2678062678062707E-2</v>
      </c>
      <c r="AF356" s="1">
        <f>(Table2[[#This Row],[Current Week High]]/Table2[[#This Row],[Close Price]])-1</f>
        <v>1.5051343367562087E-2</v>
      </c>
      <c r="AG356" s="1">
        <f>(Table2[[#This Row],[Close Price]]/Table2[[#This Row],[Current Month Low]])-1</f>
        <v>6.051715564395832E-2</v>
      </c>
      <c r="AH356" s="1">
        <f>(Table2[[#This Row],[Current Month High]]/Table2[[#This Row],[Close Price]])-1</f>
        <v>4.0465138087869779E-2</v>
      </c>
      <c r="AI356">
        <v>17.545833919444799</v>
      </c>
      <c r="AJ356">
        <v>83.458064516128999</v>
      </c>
      <c r="AK356" t="str">
        <f>IF(AND(Table2[[#This Row],[20D EMA]]&gt;Table2[[#This Row],[50D EMA]],Table2[[#This Row],[50D EMA]]&gt;Table2[[#This Row],[200D EMA]]),"Uptrend","Downtrend/NoTrend")</f>
        <v>Downtrend/NoTrend</v>
      </c>
      <c r="AL356">
        <v>-0.02</v>
      </c>
      <c r="AM356" t="s">
        <v>3193</v>
      </c>
      <c r="AN356">
        <v>-2.5</v>
      </c>
      <c r="AO356" t="s">
        <v>3193</v>
      </c>
      <c r="AP356">
        <v>6.8040778860132003E-2</v>
      </c>
      <c r="AQ356">
        <f>(Table2[[#This Row],[Sharpe Ratio]]-AVERAGE(Table2[Sharpe Ratio]))/_xlfn.STDEV.P(Table2[Sharpe Ratio])</f>
        <v>1.5388106378330269E-2</v>
      </c>
      <c r="AR3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6">
        <f>_xlfn.RANK.AVG(Table2[[#This Row],[1Y Return vs Nifty Z-Score]],Table2[1Y Return vs Nifty Z-Score])</f>
        <v>224</v>
      </c>
      <c r="AT356">
        <f>_xlfn.RANK.AVG(Table2[[#This Row],[6M Return vs Nifty Z-Score]],Table2[6M Return vs Nifty Z-Score])</f>
        <v>505</v>
      </c>
      <c r="AU356">
        <f>_xlfn.RANK.AVG(Table2[[#This Row],[Sharpe Ratio Z-Score]],Table2[Sharpe Ratio Z-Score])</f>
        <v>336</v>
      </c>
      <c r="AV356">
        <f>(Table2[[#This Row],[Rank 1Y]]+Table2[[#This Row],[Rank 6M]]+Table2[[#This Row],[Rank Sharpe]])/3</f>
        <v>355</v>
      </c>
    </row>
    <row r="357" spans="1:48" x14ac:dyDescent="0.3">
      <c r="A357" t="s">
        <v>164</v>
      </c>
      <c r="B357" t="s">
        <v>165</v>
      </c>
      <c r="C357" t="s">
        <v>3155</v>
      </c>
      <c r="D357" t="s">
        <v>166</v>
      </c>
      <c r="E357">
        <v>162645.27797108499</v>
      </c>
      <c r="F357">
        <v>726.95</v>
      </c>
      <c r="G357">
        <v>23.516792375912502</v>
      </c>
      <c r="H357">
        <f>(Table2[[#This Row],[1Y Return vs Nifty]]-AVERAGE(Table2[1Y Return vs Nifty]))/_xlfn.STDEV.P(Table2[1Y Return vs Nifty])</f>
        <v>-3.2064838534736829E-2</v>
      </c>
      <c r="I357">
        <v>10.4444822710501</v>
      </c>
      <c r="J357">
        <f>(Table2[[#This Row],[1M Return vs Nifty]]-AVERAGE(Table2[1M Return vs Nifty]))/_xlfn.STDEV.P(Table2[1M Return vs Nifty])</f>
        <v>1.2364057825759223</v>
      </c>
      <c r="K357">
        <v>6.1434366668051004</v>
      </c>
      <c r="L357">
        <f>(Table2[[#This Row],[6M Return vs Nifty]]-AVERAGE(Table2[6M Return vs Nifty]))/_xlfn.STDEV.P(Table2[6M Return vs Nifty])</f>
        <v>-0.14756938319378604</v>
      </c>
      <c r="M357">
        <v>2.5824382352339401</v>
      </c>
      <c r="N357">
        <f>(Table2[[#This Row],[1W Return vs Nifty]]-AVERAGE(Table2[1W Return vs Nifty]))/_xlfn.STDEV.P(Table2[1W Return vs Nifty])</f>
        <v>-0.3053332915198298</v>
      </c>
      <c r="O357">
        <v>723.86</v>
      </c>
      <c r="P357">
        <v>701.12685362676905</v>
      </c>
      <c r="Q357">
        <v>634.55042004178404</v>
      </c>
      <c r="R357">
        <v>47.491369991475501</v>
      </c>
      <c r="S357" s="1">
        <f>(Table2[[#This Row],[Close Price]]-Table2[[#This Row],[20D EMA]])/Table2[[#This Row],[20D EMA]]</f>
        <v>4.2687812560440307E-3</v>
      </c>
      <c r="T357" s="1">
        <f>(Table2[[#This Row],[Close Price]]-Table2[[#This Row],[50D EMA]])/Table2[[#This Row],[50D EMA]]</f>
        <v>3.6830919026498217E-2</v>
      </c>
      <c r="U357" s="1">
        <f>(Table2[[#This Row],[Close Price]]-Table2[[#This Row],[200D EMA]])/Table2[[#This Row],[200D EMA]]</f>
        <v>0.14561424441596249</v>
      </c>
      <c r="V357">
        <v>0.70282666180537401</v>
      </c>
      <c r="W357">
        <v>720.65</v>
      </c>
      <c r="X357">
        <v>750</v>
      </c>
      <c r="Y357">
        <v>720.65</v>
      </c>
      <c r="Z357">
        <v>755</v>
      </c>
      <c r="AA357">
        <v>708</v>
      </c>
      <c r="AB357">
        <v>772.65</v>
      </c>
      <c r="AC357" s="1">
        <f>(Table2[[#This Row],[Close Price]]/Table2[[#This Row],[Day Low]])-1</f>
        <v>8.7421078193299362E-3</v>
      </c>
      <c r="AD357" s="1">
        <f>(Table2[[#This Row],[Day High]]/Table2[[#This Row],[Close Price]])-1</f>
        <v>3.1707820345278082E-2</v>
      </c>
      <c r="AE357" s="1">
        <f>(Table2[[#This Row],[Close Price]]/Table2[[#This Row],[Current Week Low]])-1</f>
        <v>8.7421078193299362E-3</v>
      </c>
      <c r="AF357" s="1">
        <f>(Table2[[#This Row],[Current Week High]]/Table2[[#This Row],[Close Price]])-1</f>
        <v>3.8585872480913386E-2</v>
      </c>
      <c r="AG357" s="1">
        <f>(Table2[[#This Row],[Close Price]]/Table2[[#This Row],[Current Month Low]])-1</f>
        <v>2.6765536723163841E-2</v>
      </c>
      <c r="AH357" s="1">
        <f>(Table2[[#This Row],[Current Month High]]/Table2[[#This Row],[Close Price]])-1</f>
        <v>6.2865396519705463E-2</v>
      </c>
      <c r="AI357">
        <v>6.2865396519705401</v>
      </c>
      <c r="AJ357">
        <v>61.994428969359298</v>
      </c>
      <c r="AK357" t="str">
        <f>IF(AND(Table2[[#This Row],[20D EMA]]&gt;Table2[[#This Row],[50D EMA]],Table2[[#This Row],[50D EMA]]&gt;Table2[[#This Row],[200D EMA]]),"Uptrend","Downtrend/NoTrend")</f>
        <v>Uptrend</v>
      </c>
      <c r="AL357">
        <v>0.05</v>
      </c>
      <c r="AM357" t="s">
        <v>3194</v>
      </c>
      <c r="AN357">
        <v>-1.05</v>
      </c>
      <c r="AO357" t="s">
        <v>3193</v>
      </c>
      <c r="AP357">
        <v>4.3317112200674003E-2</v>
      </c>
      <c r="AQ357">
        <f>(Table2[[#This Row],[Sharpe Ratio]]-AVERAGE(Table2[Sharpe Ratio]))/_xlfn.STDEV.P(Table2[Sharpe Ratio])</f>
        <v>-0.27277237383036718</v>
      </c>
      <c r="AR35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0.4786658954972024</v>
      </c>
      <c r="AS357">
        <f>_xlfn.RANK.AVG(Table2[[#This Row],[1Y Return vs Nifty Z-Score]],Table2[1Y Return vs Nifty Z-Score])</f>
        <v>295</v>
      </c>
      <c r="AT357">
        <f>_xlfn.RANK.AVG(Table2[[#This Row],[6M Return vs Nifty Z-Score]],Table2[6M Return vs Nifty Z-Score])</f>
        <v>364</v>
      </c>
      <c r="AU357">
        <f>_xlfn.RANK.AVG(Table2[[#This Row],[Sharpe Ratio Z-Score]],Table2[Sharpe Ratio Z-Score])</f>
        <v>409</v>
      </c>
      <c r="AV357">
        <f>(Table2[[#This Row],[Rank 1Y]]+Table2[[#This Row],[Rank 6M]]+Table2[[#This Row],[Rank Sharpe]])/3</f>
        <v>356</v>
      </c>
    </row>
    <row r="358" spans="1:48" x14ac:dyDescent="0.3">
      <c r="A358" t="s">
        <v>839</v>
      </c>
      <c r="B358" t="s">
        <v>840</v>
      </c>
      <c r="C358" t="s">
        <v>3159</v>
      </c>
      <c r="D358" t="s">
        <v>455</v>
      </c>
      <c r="E358">
        <v>19489.2542856</v>
      </c>
      <c r="F358">
        <v>315.2</v>
      </c>
      <c r="G358">
        <v>13.4412309891518</v>
      </c>
      <c r="H358">
        <f>(Table2[[#This Row],[1Y Return vs Nifty]]-AVERAGE(Table2[1Y Return vs Nifty]))/_xlfn.STDEV.P(Table2[1Y Return vs Nifty])</f>
        <v>-0.19917298073964093</v>
      </c>
      <c r="I358">
        <v>3.56072876964957</v>
      </c>
      <c r="J358">
        <f>(Table2[[#This Row],[1M Return vs Nifty]]-AVERAGE(Table2[1M Return vs Nifty]))/_xlfn.STDEV.P(Table2[1M Return vs Nifty])</f>
        <v>0.47774523101723421</v>
      </c>
      <c r="K358">
        <v>14.978769608583599</v>
      </c>
      <c r="L358">
        <f>(Table2[[#This Row],[6M Return vs Nifty]]-AVERAGE(Table2[6M Return vs Nifty]))/_xlfn.STDEV.P(Table2[6M Return vs Nifty])</f>
        <v>0.12011133152495286</v>
      </c>
      <c r="M358">
        <v>11.541214474950699</v>
      </c>
      <c r="N358">
        <f>(Table2[[#This Row],[1W Return vs Nifty]]-AVERAGE(Table2[1W Return vs Nifty]))/_xlfn.STDEV.P(Table2[1W Return vs Nifty])</f>
        <v>1.4207853446617853</v>
      </c>
      <c r="O358">
        <v>295.52</v>
      </c>
      <c r="P358">
        <v>298.21262946335099</v>
      </c>
      <c r="Q358">
        <v>277.73460438518703</v>
      </c>
      <c r="R358">
        <v>73.433410290204804</v>
      </c>
      <c r="S358" s="1">
        <f>(Table2[[#This Row],[Close Price]]-Table2[[#This Row],[20D EMA]])/Table2[[#This Row],[20D EMA]]</f>
        <v>6.6594477531131596E-2</v>
      </c>
      <c r="T358" s="1">
        <f>(Table2[[#This Row],[Close Price]]-Table2[[#This Row],[50D EMA]])/Table2[[#This Row],[50D EMA]]</f>
        <v>5.6963954099525045E-2</v>
      </c>
      <c r="U358" s="1">
        <f>(Table2[[#This Row],[Close Price]]-Table2[[#This Row],[200D EMA]])/Table2[[#This Row],[200D EMA]]</f>
        <v>0.1348963903786819</v>
      </c>
      <c r="V358">
        <v>2.6315436242493599</v>
      </c>
      <c r="W358">
        <v>310.89999999999998</v>
      </c>
      <c r="X358">
        <v>319.25</v>
      </c>
      <c r="Y358">
        <v>295.35000000000002</v>
      </c>
      <c r="Z358">
        <v>319.45</v>
      </c>
      <c r="AA358">
        <v>265.95</v>
      </c>
      <c r="AB358">
        <v>319.45</v>
      </c>
      <c r="AC358" s="1">
        <f>(Table2[[#This Row],[Close Price]]/Table2[[#This Row],[Day Low]])-1</f>
        <v>1.3830813766484429E-2</v>
      </c>
      <c r="AD358" s="1">
        <f>(Table2[[#This Row],[Day High]]/Table2[[#This Row],[Close Price]])-1</f>
        <v>1.2848984771573591E-2</v>
      </c>
      <c r="AE358" s="1">
        <f>(Table2[[#This Row],[Close Price]]/Table2[[#This Row],[Current Week Low]])-1</f>
        <v>6.7208396817335148E-2</v>
      </c>
      <c r="AF358" s="1">
        <f>(Table2[[#This Row],[Current Week High]]/Table2[[#This Row],[Close Price]])-1</f>
        <v>1.3483502538071068E-2</v>
      </c>
      <c r="AG358" s="1">
        <f>(Table2[[#This Row],[Close Price]]/Table2[[#This Row],[Current Month Low]])-1</f>
        <v>0.18518518518518512</v>
      </c>
      <c r="AH358" s="1">
        <f>(Table2[[#This Row],[Current Month High]]/Table2[[#This Row],[Close Price]])-1</f>
        <v>1.3483502538071068E-2</v>
      </c>
      <c r="AI358">
        <v>12.912436548223299</v>
      </c>
      <c r="AJ358">
        <v>69.644779332615698</v>
      </c>
      <c r="AK358" t="str">
        <f>IF(AND(Table2[[#This Row],[20D EMA]]&gt;Table2[[#This Row],[50D EMA]],Table2[[#This Row],[50D EMA]]&gt;Table2[[#This Row],[200D EMA]]),"Uptrend","Downtrend/NoTrend")</f>
        <v>Downtrend/NoTrend</v>
      </c>
      <c r="AL358">
        <v>-0.06</v>
      </c>
      <c r="AM358" t="s">
        <v>3193</v>
      </c>
      <c r="AN358">
        <v>11.46</v>
      </c>
      <c r="AO358" t="s">
        <v>3194</v>
      </c>
      <c r="AP358">
        <v>3.2616688290085002E-2</v>
      </c>
      <c r="AQ358">
        <f>(Table2[[#This Row],[Sharpe Ratio]]-AVERAGE(Table2[Sharpe Ratio]))/_xlfn.STDEV.P(Table2[Sharpe Ratio])</f>
        <v>-0.39748847419618366</v>
      </c>
      <c r="AR3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58">
        <f>_xlfn.RANK.AVG(Table2[[#This Row],[1Y Return vs Nifty Z-Score]],Table2[1Y Return vs Nifty Z-Score])</f>
        <v>359</v>
      </c>
      <c r="AT358">
        <f>_xlfn.RANK.AVG(Table2[[#This Row],[6M Return vs Nifty Z-Score]],Table2[6M Return vs Nifty Z-Score])</f>
        <v>270</v>
      </c>
      <c r="AU358">
        <f>_xlfn.RANK.AVG(Table2[[#This Row],[Sharpe Ratio Z-Score]],Table2[Sharpe Ratio Z-Score])</f>
        <v>441</v>
      </c>
      <c r="AV358">
        <f>(Table2[[#This Row],[Rank 1Y]]+Table2[[#This Row],[Rank 6M]]+Table2[[#This Row],[Rank Sharpe]])/3</f>
        <v>356.66666666666669</v>
      </c>
    </row>
    <row r="359" spans="1:48" x14ac:dyDescent="0.3">
      <c r="A359" t="s">
        <v>213</v>
      </c>
      <c r="B359" t="s">
        <v>214</v>
      </c>
      <c r="C359" t="s">
        <v>3157</v>
      </c>
      <c r="D359" t="s">
        <v>215</v>
      </c>
      <c r="E359">
        <v>121294.41689004</v>
      </c>
      <c r="F359">
        <v>1934.7</v>
      </c>
      <c r="G359">
        <v>9.9345107953721801</v>
      </c>
      <c r="H359">
        <f>(Table2[[#This Row],[1Y Return vs Nifty]]-AVERAGE(Table2[1Y Return vs Nifty]))/_xlfn.STDEV.P(Table2[1Y Return vs Nifty])</f>
        <v>-0.2573336602611751</v>
      </c>
      <c r="I359">
        <v>-1.5572715096410299</v>
      </c>
      <c r="J359">
        <f>(Table2[[#This Row],[1M Return vs Nifty]]-AVERAGE(Table2[1M Return vs Nifty]))/_xlfn.STDEV.P(Table2[1M Return vs Nifty])</f>
        <v>-8.6311124861015526E-2</v>
      </c>
      <c r="K359">
        <v>16.339032177179099</v>
      </c>
      <c r="L359">
        <f>(Table2[[#This Row],[6M Return vs Nifty]]-AVERAGE(Table2[6M Return vs Nifty]))/_xlfn.STDEV.P(Table2[6M Return vs Nifty])</f>
        <v>0.16132268812760475</v>
      </c>
      <c r="M359">
        <v>1.0229278416373999</v>
      </c>
      <c r="N359">
        <f>(Table2[[#This Row],[1W Return vs Nifty]]-AVERAGE(Table2[1W Return vs Nifty]))/_xlfn.STDEV.P(Table2[1W Return vs Nifty])</f>
        <v>-0.60580959338034157</v>
      </c>
      <c r="O359">
        <v>1959.76</v>
      </c>
      <c r="P359">
        <v>1932.0645173153</v>
      </c>
      <c r="Q359">
        <v>1732.11880945139</v>
      </c>
      <c r="R359">
        <v>38.4378860831861</v>
      </c>
      <c r="S359" s="1">
        <f>(Table2[[#This Row],[Close Price]]-Table2[[#This Row],[20D EMA]])/Table2[[#This Row],[20D EMA]]</f>
        <v>-1.278728007511121E-2</v>
      </c>
      <c r="T359" s="1">
        <f>(Table2[[#This Row],[Close Price]]-Table2[[#This Row],[50D EMA]])/Table2[[#This Row],[50D EMA]]</f>
        <v>1.3640759203849835E-3</v>
      </c>
      <c r="U359" s="1">
        <f>(Table2[[#This Row],[Close Price]]-Table2[[#This Row],[200D EMA]])/Table2[[#This Row],[200D EMA]]</f>
        <v>0.11695571310883295</v>
      </c>
      <c r="V359">
        <v>0.907831024492743</v>
      </c>
      <c r="W359">
        <v>1921.6</v>
      </c>
      <c r="X359">
        <v>1951.9</v>
      </c>
      <c r="Y359">
        <v>1921.6</v>
      </c>
      <c r="Z359">
        <v>1960</v>
      </c>
      <c r="AA359">
        <v>1900.95</v>
      </c>
      <c r="AB359">
        <v>2065.4</v>
      </c>
      <c r="AC359" s="1">
        <f>(Table2[[#This Row],[Close Price]]/Table2[[#This Row],[Day Low]])-1</f>
        <v>6.8172356369693432E-3</v>
      </c>
      <c r="AD359" s="1">
        <f>(Table2[[#This Row],[Day High]]/Table2[[#This Row],[Close Price]])-1</f>
        <v>8.8902672248927228E-3</v>
      </c>
      <c r="AE359" s="1">
        <f>(Table2[[#This Row],[Close Price]]/Table2[[#This Row],[Current Week Low]])-1</f>
        <v>6.8172356369693432E-3</v>
      </c>
      <c r="AF359" s="1">
        <f>(Table2[[#This Row],[Current Week High]]/Table2[[#This Row],[Close Price]])-1</f>
        <v>1.3076962836615413E-2</v>
      </c>
      <c r="AG359" s="1">
        <f>(Table2[[#This Row],[Close Price]]/Table2[[#This Row],[Current Month Low]])-1</f>
        <v>1.7754280754359586E-2</v>
      </c>
      <c r="AH359" s="1">
        <f>(Table2[[#This Row],[Current Month High]]/Table2[[#This Row],[Close Price]])-1</f>
        <v>6.7555693389155902E-2</v>
      </c>
      <c r="AI359">
        <v>8.8540859047914395</v>
      </c>
      <c r="AJ359">
        <v>56.929066796447202</v>
      </c>
      <c r="AK359" t="str">
        <f>IF(AND(Table2[[#This Row],[20D EMA]]&gt;Table2[[#This Row],[50D EMA]],Table2[[#This Row],[50D EMA]]&gt;Table2[[#This Row],[200D EMA]]),"Uptrend","Downtrend/NoTrend")</f>
        <v>Uptrend</v>
      </c>
      <c r="AL359">
        <v>7.0000000000000007E-2</v>
      </c>
      <c r="AM359" t="s">
        <v>3194</v>
      </c>
      <c r="AN359">
        <v>-4.32</v>
      </c>
      <c r="AO359" t="s">
        <v>3193</v>
      </c>
      <c r="AP359">
        <v>3.5953264064526001E-2</v>
      </c>
      <c r="AQ359">
        <f>(Table2[[#This Row],[Sharpe Ratio]]-AVERAGE(Table2[Sharpe Ratio]))/_xlfn.STDEV.P(Table2[Sharpe Ratio])</f>
        <v>-0.35859985420875085</v>
      </c>
      <c r="AR3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-1.1467315445836783</v>
      </c>
      <c r="AS359">
        <f>_xlfn.RANK.AVG(Table2[[#This Row],[1Y Return vs Nifty Z-Score]],Table2[1Y Return vs Nifty Z-Score])</f>
        <v>385</v>
      </c>
      <c r="AT359">
        <f>_xlfn.RANK.AVG(Table2[[#This Row],[6M Return vs Nifty Z-Score]],Table2[6M Return vs Nifty Z-Score])</f>
        <v>256</v>
      </c>
      <c r="AU359">
        <f>_xlfn.RANK.AVG(Table2[[#This Row],[Sharpe Ratio Z-Score]],Table2[Sharpe Ratio Z-Score])</f>
        <v>431</v>
      </c>
      <c r="AV359">
        <f>(Table2[[#This Row],[Rank 1Y]]+Table2[[#This Row],[Rank 6M]]+Table2[[#This Row],[Rank Sharpe]])/3</f>
        <v>357.33333333333331</v>
      </c>
    </row>
    <row r="360" spans="1:48" x14ac:dyDescent="0.3">
      <c r="A360" t="s">
        <v>1017</v>
      </c>
      <c r="B360" t="s">
        <v>1018</v>
      </c>
      <c r="C360" t="s">
        <v>3154</v>
      </c>
      <c r="D360" t="s">
        <v>215</v>
      </c>
      <c r="E360">
        <v>14173.701665160001</v>
      </c>
      <c r="F360">
        <v>1726.8</v>
      </c>
      <c r="G360">
        <v>21.6760220261054</v>
      </c>
      <c r="H360">
        <f>(Table2[[#This Row],[1Y Return vs Nifty]]-AVERAGE(Table2[1Y Return vs Nifty]))/_xlfn.STDEV.P(Table2[1Y Return vs Nifty])</f>
        <v>-6.2594920341030327E-2</v>
      </c>
      <c r="I360">
        <v>8.2092548467470703</v>
      </c>
      <c r="J360">
        <f>(Table2[[#This Row],[1M Return vs Nifty]]-AVERAGE(Table2[1M Return vs Nifty]))/_xlfn.STDEV.P(Table2[1M Return vs Nifty])</f>
        <v>0.9900606933399656</v>
      </c>
      <c r="K360">
        <v>-13.250748073620301</v>
      </c>
      <c r="L360">
        <f>(Table2[[#This Row],[6M Return vs Nifty]]-AVERAGE(Table2[6M Return vs Nifty]))/_xlfn.STDEV.P(Table2[6M Return vs Nifty])</f>
        <v>-0.73514760655152678</v>
      </c>
      <c r="M360">
        <v>10.8574030029051</v>
      </c>
      <c r="N360">
        <f>(Table2[[#This Row],[1W Return vs Nifty]]-AVERAGE(Table2[1W Return vs Nifty]))/_xlfn.STDEV.P(Table2[1W Return vs Nifty])</f>
        <v>1.2890330055085963</v>
      </c>
      <c r="O360">
        <v>1676.53</v>
      </c>
      <c r="P360">
        <v>1662.9453675736199</v>
      </c>
      <c r="Q360">
        <v>1615.8768676427901</v>
      </c>
      <c r="R360">
        <v>58.199093021826499</v>
      </c>
      <c r="S360" s="1">
        <f>(Table2[[#This Row],[Close Price]]-Table2[[#This Row],[20D EMA]])/Table2[[#This Row],[20D EMA]]</f>
        <v>2.9984551424668798E-2</v>
      </c>
      <c r="T360" s="1">
        <f>(Table2[[#This Row],[Close Price]]-Table2[[#This Row],[50D EMA]])/Table2[[#This Row],[50D EMA]]</f>
        <v>3.8398514870966211E-2</v>
      </c>
      <c r="U360" s="1">
        <f>(Table2[[#This Row],[Close Price]]-Table2[[#This Row],[200D EMA]])/Table2[[#This Row],[200D EMA]]</f>
        <v>6.8645782719213233E-2</v>
      </c>
      <c r="V360">
        <v>1.45281623279341</v>
      </c>
      <c r="W360">
        <v>1711.55</v>
      </c>
      <c r="X360">
        <v>1787</v>
      </c>
      <c r="Y360">
        <v>1703.05</v>
      </c>
      <c r="Z360">
        <v>1787</v>
      </c>
      <c r="AA360">
        <v>1552.7</v>
      </c>
      <c r="AB360">
        <v>1787</v>
      </c>
      <c r="AC360" s="1">
        <f>(Table2[[#This Row],[Close Price]]/Table2[[#This Row],[Day Low]])-1</f>
        <v>8.9100522917822111E-3</v>
      </c>
      <c r="AD360" s="1">
        <f>(Table2[[#This Row],[Day High]]/Table2[[#This Row],[Close Price]])-1</f>
        <v>3.4862172805188774E-2</v>
      </c>
      <c r="AE360" s="1">
        <f>(Table2[[#This Row],[Close Price]]/Table2[[#This Row],[Current Week Low]])-1</f>
        <v>1.3945568245207207E-2</v>
      </c>
      <c r="AF360" s="1">
        <f>(Table2[[#This Row],[Current Week High]]/Table2[[#This Row],[Close Price]])-1</f>
        <v>3.4862172805188774E-2</v>
      </c>
      <c r="AG360" s="1">
        <f>(Table2[[#This Row],[Close Price]]/Table2[[#This Row],[Current Month Low]])-1</f>
        <v>0.11212726218844593</v>
      </c>
      <c r="AH360" s="1">
        <f>(Table2[[#This Row],[Current Month High]]/Table2[[#This Row],[Close Price]])-1</f>
        <v>3.4862172805188774E-2</v>
      </c>
      <c r="AI360">
        <v>28.674426685198</v>
      </c>
      <c r="AJ360">
        <v>69.626719056974395</v>
      </c>
      <c r="AK360" t="str">
        <f>IF(AND(Table2[[#This Row],[20D EMA]]&gt;Table2[[#This Row],[50D EMA]],Table2[[#This Row],[50D EMA]]&gt;Table2[[#This Row],[200D EMA]]),"Uptrend","Downtrend/NoTrend")</f>
        <v>Uptrend</v>
      </c>
      <c r="AL360">
        <v>0.01</v>
      </c>
      <c r="AM360" t="s">
        <v>3194</v>
      </c>
      <c r="AN360">
        <v>4.05</v>
      </c>
      <c r="AO360" t="s">
        <v>3194</v>
      </c>
      <c r="AP360">
        <v>0.112543319826048</v>
      </c>
      <c r="AQ360">
        <f>(Table2[[#This Row],[Sharpe Ratio]]-AVERAGE(Table2[Sharpe Ratio]))/_xlfn.STDEV.P(Table2[Sharpe Ratio])</f>
        <v>0.534076282848297</v>
      </c>
      <c r="AR3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2.0154274548043016</v>
      </c>
      <c r="AS360">
        <f>_xlfn.RANK.AVG(Table2[[#This Row],[1Y Return vs Nifty Z-Score]],Table2[1Y Return vs Nifty Z-Score])</f>
        <v>301</v>
      </c>
      <c r="AT360">
        <f>_xlfn.RANK.AVG(Table2[[#This Row],[6M Return vs Nifty Z-Score]],Table2[6M Return vs Nifty Z-Score])</f>
        <v>572</v>
      </c>
      <c r="AU360">
        <f>_xlfn.RANK.AVG(Table2[[#This Row],[Sharpe Ratio Z-Score]],Table2[Sharpe Ratio Z-Score])</f>
        <v>200</v>
      </c>
      <c r="AV360">
        <f>(Table2[[#This Row],[Rank 1Y]]+Table2[[#This Row],[Rank 6M]]+Table2[[#This Row],[Rank Sharpe]])/3</f>
        <v>357.66666666666669</v>
      </c>
    </row>
    <row r="361" spans="1:48" x14ac:dyDescent="0.3">
      <c r="A361" t="s">
        <v>1532</v>
      </c>
      <c r="B361" t="s">
        <v>1533</v>
      </c>
      <c r="C361" t="s">
        <v>3159</v>
      </c>
      <c r="D361" t="s">
        <v>1344</v>
      </c>
      <c r="E361">
        <v>6565.1667369750003</v>
      </c>
      <c r="F361">
        <v>1014.75</v>
      </c>
      <c r="G361">
        <v>-27.715979411158401</v>
      </c>
      <c r="H361">
        <f>(Table2[[#This Row],[1Y Return vs Nifty]]-AVERAGE(Table2[1Y Return vs Nifty]))/_xlfn.STDEV.P(Table2[1Y Return vs Nifty])</f>
        <v>-0.88178556224497584</v>
      </c>
      <c r="I361">
        <v>8.9964591170406898</v>
      </c>
      <c r="J361">
        <f>(Table2[[#This Row],[1M Return vs Nifty]]-AVERAGE(Table2[1M Return vs Nifty]))/_xlfn.STDEV.P(Table2[1M Return vs Nifty])</f>
        <v>1.0768187136218952</v>
      </c>
      <c r="K361">
        <v>13.7013022572218</v>
      </c>
      <c r="L361">
        <f>(Table2[[#This Row],[6M Return vs Nifty]]-AVERAGE(Table2[6M Return vs Nifty]))/_xlfn.STDEV.P(Table2[6M Return vs Nifty])</f>
        <v>8.1408390063015409E-2</v>
      </c>
      <c r="M361">
        <v>10.471644596260999</v>
      </c>
      <c r="N361">
        <f>(Table2[[#This Row],[1W Return vs Nifty]]-AVERAGE(Table2[1W Return vs Nifty]))/_xlfn.STDEV.P(Table2[1W Return vs Nifty])</f>
        <v>1.2147075890727954</v>
      </c>
      <c r="O361">
        <v>831.53</v>
      </c>
      <c r="P361">
        <v>907.17343675862696</v>
      </c>
      <c r="Q361">
        <v>819.30577894937096</v>
      </c>
      <c r="R361">
        <v>67.821485956946603</v>
      </c>
      <c r="S361" s="1">
        <f>(Table2[[#This Row],[Close Price]]-Table2[[#This Row],[20D EMA]])/Table2[[#This Row],[20D EMA]]</f>
        <v>0.22034081752913309</v>
      </c>
      <c r="T361" s="1">
        <f>(Table2[[#This Row],[Close Price]]-Table2[[#This Row],[50D EMA]])/Table2[[#This Row],[50D EMA]]</f>
        <v>0.1185843399755499</v>
      </c>
      <c r="U361" s="1">
        <f>(Table2[[#This Row],[Close Price]]-Table2[[#This Row],[200D EMA]])/Table2[[#This Row],[200D EMA]]</f>
        <v>0.23854856888871831</v>
      </c>
      <c r="V361">
        <v>1.20130717598507</v>
      </c>
      <c r="W361">
        <v>1014.75</v>
      </c>
      <c r="X361">
        <v>1048.75</v>
      </c>
      <c r="Y361">
        <v>1000.9</v>
      </c>
      <c r="Z361">
        <v>1037</v>
      </c>
      <c r="AA361">
        <v>997.25</v>
      </c>
      <c r="AB361">
        <v>1046.3499999999999</v>
      </c>
      <c r="AC361" s="1">
        <f>(Table2[[#This Row],[Close Price]]/Table2[[#This Row],[Day Low]])-1</f>
        <v>0</v>
      </c>
      <c r="AD361" s="1">
        <f>(Table2[[#This Row],[Day High]]/Table2[[#This Row],[Close Price]])-1</f>
        <v>3.35057896033506E-2</v>
      </c>
      <c r="AE361" s="1">
        <f>(Table2[[#This Row],[Close Price]]/Table2[[#This Row],[Current Week Low]])-1</f>
        <v>1.3837546208412377E-2</v>
      </c>
      <c r="AF361" s="1">
        <f>(Table2[[#This Row],[Current Week High]]/Table2[[#This Row],[Close Price]])-1</f>
        <v>2.1926582902192626E-2</v>
      </c>
      <c r="AG361" s="1">
        <f>(Table2[[#This Row],[Close Price]]/Table2[[#This Row],[Current Month Low]])-1</f>
        <v>1.7548257708698944E-2</v>
      </c>
      <c r="AH361" s="1">
        <f>(Table2[[#This Row],[Current Month High]]/Table2[[#This Row],[Close Price]])-1</f>
        <v>3.1140675043114019E-2</v>
      </c>
      <c r="AI361">
        <v>6.5237743286523804</v>
      </c>
      <c r="AJ361">
        <v>66.243446920052406</v>
      </c>
      <c r="AK361" t="str">
        <f>IF(AND(Table2[[#This Row],[20D EMA]]&gt;Table2[[#This Row],[50D EMA]],Table2[[#This Row],[50D EMA]]&gt;Table2[[#This Row],[200D EMA]]),"Uptrend","Downtrend/NoTrend")</f>
        <v>Downtrend/NoTrend</v>
      </c>
      <c r="AL361">
        <v>0.27</v>
      </c>
      <c r="AM361" t="s">
        <v>3194</v>
      </c>
      <c r="AN361">
        <v>5.78</v>
      </c>
      <c r="AO361" t="s">
        <v>3194</v>
      </c>
      <c r="AP361">
        <v>0.12720878255456899</v>
      </c>
      <c r="AQ361">
        <f>(Table2[[#This Row],[Sharpe Ratio]]-AVERAGE(Table2[Sharpe Ratio]))/_xlfn.STDEV.P(Table2[Sharpe Ratio])</f>
        <v>0.70500589618365206</v>
      </c>
      <c r="AR3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1">
        <f>_xlfn.RANK.AVG(Table2[[#This Row],[1Y Return vs Nifty Z-Score]],Table2[1Y Return vs Nifty Z-Score])</f>
        <v>624</v>
      </c>
      <c r="AT361">
        <f>_xlfn.RANK.AVG(Table2[[#This Row],[6M Return vs Nifty Z-Score]],Table2[6M Return vs Nifty Z-Score])</f>
        <v>286</v>
      </c>
      <c r="AU361">
        <f>_xlfn.RANK.AVG(Table2[[#This Row],[Sharpe Ratio Z-Score]],Table2[Sharpe Ratio Z-Score])</f>
        <v>164</v>
      </c>
      <c r="AV361">
        <f>(Table2[[#This Row],[Rank 1Y]]+Table2[[#This Row],[Rank 6M]]+Table2[[#This Row],[Rank Sharpe]])/3</f>
        <v>358</v>
      </c>
    </row>
    <row r="362" spans="1:48" x14ac:dyDescent="0.3">
      <c r="A362" t="s">
        <v>818</v>
      </c>
      <c r="B362" t="s">
        <v>819</v>
      </c>
      <c r="C362" t="s">
        <v>3148</v>
      </c>
      <c r="D362" t="s">
        <v>225</v>
      </c>
      <c r="E362">
        <v>20131.754231539999</v>
      </c>
      <c r="F362">
        <v>698.3</v>
      </c>
      <c r="G362">
        <v>28.398122117553999</v>
      </c>
      <c r="H362">
        <f>(Table2[[#This Row],[1Y Return vs Nifty]]-AVERAGE(Table2[1Y Return vs Nifty]))/_xlfn.STDEV.P(Table2[1Y Return vs Nifty])</f>
        <v>4.8894416568120158E-2</v>
      </c>
      <c r="I362">
        <v>-4.9129299064246004</v>
      </c>
      <c r="J362">
        <f>(Table2[[#This Row],[1M Return vs Nifty]]-AVERAGE(Table2[1M Return vs Nifty]))/_xlfn.STDEV.P(Table2[1M Return vs Nifty])</f>
        <v>-0.45613924982632853</v>
      </c>
      <c r="K362">
        <v>27.380278352199301</v>
      </c>
      <c r="L362">
        <f>(Table2[[#This Row],[6M Return vs Nifty]]-AVERAGE(Table2[6M Return vs Nifty]))/_xlfn.STDEV.P(Table2[6M Return vs Nifty])</f>
        <v>0.49583511533218955</v>
      </c>
      <c r="M362">
        <v>2.1615282420270501</v>
      </c>
      <c r="N362">
        <f>(Table2[[#This Row],[1W Return vs Nifty]]-AVERAGE(Table2[1W Return vs Nifty]))/_xlfn.STDEV.P(Table2[1W Return vs Nifty])</f>
        <v>-0.38643148662917215</v>
      </c>
      <c r="O362">
        <v>714.77</v>
      </c>
      <c r="P362">
        <v>712.11283273802599</v>
      </c>
      <c r="Q362">
        <v>612.84215366764397</v>
      </c>
      <c r="R362">
        <v>42.3522539039094</v>
      </c>
      <c r="S362" s="1">
        <f>(Table2[[#This Row],[Close Price]]-Table2[[#This Row],[20D EMA]])/Table2[[#This Row],[20D EMA]]</f>
        <v>-2.3042377268212191E-2</v>
      </c>
      <c r="T362" s="1">
        <f>(Table2[[#This Row],[Close Price]]-Table2[[#This Row],[50D EMA]])/Table2[[#This Row],[50D EMA]]</f>
        <v>-1.939697208505093E-2</v>
      </c>
      <c r="U362" s="1">
        <f>(Table2[[#This Row],[Close Price]]-Table2[[#This Row],[200D EMA]])/Table2[[#This Row],[200D EMA]]</f>
        <v>0.13944511783486324</v>
      </c>
      <c r="V362">
        <v>0.67359716574495998</v>
      </c>
      <c r="W362">
        <v>690.1</v>
      </c>
      <c r="X362">
        <v>707.9</v>
      </c>
      <c r="Y362">
        <v>681.3</v>
      </c>
      <c r="Z362">
        <v>707.9</v>
      </c>
      <c r="AA362">
        <v>667.55</v>
      </c>
      <c r="AB362">
        <v>755.1</v>
      </c>
      <c r="AC362" s="1">
        <f>(Table2[[#This Row],[Close Price]]/Table2[[#This Row],[Day Low]])-1</f>
        <v>1.1882335893348639E-2</v>
      </c>
      <c r="AD362" s="1">
        <f>(Table2[[#This Row],[Day High]]/Table2[[#This Row],[Close Price]])-1</f>
        <v>1.3747672919948384E-2</v>
      </c>
      <c r="AE362" s="1">
        <f>(Table2[[#This Row],[Close Price]]/Table2[[#This Row],[Current Week Low]])-1</f>
        <v>2.4952297079113395E-2</v>
      </c>
      <c r="AF362" s="1">
        <f>(Table2[[#This Row],[Current Week High]]/Table2[[#This Row],[Close Price]])-1</f>
        <v>1.3747672919948384E-2</v>
      </c>
      <c r="AG362" s="1">
        <f>(Table2[[#This Row],[Close Price]]/Table2[[#This Row],[Current Month Low]])-1</f>
        <v>4.6063965246049055E-2</v>
      </c>
      <c r="AH362" s="1">
        <f>(Table2[[#This Row],[Current Month High]]/Table2[[#This Row],[Close Price]])-1</f>
        <v>8.1340398109695178E-2</v>
      </c>
      <c r="AI362">
        <v>10.983817843333799</v>
      </c>
      <c r="AJ362">
        <v>65.082742316784802</v>
      </c>
      <c r="AK362" t="str">
        <f>IF(AND(Table2[[#This Row],[20D EMA]]&gt;Table2[[#This Row],[50D EMA]],Table2[[#This Row],[50D EMA]]&gt;Table2[[#This Row],[200D EMA]]),"Uptrend","Downtrend/NoTrend")</f>
        <v>Uptrend</v>
      </c>
      <c r="AL362">
        <v>-0.03</v>
      </c>
      <c r="AM362" t="s">
        <v>3193</v>
      </c>
      <c r="AN362">
        <v>-5.0199999999999996</v>
      </c>
      <c r="AO362" t="s">
        <v>3193</v>
      </c>
      <c r="AP362">
        <v>-2.7690508618371999E-2</v>
      </c>
      <c r="AQ362">
        <f>(Table2[[#This Row],[Sharpe Ratio]]-AVERAGE(Table2[Sharpe Ratio]))/_xlfn.STDEV.P(Table2[Sharpe Ratio])</f>
        <v>-1.1003838440677662</v>
      </c>
      <c r="AR3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-1.3982250486229573</v>
      </c>
      <c r="AS362">
        <f>_xlfn.RANK.AVG(Table2[[#This Row],[1Y Return vs Nifty Z-Score]],Table2[1Y Return vs Nifty Z-Score])</f>
        <v>274</v>
      </c>
      <c r="AT362">
        <f>_xlfn.RANK.AVG(Table2[[#This Row],[6M Return vs Nifty Z-Score]],Table2[6M Return vs Nifty Z-Score])</f>
        <v>170</v>
      </c>
      <c r="AU362">
        <f>_xlfn.RANK.AVG(Table2[[#This Row],[Sharpe Ratio Z-Score]],Table2[Sharpe Ratio Z-Score])</f>
        <v>630</v>
      </c>
      <c r="AV362">
        <f>(Table2[[#This Row],[Rank 1Y]]+Table2[[#This Row],[Rank 6M]]+Table2[[#This Row],[Rank Sharpe]])/3</f>
        <v>358</v>
      </c>
    </row>
    <row r="363" spans="1:48" x14ac:dyDescent="0.3">
      <c r="A363" t="s">
        <v>285</v>
      </c>
      <c r="B363" t="s">
        <v>286</v>
      </c>
      <c r="C363" t="s">
        <v>3155</v>
      </c>
      <c r="D363" t="s">
        <v>119</v>
      </c>
      <c r="E363">
        <v>98011.072221659997</v>
      </c>
      <c r="F363">
        <v>968.7</v>
      </c>
      <c r="G363">
        <v>13.1499859423934</v>
      </c>
      <c r="H363">
        <f>(Table2[[#This Row],[1Y Return vs Nifty]]-AVERAGE(Table2[1Y Return vs Nifty]))/_xlfn.STDEV.P(Table2[1Y Return vs Nifty])</f>
        <v>-0.2040034231161946</v>
      </c>
      <c r="I363">
        <v>-2.9563239974031998</v>
      </c>
      <c r="J363">
        <f>(Table2[[#This Row],[1M Return vs Nifty]]-AVERAGE(Table2[1M Return vs Nifty]))/_xlfn.STDEV.P(Table2[1M Return vs Nifty])</f>
        <v>-0.24050112190394485</v>
      </c>
      <c r="K363">
        <v>-4.1175217643508004</v>
      </c>
      <c r="L363">
        <f>(Table2[[#This Row],[6M Return vs Nifty]]-AVERAGE(Table2[6M Return vs Nifty]))/_xlfn.STDEV.P(Table2[6M Return vs Nifty])</f>
        <v>-0.45844173001427779</v>
      </c>
      <c r="M363">
        <v>-0.76229263767617605</v>
      </c>
      <c r="N363">
        <f>(Table2[[#This Row],[1W Return vs Nifty]]-AVERAGE(Table2[1W Return vs Nifty]))/_xlfn.STDEV.P(Table2[1W Return vs Nifty])</f>
        <v>-0.94977424397347487</v>
      </c>
      <c r="O363">
        <v>1002.91</v>
      </c>
      <c r="P363">
        <v>994.55024193544</v>
      </c>
      <c r="Q363">
        <v>913.70429855308998</v>
      </c>
      <c r="R363">
        <v>33.776215442326198</v>
      </c>
      <c r="S363" s="1">
        <f>(Table2[[#This Row],[Close Price]]-Table2[[#This Row],[20D EMA]])/Table2[[#This Row],[20D EMA]]</f>
        <v>-3.411073775313829E-2</v>
      </c>
      <c r="T363" s="1">
        <f>(Table2[[#This Row],[Close Price]]-Table2[[#This Row],[50D EMA]])/Table2[[#This Row],[50D EMA]]</f>
        <v>-2.5991891455512804E-2</v>
      </c>
      <c r="U363" s="1">
        <f>(Table2[[#This Row],[Close Price]]-Table2[[#This Row],[200D EMA]])/Table2[[#This Row],[200D EMA]]</f>
        <v>6.0189824578913899E-2</v>
      </c>
      <c r="V363">
        <v>1.3507091808789899</v>
      </c>
      <c r="W363">
        <v>965</v>
      </c>
      <c r="X363">
        <v>999.55</v>
      </c>
      <c r="Y363">
        <v>965</v>
      </c>
      <c r="Z363">
        <v>1017.1</v>
      </c>
      <c r="AA363">
        <v>965</v>
      </c>
      <c r="AB363">
        <v>1069</v>
      </c>
      <c r="AC363" s="1">
        <f>(Table2[[#This Row],[Close Price]]/Table2[[#This Row],[Day Low]])-1</f>
        <v>3.8341968911916879E-3</v>
      </c>
      <c r="AD363" s="1">
        <f>(Table2[[#This Row],[Day High]]/Table2[[#This Row],[Close Price]])-1</f>
        <v>3.1846804996386924E-2</v>
      </c>
      <c r="AE363" s="1">
        <f>(Table2[[#This Row],[Close Price]]/Table2[[#This Row],[Current Week Low]])-1</f>
        <v>3.8341968911916879E-3</v>
      </c>
      <c r="AF363" s="1">
        <f>(Table2[[#This Row],[Current Week High]]/Table2[[#This Row],[Close Price]])-1</f>
        <v>4.9963869102921388E-2</v>
      </c>
      <c r="AG363" s="1">
        <f>(Table2[[#This Row],[Close Price]]/Table2[[#This Row],[Current Month Low]])-1</f>
        <v>3.8341968911916879E-3</v>
      </c>
      <c r="AH363" s="1">
        <f>(Table2[[#This Row],[Current Month High]]/Table2[[#This Row],[Close Price]])-1</f>
        <v>0.10354082791369867</v>
      </c>
      <c r="AI363">
        <v>13.244554557654499</v>
      </c>
      <c r="AJ363">
        <v>66.557771664374101</v>
      </c>
      <c r="AK363" t="str">
        <f>IF(AND(Table2[[#This Row],[20D EMA]]&gt;Table2[[#This Row],[50D EMA]],Table2[[#This Row],[50D EMA]]&gt;Table2[[#This Row],[200D EMA]]),"Uptrend","Downtrend/NoTrend")</f>
        <v>Uptrend</v>
      </c>
      <c r="AL363">
        <v>-0.04</v>
      </c>
      <c r="AM363" t="s">
        <v>3193</v>
      </c>
      <c r="AN363">
        <v>-5.79</v>
      </c>
      <c r="AO363" t="s">
        <v>3193</v>
      </c>
      <c r="AP363">
        <v>0.101649654234083</v>
      </c>
      <c r="AQ363">
        <f>(Table2[[#This Row],[Sharpe Ratio]]-AVERAGE(Table2[Sharpe Ratio]))/_xlfn.STDEV.P(Table2[Sharpe Ratio])</f>
        <v>0.40710790265406183</v>
      </c>
      <c r="AR3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-1.4456126163538303</v>
      </c>
      <c r="AS363">
        <f>_xlfn.RANK.AVG(Table2[[#This Row],[1Y Return vs Nifty Z-Score]],Table2[1Y Return vs Nifty Z-Score])</f>
        <v>362</v>
      </c>
      <c r="AT363">
        <f>_xlfn.RANK.AVG(Table2[[#This Row],[6M Return vs Nifty Z-Score]],Table2[6M Return vs Nifty Z-Score])</f>
        <v>480</v>
      </c>
      <c r="AU363">
        <f>_xlfn.RANK.AVG(Table2[[#This Row],[Sharpe Ratio Z-Score]],Table2[Sharpe Ratio Z-Score])</f>
        <v>233</v>
      </c>
      <c r="AV363">
        <f>(Table2[[#This Row],[Rank 1Y]]+Table2[[#This Row],[Rank 6M]]+Table2[[#This Row],[Rank Sharpe]])/3</f>
        <v>358.33333333333331</v>
      </c>
    </row>
    <row r="364" spans="1:48" x14ac:dyDescent="0.3">
      <c r="A364" t="s">
        <v>378</v>
      </c>
      <c r="B364" t="s">
        <v>379</v>
      </c>
      <c r="C364" t="s">
        <v>3159</v>
      </c>
      <c r="D364" t="s">
        <v>200</v>
      </c>
      <c r="E364">
        <v>66451.349255880006</v>
      </c>
      <c r="F364">
        <v>226.3</v>
      </c>
      <c r="G364">
        <v>1.49483526600077</v>
      </c>
      <c r="H364">
        <f>(Table2[[#This Row],[1Y Return vs Nifty]]-AVERAGE(Table2[1Y Return vs Nifty]))/_xlfn.STDEV.P(Table2[1Y Return vs Nifty])</f>
        <v>-0.39730983075809978</v>
      </c>
      <c r="I364">
        <v>-5.8864568498237304</v>
      </c>
      <c r="J364">
        <f>(Table2[[#This Row],[1M Return vs Nifty]]-AVERAGE(Table2[1M Return vs Nifty]))/_xlfn.STDEV.P(Table2[1M Return vs Nifty])</f>
        <v>-0.56343194816106135</v>
      </c>
      <c r="K364">
        <v>16.921685868165302</v>
      </c>
      <c r="L364">
        <f>(Table2[[#This Row],[6M Return vs Nifty]]-AVERAGE(Table2[6M Return vs Nifty]))/_xlfn.STDEV.P(Table2[6M Return vs Nifty])</f>
        <v>0.1789751249360928</v>
      </c>
      <c r="M364">
        <v>2.8783102957217799</v>
      </c>
      <c r="N364">
        <f>(Table2[[#This Row],[1W Return vs Nifty]]-AVERAGE(Table2[1W Return vs Nifty]))/_xlfn.STDEV.P(Table2[1W Return vs Nifty])</f>
        <v>-0.24832659061916515</v>
      </c>
      <c r="O364">
        <v>232.29</v>
      </c>
      <c r="P364">
        <v>237.273734640697</v>
      </c>
      <c r="Q364">
        <v>215.81474869901999</v>
      </c>
      <c r="R364">
        <v>38.818592767054803</v>
      </c>
      <c r="S364" s="1">
        <f>(Table2[[#This Row],[Close Price]]-Table2[[#This Row],[20D EMA]])/Table2[[#This Row],[20D EMA]]</f>
        <v>-2.5786732102113654E-2</v>
      </c>
      <c r="T364" s="1">
        <f>(Table2[[#This Row],[Close Price]]-Table2[[#This Row],[50D EMA]])/Table2[[#This Row],[50D EMA]]</f>
        <v>-4.6249259983682928E-2</v>
      </c>
      <c r="U364" s="1">
        <f>(Table2[[#This Row],[Close Price]]-Table2[[#This Row],[200D EMA]])/Table2[[#This Row],[200D EMA]]</f>
        <v>4.8584498344934654E-2</v>
      </c>
      <c r="V364">
        <v>1.20812793449333</v>
      </c>
      <c r="W364">
        <v>223.9</v>
      </c>
      <c r="X364">
        <v>229.59</v>
      </c>
      <c r="Y364">
        <v>223.9</v>
      </c>
      <c r="Z364">
        <v>230.65</v>
      </c>
      <c r="AA364">
        <v>215.2</v>
      </c>
      <c r="AB364">
        <v>242.19</v>
      </c>
      <c r="AC364" s="1">
        <f>(Table2[[#This Row],[Close Price]]/Table2[[#This Row],[Day Low]])-1</f>
        <v>1.0719071013845394E-2</v>
      </c>
      <c r="AD364" s="1">
        <f>(Table2[[#This Row],[Day High]]/Table2[[#This Row],[Close Price]])-1</f>
        <v>1.4538223596995081E-2</v>
      </c>
      <c r="AE364" s="1">
        <f>(Table2[[#This Row],[Close Price]]/Table2[[#This Row],[Current Week Low]])-1</f>
        <v>1.0719071013845394E-2</v>
      </c>
      <c r="AF364" s="1">
        <f>(Table2[[#This Row],[Current Week High]]/Table2[[#This Row],[Close Price]])-1</f>
        <v>1.9222271321254869E-2</v>
      </c>
      <c r="AG364" s="1">
        <f>(Table2[[#This Row],[Close Price]]/Table2[[#This Row],[Current Month Low]])-1</f>
        <v>5.1579925650557801E-2</v>
      </c>
      <c r="AH364" s="1">
        <f>(Table2[[#This Row],[Current Month High]]/Table2[[#This Row],[Close Price]])-1</f>
        <v>7.0216526734423246E-2</v>
      </c>
      <c r="AI364">
        <v>16.946531153336199</v>
      </c>
      <c r="AJ364">
        <v>43.636940653760703</v>
      </c>
      <c r="AK364" t="str">
        <f>IF(AND(Table2[[#This Row],[20D EMA]]&gt;Table2[[#This Row],[50D EMA]],Table2[[#This Row],[50D EMA]]&gt;Table2[[#This Row],[200D EMA]]),"Uptrend","Downtrend/NoTrend")</f>
        <v>Downtrend/NoTrend</v>
      </c>
      <c r="AL364">
        <v>-0.08</v>
      </c>
      <c r="AM364" t="s">
        <v>3193</v>
      </c>
      <c r="AN364">
        <v>-6.18</v>
      </c>
      <c r="AO364" t="s">
        <v>3193</v>
      </c>
      <c r="AP364">
        <v>5.2648931685604999E-2</v>
      </c>
      <c r="AQ364">
        <f>(Table2[[#This Row],[Sharpe Ratio]]-AVERAGE(Table2[Sharpe Ratio]))/_xlfn.STDEV.P(Table2[Sharpe Ratio])</f>
        <v>-0.16400769822470013</v>
      </c>
      <c r="AR3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4">
        <f>_xlfn.RANK.AVG(Table2[[#This Row],[1Y Return vs Nifty Z-Score]],Table2[1Y Return vs Nifty Z-Score])</f>
        <v>441</v>
      </c>
      <c r="AT364">
        <f>_xlfn.RANK.AVG(Table2[[#This Row],[6M Return vs Nifty Z-Score]],Table2[6M Return vs Nifty Z-Score])</f>
        <v>249</v>
      </c>
      <c r="AU364">
        <f>_xlfn.RANK.AVG(Table2[[#This Row],[Sharpe Ratio Z-Score]],Table2[Sharpe Ratio Z-Score])</f>
        <v>386</v>
      </c>
      <c r="AV364">
        <f>(Table2[[#This Row],[Rank 1Y]]+Table2[[#This Row],[Rank 6M]]+Table2[[#This Row],[Rank Sharpe]])/3</f>
        <v>358.66666666666669</v>
      </c>
    </row>
    <row r="365" spans="1:48" x14ac:dyDescent="0.3">
      <c r="A365" t="s">
        <v>806</v>
      </c>
      <c r="B365" t="s">
        <v>807</v>
      </c>
      <c r="C365" t="s">
        <v>3152</v>
      </c>
      <c r="D365" t="s">
        <v>51</v>
      </c>
      <c r="E365">
        <v>20239.05082584</v>
      </c>
      <c r="F365">
        <v>1934.6</v>
      </c>
      <c r="G365">
        <v>35.657714046749902</v>
      </c>
      <c r="H365">
        <f>(Table2[[#This Row],[1Y Return vs Nifty]]-AVERAGE(Table2[1Y Return vs Nifty]))/_xlfn.STDEV.P(Table2[1Y Return vs Nifty])</f>
        <v>0.16929832002184794</v>
      </c>
      <c r="I365">
        <v>-4.9580687735382201</v>
      </c>
      <c r="J365">
        <f>(Table2[[#This Row],[1M Return vs Nifty]]-AVERAGE(Table2[1M Return vs Nifty]))/_xlfn.STDEV.P(Table2[1M Return vs Nifty])</f>
        <v>-0.46111401799810947</v>
      </c>
      <c r="K365">
        <v>13.4510851682848</v>
      </c>
      <c r="L365">
        <f>(Table2[[#This Row],[6M Return vs Nifty]]-AVERAGE(Table2[6M Return vs Nifty]))/_xlfn.STDEV.P(Table2[6M Return vs Nifty])</f>
        <v>7.3827658284953412E-2</v>
      </c>
      <c r="M365">
        <v>4.03852742879854</v>
      </c>
      <c r="N365">
        <f>(Table2[[#This Row],[1W Return vs Nifty]]-AVERAGE(Table2[1W Return vs Nifty]))/_xlfn.STDEV.P(Table2[1W Return vs Nifty])</f>
        <v>-2.4783512654722426E-2</v>
      </c>
      <c r="O365">
        <v>1967.29</v>
      </c>
      <c r="P365">
        <v>1889.0966443247801</v>
      </c>
      <c r="Q365">
        <v>1605.07533149805</v>
      </c>
      <c r="R365">
        <v>45.977181513782199</v>
      </c>
      <c r="S365" s="1">
        <f>(Table2[[#This Row],[Close Price]]-Table2[[#This Row],[20D EMA]])/Table2[[#This Row],[20D EMA]]</f>
        <v>-1.6616767228014199E-2</v>
      </c>
      <c r="T365" s="1">
        <f>(Table2[[#This Row],[Close Price]]-Table2[[#This Row],[50D EMA]])/Table2[[#This Row],[50D EMA]]</f>
        <v>2.4087362503088933E-2</v>
      </c>
      <c r="U365" s="1">
        <f>(Table2[[#This Row],[Close Price]]-Table2[[#This Row],[200D EMA]])/Table2[[#This Row],[200D EMA]]</f>
        <v>0.20530168399909163</v>
      </c>
      <c r="V365">
        <v>0.30912324286646198</v>
      </c>
      <c r="W365">
        <v>1920.85</v>
      </c>
      <c r="X365">
        <v>1952.9</v>
      </c>
      <c r="Y365">
        <v>1877.05</v>
      </c>
      <c r="Z365">
        <v>1960</v>
      </c>
      <c r="AA365">
        <v>1820</v>
      </c>
      <c r="AB365">
        <v>2038.35</v>
      </c>
      <c r="AC365" s="1">
        <f>(Table2[[#This Row],[Close Price]]/Table2[[#This Row],[Day Low]])-1</f>
        <v>7.1582892990083025E-3</v>
      </c>
      <c r="AD365" s="1">
        <f>(Table2[[#This Row],[Day High]]/Table2[[#This Row],[Close Price]])-1</f>
        <v>9.4593197560219888E-3</v>
      </c>
      <c r="AE365" s="1">
        <f>(Table2[[#This Row],[Close Price]]/Table2[[#This Row],[Current Week Low]])-1</f>
        <v>3.0659811938946735E-2</v>
      </c>
      <c r="AF365" s="1">
        <f>(Table2[[#This Row],[Current Week High]]/Table2[[#This Row],[Close Price]])-1</f>
        <v>1.3129329060270978E-2</v>
      </c>
      <c r="AG365" s="1">
        <f>(Table2[[#This Row],[Close Price]]/Table2[[#This Row],[Current Month Low]])-1</f>
        <v>6.2967032967032877E-2</v>
      </c>
      <c r="AH365" s="1">
        <f>(Table2[[#This Row],[Current Month High]]/Table2[[#This Row],[Close Price]])-1</f>
        <v>5.3628657086736364E-2</v>
      </c>
      <c r="AI365">
        <v>37.702884317171502</v>
      </c>
      <c r="AJ365">
        <v>71.880414019812505</v>
      </c>
      <c r="AK365" t="str">
        <f>IF(AND(Table2[[#This Row],[20D EMA]]&gt;Table2[[#This Row],[50D EMA]],Table2[[#This Row],[50D EMA]]&gt;Table2[[#This Row],[200D EMA]]),"Uptrend","Downtrend/NoTrend")</f>
        <v>Uptrend</v>
      </c>
      <c r="AL365">
        <v>0.04</v>
      </c>
      <c r="AM365" t="s">
        <v>3194</v>
      </c>
      <c r="AN365">
        <v>-9.24</v>
      </c>
      <c r="AO365" t="s">
        <v>3193</v>
      </c>
      <c r="AQ365">
        <f>(Table2[[#This Row],[Sharpe Ratio]]-AVERAGE(Table2[Sharpe Ratio]))/_xlfn.STDEV.P(Table2[Sharpe Ratio])</f>
        <v>-0.77764408339231328</v>
      </c>
      <c r="AR3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-1.0204156357383438</v>
      </c>
      <c r="AS365">
        <f>_xlfn.RANK.AVG(Table2[[#This Row],[1Y Return vs Nifty Z-Score]],Table2[1Y Return vs Nifty Z-Score])</f>
        <v>238</v>
      </c>
      <c r="AT365">
        <f>_xlfn.RANK.AVG(Table2[[#This Row],[6M Return vs Nifty Z-Score]],Table2[6M Return vs Nifty Z-Score])</f>
        <v>291</v>
      </c>
      <c r="AU365">
        <f>_xlfn.RANK.AVG(Table2[[#This Row],[Sharpe Ratio Z-Score]],Table2[Sharpe Ratio Z-Score])</f>
        <v>549</v>
      </c>
      <c r="AV365">
        <f>(Table2[[#This Row],[Rank 1Y]]+Table2[[#This Row],[Rank 6M]]+Table2[[#This Row],[Rank Sharpe]])/3</f>
        <v>359.33333333333331</v>
      </c>
    </row>
    <row r="366" spans="1:48" x14ac:dyDescent="0.3">
      <c r="A366" t="s">
        <v>1757</v>
      </c>
      <c r="B366" t="s">
        <v>1758</v>
      </c>
      <c r="C366" t="s">
        <v>3160</v>
      </c>
      <c r="D366" t="s">
        <v>122</v>
      </c>
      <c r="E366">
        <v>4711.7979672749998</v>
      </c>
      <c r="F366">
        <v>996.15</v>
      </c>
      <c r="G366">
        <v>17.305155360528101</v>
      </c>
      <c r="H366">
        <f>(Table2[[#This Row],[1Y Return vs Nifty]]-AVERAGE(Table2[1Y Return vs Nifty]))/_xlfn.STDEV.P(Table2[1Y Return vs Nifty])</f>
        <v>-0.13508789420844405</v>
      </c>
      <c r="I366">
        <v>0.218578432507575</v>
      </c>
      <c r="J366">
        <f>(Table2[[#This Row],[1M Return vs Nifty]]-AVERAGE(Table2[1M Return vs Nifty]))/_xlfn.STDEV.P(Table2[1M Return vs Nifty])</f>
        <v>0.10940583338303217</v>
      </c>
      <c r="K366">
        <v>32.697251364277001</v>
      </c>
      <c r="L366">
        <f>(Table2[[#This Row],[6M Return vs Nifty]]-AVERAGE(Table2[6M Return vs Nifty]))/_xlfn.STDEV.P(Table2[6M Return vs Nifty])</f>
        <v>0.65692142021644129</v>
      </c>
      <c r="M366">
        <v>15.396821491507</v>
      </c>
      <c r="N366">
        <f>(Table2[[#This Row],[1W Return vs Nifty]]-AVERAGE(Table2[1W Return vs Nifty]))/_xlfn.STDEV.P(Table2[1W Return vs Nifty])</f>
        <v>2.1636585839292102</v>
      </c>
      <c r="O366">
        <v>806</v>
      </c>
      <c r="P366">
        <v>919.29529472684499</v>
      </c>
      <c r="Q366">
        <v>819.12203313161001</v>
      </c>
      <c r="R366">
        <v>64.683035951135906</v>
      </c>
      <c r="S366" s="1">
        <f>(Table2[[#This Row],[Close Price]]-Table2[[#This Row],[20D EMA]])/Table2[[#This Row],[20D EMA]]</f>
        <v>0.23591811414392055</v>
      </c>
      <c r="T366" s="1">
        <f>(Table2[[#This Row],[Close Price]]-Table2[[#This Row],[50D EMA]])/Table2[[#This Row],[50D EMA]]</f>
        <v>8.3601760733466202E-2</v>
      </c>
      <c r="U366" s="1">
        <f>(Table2[[#This Row],[Close Price]]-Table2[[#This Row],[200D EMA]])/Table2[[#This Row],[200D EMA]]</f>
        <v>0.21611916138012921</v>
      </c>
      <c r="V366">
        <v>0.50482928539814498</v>
      </c>
      <c r="W366">
        <v>982.95</v>
      </c>
      <c r="X366">
        <v>1006</v>
      </c>
      <c r="Y366">
        <v>975.8</v>
      </c>
      <c r="Z366">
        <v>999</v>
      </c>
      <c r="AA366">
        <v>939</v>
      </c>
      <c r="AB366">
        <v>999</v>
      </c>
      <c r="AC366" s="1">
        <f>(Table2[[#This Row],[Close Price]]/Table2[[#This Row],[Day Low]])-1</f>
        <v>1.3428963833358676E-2</v>
      </c>
      <c r="AD366" s="1">
        <f>(Table2[[#This Row],[Day High]]/Table2[[#This Row],[Close Price]])-1</f>
        <v>9.8880690659037818E-3</v>
      </c>
      <c r="AE366" s="1">
        <f>(Table2[[#This Row],[Close Price]]/Table2[[#This Row],[Current Week Low]])-1</f>
        <v>2.0854683336749336E-2</v>
      </c>
      <c r="AF366" s="1">
        <f>(Table2[[#This Row],[Current Week High]]/Table2[[#This Row],[Close Price]])-1</f>
        <v>2.8610149073935442E-3</v>
      </c>
      <c r="AG366" s="1">
        <f>(Table2[[#This Row],[Close Price]]/Table2[[#This Row],[Current Month Low]])-1</f>
        <v>6.0862619808306651E-2</v>
      </c>
      <c r="AH366" s="1">
        <f>(Table2[[#This Row],[Current Month High]]/Table2[[#This Row],[Close Price]])-1</f>
        <v>2.8610149073935442E-3</v>
      </c>
      <c r="AI366">
        <v>3.8297445163880801</v>
      </c>
      <c r="AJ366">
        <v>62.769607843137202</v>
      </c>
      <c r="AK366" t="str">
        <f>IF(AND(Table2[[#This Row],[20D EMA]]&gt;Table2[[#This Row],[50D EMA]],Table2[[#This Row],[50D EMA]]&gt;Table2[[#This Row],[200D EMA]]),"Uptrend","Downtrend/NoTrend")</f>
        <v>Downtrend/NoTrend</v>
      </c>
      <c r="AL366">
        <v>0.1</v>
      </c>
      <c r="AM366" t="s">
        <v>3194</v>
      </c>
      <c r="AN366">
        <v>-0.17</v>
      </c>
      <c r="AO366" t="s">
        <v>3193</v>
      </c>
      <c r="AP366">
        <v>-2.1468952656694001E-2</v>
      </c>
      <c r="AQ366">
        <f>(Table2[[#This Row],[Sharpe Ratio]]-AVERAGE(Table2[Sharpe Ratio]))/_xlfn.STDEV.P(Table2[Sharpe Ratio])</f>
        <v>-1.0278700629099629</v>
      </c>
      <c r="AR3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6">
        <f>_xlfn.RANK.AVG(Table2[[#This Row],[1Y Return vs Nifty Z-Score]],Table2[1Y Return vs Nifty Z-Score])</f>
        <v>329</v>
      </c>
      <c r="AT366">
        <f>_xlfn.RANK.AVG(Table2[[#This Row],[6M Return vs Nifty Z-Score]],Table2[6M Return vs Nifty Z-Score])</f>
        <v>128</v>
      </c>
      <c r="AU366">
        <f>_xlfn.RANK.AVG(Table2[[#This Row],[Sharpe Ratio Z-Score]],Table2[Sharpe Ratio Z-Score])</f>
        <v>625</v>
      </c>
      <c r="AV366">
        <f>(Table2[[#This Row],[Rank 1Y]]+Table2[[#This Row],[Rank 6M]]+Table2[[#This Row],[Rank Sharpe]])/3</f>
        <v>360.66666666666669</v>
      </c>
    </row>
    <row r="367" spans="1:48" x14ac:dyDescent="0.3">
      <c r="A367" t="s">
        <v>1692</v>
      </c>
      <c r="B367" t="s">
        <v>1693</v>
      </c>
      <c r="C367" t="s">
        <v>3157</v>
      </c>
      <c r="D367" t="s">
        <v>1598</v>
      </c>
      <c r="E367">
        <v>5193.9838707299996</v>
      </c>
      <c r="F367">
        <v>434.95</v>
      </c>
      <c r="G367">
        <v>6.0004526131488296</v>
      </c>
      <c r="H367">
        <f>(Table2[[#This Row],[1Y Return vs Nifty]]-AVERAGE(Table2[1Y Return vs Nifty]))/_xlfn.STDEV.P(Table2[1Y Return vs Nifty])</f>
        <v>-0.32258195054713251</v>
      </c>
      <c r="I367">
        <v>1.14527380100311</v>
      </c>
      <c r="J367">
        <f>(Table2[[#This Row],[1M Return vs Nifty]]-AVERAGE(Table2[1M Return vs Nifty]))/_xlfn.STDEV.P(Table2[1M Return vs Nifty])</f>
        <v>0.21153720970943113</v>
      </c>
      <c r="K367">
        <v>7.5820523225231096</v>
      </c>
      <c r="L367">
        <f>(Table2[[#This Row],[6M Return vs Nifty]]-AVERAGE(Table2[6M Return vs Nifty]))/_xlfn.STDEV.P(Table2[6M Return vs Nifty])</f>
        <v>-0.10398419297336547</v>
      </c>
      <c r="M367">
        <v>8.0943442682880899</v>
      </c>
      <c r="N367">
        <f>(Table2[[#This Row],[1W Return vs Nifty]]-AVERAGE(Table2[1W Return vs Nifty]))/_xlfn.STDEV.P(Table2[1W Return vs Nifty])</f>
        <v>0.75666485085563451</v>
      </c>
      <c r="O367">
        <v>374.71</v>
      </c>
      <c r="P367">
        <v>408.14161709439998</v>
      </c>
      <c r="Q367">
        <v>375.81990895837203</v>
      </c>
      <c r="R367">
        <v>61.895925834338797</v>
      </c>
      <c r="S367" s="1">
        <f>(Table2[[#This Row],[Close Price]]-Table2[[#This Row],[20D EMA]])/Table2[[#This Row],[20D EMA]]</f>
        <v>0.16076432441087779</v>
      </c>
      <c r="T367" s="1">
        <f>(Table2[[#This Row],[Close Price]]-Table2[[#This Row],[50D EMA]])/Table2[[#This Row],[50D EMA]]</f>
        <v>6.5684021875670281E-2</v>
      </c>
      <c r="U367" s="1">
        <f>(Table2[[#This Row],[Close Price]]-Table2[[#This Row],[200D EMA]])/Table2[[#This Row],[200D EMA]]</f>
        <v>0.15733623906597655</v>
      </c>
      <c r="V367">
        <v>0.84017284324641694</v>
      </c>
      <c r="W367">
        <v>430.25</v>
      </c>
      <c r="X367">
        <v>459</v>
      </c>
      <c r="Y367">
        <v>427</v>
      </c>
      <c r="Z367">
        <v>442</v>
      </c>
      <c r="AA367">
        <v>427</v>
      </c>
      <c r="AB367">
        <v>452.5</v>
      </c>
      <c r="AC367" s="1">
        <f>(Table2[[#This Row],[Close Price]]/Table2[[#This Row],[Day Low]])-1</f>
        <v>1.0923881464264928E-2</v>
      </c>
      <c r="AD367" s="1">
        <f>(Table2[[#This Row],[Day High]]/Table2[[#This Row],[Close Price]])-1</f>
        <v>5.5293711920910482E-2</v>
      </c>
      <c r="AE367" s="1">
        <f>(Table2[[#This Row],[Close Price]]/Table2[[#This Row],[Current Week Low]])-1</f>
        <v>1.8618266978922771E-2</v>
      </c>
      <c r="AF367" s="1">
        <f>(Table2[[#This Row],[Current Week High]]/Table2[[#This Row],[Close Price]])-1</f>
        <v>1.6208759627543312E-2</v>
      </c>
      <c r="AG367" s="1">
        <f>(Table2[[#This Row],[Close Price]]/Table2[[#This Row],[Current Month Low]])-1</f>
        <v>1.8618266978922771E-2</v>
      </c>
      <c r="AH367" s="1">
        <f>(Table2[[#This Row],[Current Month High]]/Table2[[#This Row],[Close Price]])-1</f>
        <v>4.0349465455799649E-2</v>
      </c>
      <c r="AI367">
        <v>4.60972525577652</v>
      </c>
      <c r="AJ367">
        <v>52.480280455740498</v>
      </c>
      <c r="AK367" t="str">
        <f>IF(AND(Table2[[#This Row],[20D EMA]]&gt;Table2[[#This Row],[50D EMA]],Table2[[#This Row],[50D EMA]]&gt;Table2[[#This Row],[200D EMA]]),"Uptrend","Downtrend/NoTrend")</f>
        <v>Downtrend/NoTrend</v>
      </c>
      <c r="AL367">
        <v>0.13</v>
      </c>
      <c r="AM367" t="s">
        <v>3194</v>
      </c>
      <c r="AN367">
        <v>7.9</v>
      </c>
      <c r="AO367" t="s">
        <v>3194</v>
      </c>
      <c r="AP367">
        <v>7.0748466389362996E-2</v>
      </c>
      <c r="AQ367">
        <f>(Table2[[#This Row],[Sharpe Ratio]]-AVERAGE(Table2[Sharpe Ratio]))/_xlfn.STDEV.P(Table2[Sharpe Ratio])</f>
        <v>4.6946877551934552E-2</v>
      </c>
      <c r="AR3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67">
        <f>_xlfn.RANK.AVG(Table2[[#This Row],[1Y Return vs Nifty Z-Score]],Table2[1Y Return vs Nifty Z-Score])</f>
        <v>406</v>
      </c>
      <c r="AT367">
        <f>_xlfn.RANK.AVG(Table2[[#This Row],[6M Return vs Nifty Z-Score]],Table2[6M Return vs Nifty Z-Score])</f>
        <v>349</v>
      </c>
      <c r="AU367">
        <f>_xlfn.RANK.AVG(Table2[[#This Row],[Sharpe Ratio Z-Score]],Table2[Sharpe Ratio Z-Score])</f>
        <v>330</v>
      </c>
      <c r="AV367">
        <f>(Table2[[#This Row],[Rank 1Y]]+Table2[[#This Row],[Rank 6M]]+Table2[[#This Row],[Rank Sharpe]])/3</f>
        <v>361.66666666666669</v>
      </c>
    </row>
    <row r="368" spans="1:48" x14ac:dyDescent="0.3">
      <c r="A368" t="s">
        <v>894</v>
      </c>
      <c r="B368" t="s">
        <v>895</v>
      </c>
      <c r="C368" t="s">
        <v>3154</v>
      </c>
      <c r="D368" t="s">
        <v>184</v>
      </c>
      <c r="E368">
        <v>17756.504009895001</v>
      </c>
      <c r="F368">
        <v>730.45</v>
      </c>
      <c r="G368">
        <v>-2.58688325785059</v>
      </c>
      <c r="H368">
        <f>(Table2[[#This Row],[1Y Return vs Nifty]]-AVERAGE(Table2[1Y Return vs Nifty]))/_xlfn.STDEV.P(Table2[1Y Return vs Nifty])</f>
        <v>-0.46500714045048169</v>
      </c>
      <c r="I368">
        <v>6.3566716955563898</v>
      </c>
      <c r="J368">
        <f>(Table2[[#This Row],[1M Return vs Nifty]]-AVERAGE(Table2[1M Return vs Nifty]))/_xlfn.STDEV.P(Table2[1M Return vs Nifty])</f>
        <v>0.78588694496203448</v>
      </c>
      <c r="K368">
        <v>11.9554862295295</v>
      </c>
      <c r="L368">
        <f>(Table2[[#This Row],[6M Return vs Nifty]]-AVERAGE(Table2[6M Return vs Nifty]))/_xlfn.STDEV.P(Table2[6M Return vs Nifty])</f>
        <v>2.851606725644152E-2</v>
      </c>
      <c r="M368">
        <v>-0.402734449350859</v>
      </c>
      <c r="N368">
        <f>(Table2[[#This Row],[1W Return vs Nifty]]-AVERAGE(Table2[1W Return vs Nifty]))/_xlfn.STDEV.P(Table2[1W Return vs Nifty])</f>
        <v>-0.88049691489938131</v>
      </c>
      <c r="O368">
        <v>738.48</v>
      </c>
      <c r="P368">
        <v>709.34248253181704</v>
      </c>
      <c r="Q368">
        <v>636.47595236461495</v>
      </c>
      <c r="R368">
        <v>43.109664399949402</v>
      </c>
      <c r="S368" s="1">
        <f>(Table2[[#This Row],[Close Price]]-Table2[[#This Row],[20D EMA]])/Table2[[#This Row],[20D EMA]]</f>
        <v>-1.0873686491171018E-2</v>
      </c>
      <c r="T368" s="1">
        <f>(Table2[[#This Row],[Close Price]]-Table2[[#This Row],[50D EMA]])/Table2[[#This Row],[50D EMA]]</f>
        <v>2.9756454728109765E-2</v>
      </c>
      <c r="U368" s="1">
        <f>(Table2[[#This Row],[Close Price]]-Table2[[#This Row],[200D EMA]])/Table2[[#This Row],[200D EMA]]</f>
        <v>0.14764744415913239</v>
      </c>
      <c r="V368">
        <v>0.62178955708946804</v>
      </c>
      <c r="W368">
        <v>725.75</v>
      </c>
      <c r="X368">
        <v>738.6</v>
      </c>
      <c r="Y368">
        <v>721.6</v>
      </c>
      <c r="Z368">
        <v>743.3</v>
      </c>
      <c r="AA368">
        <v>720.3</v>
      </c>
      <c r="AB368">
        <v>808.8</v>
      </c>
      <c r="AC368" s="1">
        <f>(Table2[[#This Row],[Close Price]]/Table2[[#This Row],[Day Low]])-1</f>
        <v>6.4760592490527014E-3</v>
      </c>
      <c r="AD368" s="1">
        <f>(Table2[[#This Row],[Day High]]/Table2[[#This Row],[Close Price]])-1</f>
        <v>1.1157505647203747E-2</v>
      </c>
      <c r="AE368" s="1">
        <f>(Table2[[#This Row],[Close Price]]/Table2[[#This Row],[Current Week Low]])-1</f>
        <v>1.2264412416851389E-2</v>
      </c>
      <c r="AF368" s="1">
        <f>(Table2[[#This Row],[Current Week High]]/Table2[[#This Row],[Close Price]])-1</f>
        <v>1.7591895406940727E-2</v>
      </c>
      <c r="AG368" s="1">
        <f>(Table2[[#This Row],[Close Price]]/Table2[[#This Row],[Current Month Low]])-1</f>
        <v>1.4091350826044735E-2</v>
      </c>
      <c r="AH368" s="1">
        <f>(Table2[[#This Row],[Current Month High]]/Table2[[#This Row],[Close Price]])-1</f>
        <v>0.10726264631391591</v>
      </c>
      <c r="AI368">
        <v>14.1693476623999</v>
      </c>
      <c r="AJ368">
        <v>45.6385205861828</v>
      </c>
      <c r="AK368" t="str">
        <f>IF(AND(Table2[[#This Row],[20D EMA]]&gt;Table2[[#This Row],[50D EMA]],Table2[[#This Row],[50D EMA]]&gt;Table2[[#This Row],[200D EMA]]),"Uptrend","Downtrend/NoTrend")</f>
        <v>Uptrend</v>
      </c>
      <c r="AL368">
        <v>0.09</v>
      </c>
      <c r="AM368" t="s">
        <v>3194</v>
      </c>
      <c r="AN368">
        <v>-6.63</v>
      </c>
      <c r="AO368" t="s">
        <v>3193</v>
      </c>
      <c r="AP368">
        <v>7.9369086211677001E-2</v>
      </c>
      <c r="AQ368">
        <f>(Table2[[#This Row],[Sharpe Ratio]]-AVERAGE(Table2[Sharpe Ratio]))/_xlfn.STDEV.P(Table2[Sharpe Ratio])</f>
        <v>0.14742234431464157</v>
      </c>
      <c r="AR3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-0.38367869881674543</v>
      </c>
      <c r="AS368">
        <f>_xlfn.RANK.AVG(Table2[[#This Row],[1Y Return vs Nifty Z-Score]],Table2[1Y Return vs Nifty Z-Score])</f>
        <v>474</v>
      </c>
      <c r="AT368">
        <f>_xlfn.RANK.AVG(Table2[[#This Row],[6M Return vs Nifty Z-Score]],Table2[6M Return vs Nifty Z-Score])</f>
        <v>311</v>
      </c>
      <c r="AU368">
        <f>_xlfn.RANK.AVG(Table2[[#This Row],[Sharpe Ratio Z-Score]],Table2[Sharpe Ratio Z-Score])</f>
        <v>302</v>
      </c>
      <c r="AV368">
        <f>(Table2[[#This Row],[Rank 1Y]]+Table2[[#This Row],[Rank 6M]]+Table2[[#This Row],[Rank Sharpe]])/3</f>
        <v>362.33333333333331</v>
      </c>
    </row>
    <row r="369" spans="1:48" x14ac:dyDescent="0.3">
      <c r="A369" t="s">
        <v>810</v>
      </c>
      <c r="B369" t="s">
        <v>811</v>
      </c>
      <c r="C369" t="s">
        <v>3158</v>
      </c>
      <c r="D369" t="s">
        <v>429</v>
      </c>
      <c r="E369">
        <v>20196.742862120002</v>
      </c>
      <c r="F369">
        <v>8511.7999999999993</v>
      </c>
      <c r="G369">
        <v>0.406677883248377</v>
      </c>
      <c r="H369">
        <f>(Table2[[#This Row],[1Y Return vs Nifty]]-AVERAGE(Table2[1Y Return vs Nifty]))/_xlfn.STDEV.P(Table2[1Y Return vs Nifty])</f>
        <v>-0.41535745626284248</v>
      </c>
      <c r="I369">
        <v>4.7465344951038304</v>
      </c>
      <c r="J369">
        <f>(Table2[[#This Row],[1M Return vs Nifty]]-AVERAGE(Table2[1M Return vs Nifty]))/_xlfn.STDEV.P(Table2[1M Return vs Nifty])</f>
        <v>0.60843323800812177</v>
      </c>
      <c r="K369">
        <v>29.2912634300313</v>
      </c>
      <c r="L369">
        <f>(Table2[[#This Row],[6M Return vs Nifty]]-AVERAGE(Table2[6M Return vs Nifty]))/_xlfn.STDEV.P(Table2[6M Return vs Nifty])</f>
        <v>0.55373150189981846</v>
      </c>
      <c r="M369">
        <v>-0.60127590417572496</v>
      </c>
      <c r="N369">
        <f>(Table2[[#This Row],[1W Return vs Nifty]]-AVERAGE(Table2[1W Return vs Nifty]))/_xlfn.STDEV.P(Table2[1W Return vs Nifty])</f>
        <v>-0.91875058884521543</v>
      </c>
      <c r="O369">
        <v>8424.48</v>
      </c>
      <c r="P369">
        <v>8261.2007117257308</v>
      </c>
      <c r="Q369">
        <v>7561.6014496450898</v>
      </c>
      <c r="R369">
        <v>53.2705455532261</v>
      </c>
      <c r="S369" s="1">
        <f>(Table2[[#This Row],[Close Price]]-Table2[[#This Row],[20D EMA]])/Table2[[#This Row],[20D EMA]]</f>
        <v>1.0365031432207057E-2</v>
      </c>
      <c r="T369" s="1">
        <f>(Table2[[#This Row],[Close Price]]-Table2[[#This Row],[50D EMA]])/Table2[[#This Row],[50D EMA]]</f>
        <v>3.0334487324412109E-2</v>
      </c>
      <c r="U369" s="1">
        <f>(Table2[[#This Row],[Close Price]]-Table2[[#This Row],[200D EMA]])/Table2[[#This Row],[200D EMA]]</f>
        <v>0.1256610199152334</v>
      </c>
      <c r="V369">
        <v>1.38442560090393</v>
      </c>
      <c r="W369">
        <v>8492</v>
      </c>
      <c r="X369">
        <v>8600.9500000000007</v>
      </c>
      <c r="Y369">
        <v>8419</v>
      </c>
      <c r="Z369">
        <v>8658.9</v>
      </c>
      <c r="AA369">
        <v>8250</v>
      </c>
      <c r="AB369">
        <v>8860</v>
      </c>
      <c r="AC369" s="1">
        <f>(Table2[[#This Row],[Close Price]]/Table2[[#This Row],[Day Low]])-1</f>
        <v>2.331606217616411E-3</v>
      </c>
      <c r="AD369" s="1">
        <f>(Table2[[#This Row],[Day High]]/Table2[[#This Row],[Close Price]])-1</f>
        <v>1.0473695340586175E-2</v>
      </c>
      <c r="AE369" s="1">
        <f>(Table2[[#This Row],[Close Price]]/Table2[[#This Row],[Current Week Low]])-1</f>
        <v>1.1022686779902591E-2</v>
      </c>
      <c r="AF369" s="1">
        <f>(Table2[[#This Row],[Current Week High]]/Table2[[#This Row],[Close Price]])-1</f>
        <v>1.7281891021875495E-2</v>
      </c>
      <c r="AG369" s="1">
        <f>(Table2[[#This Row],[Close Price]]/Table2[[#This Row],[Current Month Low]])-1</f>
        <v>3.1733333333333169E-2</v>
      </c>
      <c r="AH369" s="1">
        <f>(Table2[[#This Row],[Current Month High]]/Table2[[#This Row],[Close Price]])-1</f>
        <v>4.090791606945654E-2</v>
      </c>
      <c r="AI369">
        <v>11.477008388354999</v>
      </c>
      <c r="AJ369">
        <v>55.137972514854297</v>
      </c>
      <c r="AK369" t="str">
        <f>IF(AND(Table2[[#This Row],[20D EMA]]&gt;Table2[[#This Row],[50D EMA]],Table2[[#This Row],[50D EMA]]&gt;Table2[[#This Row],[200D EMA]]),"Uptrend","Downtrend/NoTrend")</f>
        <v>Uptrend</v>
      </c>
      <c r="AL369">
        <v>0.1</v>
      </c>
      <c r="AM369" t="s">
        <v>3194</v>
      </c>
      <c r="AN369">
        <v>3.79</v>
      </c>
      <c r="AO369" t="s">
        <v>3194</v>
      </c>
      <c r="AP369">
        <v>1.6503703625759002E-2</v>
      </c>
      <c r="AQ369">
        <f>(Table2[[#This Row],[Sharpe Ratio]]-AVERAGE(Table2[Sharpe Ratio]))/_xlfn.STDEV.P(Table2[Sharpe Ratio])</f>
        <v>-0.58528931548811791</v>
      </c>
      <c r="AR3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-0.7572326206882356</v>
      </c>
      <c r="AS369">
        <f>_xlfn.RANK.AVG(Table2[[#This Row],[1Y Return vs Nifty Z-Score]],Table2[1Y Return vs Nifty Z-Score])</f>
        <v>449</v>
      </c>
      <c r="AT369">
        <f>_xlfn.RANK.AVG(Table2[[#This Row],[6M Return vs Nifty Z-Score]],Table2[6M Return vs Nifty Z-Score])</f>
        <v>151</v>
      </c>
      <c r="AU369">
        <f>_xlfn.RANK.AVG(Table2[[#This Row],[Sharpe Ratio Z-Score]],Table2[Sharpe Ratio Z-Score])</f>
        <v>489</v>
      </c>
      <c r="AV369">
        <f>(Table2[[#This Row],[Rank 1Y]]+Table2[[#This Row],[Rank 6M]]+Table2[[#This Row],[Rank Sharpe]])/3</f>
        <v>363</v>
      </c>
    </row>
    <row r="370" spans="1:48" x14ac:dyDescent="0.3">
      <c r="A370" t="s">
        <v>1838</v>
      </c>
      <c r="B370" t="s">
        <v>1839</v>
      </c>
      <c r="C370" t="s">
        <v>3164</v>
      </c>
      <c r="D370" t="s">
        <v>106</v>
      </c>
      <c r="E370">
        <v>4245.1704769500002</v>
      </c>
      <c r="F370">
        <v>248.25</v>
      </c>
      <c r="G370">
        <v>43.0519510186205</v>
      </c>
      <c r="H370">
        <f>(Table2[[#This Row],[1Y Return vs Nifty]]-AVERAGE(Table2[1Y Return vs Nifty]))/_xlfn.STDEV.P(Table2[1Y Return vs Nifty])</f>
        <v>0.29193537774606959</v>
      </c>
      <c r="I370">
        <v>-9.7200299152295599</v>
      </c>
      <c r="J370">
        <f>(Table2[[#This Row],[1M Return vs Nifty]]-AVERAGE(Table2[1M Return vs Nifty]))/_xlfn.STDEV.P(Table2[1M Return vs Nifty])</f>
        <v>-0.98593119303518317</v>
      </c>
      <c r="K370">
        <v>-11.9974628758708</v>
      </c>
      <c r="L370">
        <f>(Table2[[#This Row],[6M Return vs Nifty]]-AVERAGE(Table2[6M Return vs Nifty]))/_xlfn.STDEV.P(Table2[6M Return vs Nifty])</f>
        <v>-0.6971773025810154</v>
      </c>
      <c r="M370">
        <v>3.5118175380733399</v>
      </c>
      <c r="N370">
        <f>(Table2[[#This Row],[1W Return vs Nifty]]-AVERAGE(Table2[1W Return vs Nifty]))/_xlfn.STDEV.P(Table2[1W Return vs Nifty])</f>
        <v>-0.12626654269306326</v>
      </c>
      <c r="O370">
        <v>251.65</v>
      </c>
      <c r="P370">
        <v>268.75643508148602</v>
      </c>
      <c r="Q370">
        <v>252.29473788949599</v>
      </c>
      <c r="R370">
        <v>34.142049303801002</v>
      </c>
      <c r="S370" s="1">
        <f>(Table2[[#This Row],[Close Price]]-Table2[[#This Row],[20D EMA]])/Table2[[#This Row],[20D EMA]]</f>
        <v>-1.3510828531690862E-2</v>
      </c>
      <c r="T370" s="1">
        <f>(Table2[[#This Row],[Close Price]]-Table2[[#This Row],[50D EMA]])/Table2[[#This Row],[50D EMA]]</f>
        <v>-7.6301187263733944E-2</v>
      </c>
      <c r="U370" s="1">
        <f>(Table2[[#This Row],[Close Price]]-Table2[[#This Row],[200D EMA]])/Table2[[#This Row],[200D EMA]]</f>
        <v>-1.6031796474754733E-2</v>
      </c>
      <c r="V370">
        <v>0.57673091413039501</v>
      </c>
      <c r="W370">
        <v>247.5</v>
      </c>
      <c r="X370">
        <v>251</v>
      </c>
      <c r="Y370">
        <v>247.05</v>
      </c>
      <c r="Z370">
        <v>254.2</v>
      </c>
      <c r="AA370">
        <v>247.05</v>
      </c>
      <c r="AB370">
        <v>254.2</v>
      </c>
      <c r="AC370" s="1">
        <f>(Table2[[#This Row],[Close Price]]/Table2[[#This Row],[Day Low]])-1</f>
        <v>3.0303030303029388E-3</v>
      </c>
      <c r="AD370" s="1">
        <f>(Table2[[#This Row],[Day High]]/Table2[[#This Row],[Close Price]])-1</f>
        <v>1.1077542799597273E-2</v>
      </c>
      <c r="AE370" s="1">
        <f>(Table2[[#This Row],[Close Price]]/Table2[[#This Row],[Current Week Low]])-1</f>
        <v>4.8573163327261248E-3</v>
      </c>
      <c r="AF370" s="1">
        <f>(Table2[[#This Row],[Current Week High]]/Table2[[#This Row],[Close Price]])-1</f>
        <v>2.3967774420946553E-2</v>
      </c>
      <c r="AG370" s="1">
        <f>(Table2[[#This Row],[Close Price]]/Table2[[#This Row],[Current Month Low]])-1</f>
        <v>4.8573163327261248E-3</v>
      </c>
      <c r="AH370" s="1">
        <f>(Table2[[#This Row],[Current Month High]]/Table2[[#This Row],[Close Price]])-1</f>
        <v>2.3967774420946553E-2</v>
      </c>
      <c r="AI370">
        <v>29.083585095669601</v>
      </c>
      <c r="AJ370">
        <v>91.846986089644503</v>
      </c>
      <c r="AK370" t="str">
        <f>IF(AND(Table2[[#This Row],[20D EMA]]&gt;Table2[[#This Row],[50D EMA]],Table2[[#This Row],[50D EMA]]&gt;Table2[[#This Row],[200D EMA]]),"Uptrend","Downtrend/NoTrend")</f>
        <v>Downtrend/NoTrend</v>
      </c>
      <c r="AL370">
        <v>0</v>
      </c>
      <c r="AM370">
        <v>0</v>
      </c>
      <c r="AN370">
        <v>-5.77</v>
      </c>
      <c r="AO370" t="s">
        <v>3193</v>
      </c>
      <c r="AP370">
        <v>7.0769086498574996E-2</v>
      </c>
      <c r="AQ370">
        <f>(Table2[[#This Row],[Sharpe Ratio]]-AVERAGE(Table2[Sharpe Ratio]))/_xlfn.STDEV.P(Table2[Sharpe Ratio])</f>
        <v>4.7187210050116508E-2</v>
      </c>
      <c r="AR3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0">
        <f>_xlfn.RANK.AVG(Table2[[#This Row],[1Y Return vs Nifty Z-Score]],Table2[1Y Return vs Nifty Z-Score])</f>
        <v>213</v>
      </c>
      <c r="AT370">
        <f>_xlfn.RANK.AVG(Table2[[#This Row],[6M Return vs Nifty Z-Score]],Table2[6M Return vs Nifty Z-Score])</f>
        <v>553</v>
      </c>
      <c r="AU370">
        <f>_xlfn.RANK.AVG(Table2[[#This Row],[Sharpe Ratio Z-Score]],Table2[Sharpe Ratio Z-Score])</f>
        <v>329</v>
      </c>
      <c r="AV370">
        <f>(Table2[[#This Row],[Rank 1Y]]+Table2[[#This Row],[Rank 6M]]+Table2[[#This Row],[Rank Sharpe]])/3</f>
        <v>365</v>
      </c>
    </row>
    <row r="371" spans="1:48" x14ac:dyDescent="0.3">
      <c r="A371" t="s">
        <v>75</v>
      </c>
      <c r="B371" t="s">
        <v>76</v>
      </c>
      <c r="C371" t="s">
        <v>3156</v>
      </c>
      <c r="D371" t="s">
        <v>77</v>
      </c>
      <c r="E371">
        <v>329034.59904062003</v>
      </c>
      <c r="F371">
        <v>11416.9</v>
      </c>
      <c r="G371">
        <v>10.816486870253501</v>
      </c>
      <c r="H371">
        <f>(Table2[[#This Row],[1Y Return vs Nifty]]-AVERAGE(Table2[1Y Return vs Nifty]))/_xlfn.STDEV.P(Table2[1Y Return vs Nifty])</f>
        <v>-0.24270565317699858</v>
      </c>
      <c r="I371">
        <v>-2.2356374182584302</v>
      </c>
      <c r="J371">
        <f>(Table2[[#This Row],[1M Return vs Nifty]]-AVERAGE(Table2[1M Return vs Nifty]))/_xlfn.STDEV.P(Table2[1M Return vs Nifty])</f>
        <v>-0.1610740364448745</v>
      </c>
      <c r="K371">
        <v>7.5953465639021296</v>
      </c>
      <c r="L371">
        <f>(Table2[[#This Row],[6M Return vs Nifty]]-AVERAGE(Table2[6M Return vs Nifty]))/_xlfn.STDEV.P(Table2[6M Return vs Nifty])</f>
        <v>-0.10358142240915139</v>
      </c>
      <c r="M371">
        <v>0.26727913500580303</v>
      </c>
      <c r="N371">
        <f>(Table2[[#This Row],[1W Return vs Nifty]]-AVERAGE(Table2[1W Return vs Nifty]))/_xlfn.STDEV.P(Table2[1W Return vs Nifty])</f>
        <v>-0.75140306284783787</v>
      </c>
      <c r="O371">
        <v>11530.55</v>
      </c>
      <c r="P371">
        <v>11484.8383389145</v>
      </c>
      <c r="Q371">
        <v>10593.332444594</v>
      </c>
      <c r="R371">
        <v>44.138532090883103</v>
      </c>
      <c r="S371" s="1">
        <f>(Table2[[#This Row],[Close Price]]-Table2[[#This Row],[20D EMA]])/Table2[[#This Row],[20D EMA]]</f>
        <v>-9.8564248886652966E-3</v>
      </c>
      <c r="T371" s="1">
        <f>(Table2[[#This Row],[Close Price]]-Table2[[#This Row],[50D EMA]])/Table2[[#This Row],[50D EMA]]</f>
        <v>-5.9154806458444013E-3</v>
      </c>
      <c r="U371" s="1">
        <f>(Table2[[#This Row],[Close Price]]-Table2[[#This Row],[200D EMA]])/Table2[[#This Row],[200D EMA]]</f>
        <v>7.7743954483962568E-2</v>
      </c>
      <c r="V371">
        <v>0.85510809705058499</v>
      </c>
      <c r="W371">
        <v>11290</v>
      </c>
      <c r="X371">
        <v>11432.95</v>
      </c>
      <c r="Y371">
        <v>11240</v>
      </c>
      <c r="Z371">
        <v>11432.95</v>
      </c>
      <c r="AA371">
        <v>11192.1</v>
      </c>
      <c r="AB371">
        <v>11930</v>
      </c>
      <c r="AC371" s="1">
        <f>(Table2[[#This Row],[Close Price]]/Table2[[#This Row],[Day Low]])-1</f>
        <v>1.1240035429583628E-2</v>
      </c>
      <c r="AD371" s="1">
        <f>(Table2[[#This Row],[Day High]]/Table2[[#This Row],[Close Price]])-1</f>
        <v>1.405810684161235E-3</v>
      </c>
      <c r="AE371" s="1">
        <f>(Table2[[#This Row],[Close Price]]/Table2[[#This Row],[Current Week Low]])-1</f>
        <v>1.5738434163701021E-2</v>
      </c>
      <c r="AF371" s="1">
        <f>(Table2[[#This Row],[Current Week High]]/Table2[[#This Row],[Close Price]])-1</f>
        <v>1.405810684161235E-3</v>
      </c>
      <c r="AG371" s="1">
        <f>(Table2[[#This Row],[Close Price]]/Table2[[#This Row],[Current Month Low]])-1</f>
        <v>2.0085596090099189E-2</v>
      </c>
      <c r="AH371" s="1">
        <f>(Table2[[#This Row],[Current Month High]]/Table2[[#This Row],[Close Price]])-1</f>
        <v>4.4942147167795099E-2</v>
      </c>
      <c r="AI371">
        <v>6.3160752918918401</v>
      </c>
      <c r="AJ371">
        <v>39.9893324178013</v>
      </c>
      <c r="AK371" t="str">
        <f>IF(AND(Table2[[#This Row],[20D EMA]]&gt;Table2[[#This Row],[50D EMA]],Table2[[#This Row],[50D EMA]]&gt;Table2[[#This Row],[200D EMA]]),"Uptrend","Downtrend/NoTrend")</f>
        <v>Uptrend</v>
      </c>
      <c r="AL371">
        <v>-0.01</v>
      </c>
      <c r="AM371" t="s">
        <v>3193</v>
      </c>
      <c r="AN371">
        <v>-5.37</v>
      </c>
      <c r="AO371" t="s">
        <v>3193</v>
      </c>
      <c r="AP371">
        <v>5.7624171725364E-2</v>
      </c>
      <c r="AQ371">
        <f>(Table2[[#This Row],[Sharpe Ratio]]-AVERAGE(Table2[Sharpe Ratio]))/_xlfn.STDEV.P(Table2[Sharpe Ratio])</f>
        <v>-0.10602003892004576</v>
      </c>
      <c r="AR37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-1.3647842137989081</v>
      </c>
      <c r="AS371">
        <f>_xlfn.RANK.AVG(Table2[[#This Row],[1Y Return vs Nifty Z-Score]],Table2[1Y Return vs Nifty Z-Score])</f>
        <v>381</v>
      </c>
      <c r="AT371">
        <f>_xlfn.RANK.AVG(Table2[[#This Row],[6M Return vs Nifty Z-Score]],Table2[6M Return vs Nifty Z-Score])</f>
        <v>348</v>
      </c>
      <c r="AU371">
        <f>_xlfn.RANK.AVG(Table2[[#This Row],[Sharpe Ratio Z-Score]],Table2[Sharpe Ratio Z-Score])</f>
        <v>366</v>
      </c>
      <c r="AV371">
        <f>(Table2[[#This Row],[Rank 1Y]]+Table2[[#This Row],[Rank 6M]]+Table2[[#This Row],[Rank Sharpe]])/3</f>
        <v>365</v>
      </c>
    </row>
    <row r="372" spans="1:48" x14ac:dyDescent="0.3">
      <c r="A372" t="s">
        <v>28</v>
      </c>
      <c r="B372" t="s">
        <v>29</v>
      </c>
      <c r="C372" t="s">
        <v>3148</v>
      </c>
      <c r="D372" t="s">
        <v>24</v>
      </c>
      <c r="E372">
        <v>884765.09967390005</v>
      </c>
      <c r="F372">
        <v>1255.5</v>
      </c>
      <c r="G372">
        <v>5.0975088672292097</v>
      </c>
      <c r="H372">
        <f>(Table2[[#This Row],[1Y Return vs Nifty]]-AVERAGE(Table2[1Y Return vs Nifty]))/_xlfn.STDEV.P(Table2[1Y Return vs Nifty])</f>
        <v>-0.33755771677038571</v>
      </c>
      <c r="I372">
        <v>-0.29204699249707899</v>
      </c>
      <c r="J372">
        <f>(Table2[[#This Row],[1M Return vs Nifty]]-AVERAGE(Table2[1M Return vs Nifty]))/_xlfn.STDEV.P(Table2[1M Return vs Nifty])</f>
        <v>5.3129651138112473E-2</v>
      </c>
      <c r="K372">
        <v>3.9243401711820201</v>
      </c>
      <c r="L372">
        <f>(Table2[[#This Row],[6M Return vs Nifty]]-AVERAGE(Table2[6M Return vs Nifty]))/_xlfn.STDEV.P(Table2[6M Return vs Nifty])</f>
        <v>-0.21480050395545192</v>
      </c>
      <c r="M372">
        <v>-0.80195916988001903</v>
      </c>
      <c r="N372">
        <f>(Table2[[#This Row],[1W Return vs Nifty]]-AVERAGE(Table2[1W Return vs Nifty]))/_xlfn.STDEV.P(Table2[1W Return vs Nifty])</f>
        <v>-0.95741693295662056</v>
      </c>
      <c r="O372">
        <v>1255.43</v>
      </c>
      <c r="P372">
        <v>1241.3407539923501</v>
      </c>
      <c r="Q372">
        <v>1147.26510501183</v>
      </c>
      <c r="R372">
        <v>51.354307206610898</v>
      </c>
      <c r="S372" s="1">
        <f>(Table2[[#This Row],[Close Price]]-Table2[[#This Row],[20D EMA]])/Table2[[#This Row],[20D EMA]]</f>
        <v>5.5757788168146635E-5</v>
      </c>
      <c r="T372" s="1">
        <f>(Table2[[#This Row],[Close Price]]-Table2[[#This Row],[50D EMA]])/Table2[[#This Row],[50D EMA]]</f>
        <v>1.1406413558977686E-2</v>
      </c>
      <c r="U372" s="1">
        <f>(Table2[[#This Row],[Close Price]]-Table2[[#This Row],[200D EMA]])/Table2[[#This Row],[200D EMA]]</f>
        <v>9.4341660454367232E-2</v>
      </c>
      <c r="V372">
        <v>0.91657767811937296</v>
      </c>
      <c r="W372">
        <v>1235.4000000000001</v>
      </c>
      <c r="X372">
        <v>1258.3</v>
      </c>
      <c r="Y372">
        <v>1217.4000000000001</v>
      </c>
      <c r="Z372">
        <v>1258.3</v>
      </c>
      <c r="AA372">
        <v>1217.4000000000001</v>
      </c>
      <c r="AB372">
        <v>1280.25</v>
      </c>
      <c r="AC372" s="1">
        <f>(Table2[[#This Row],[Close Price]]/Table2[[#This Row],[Day Low]])-1</f>
        <v>1.627003399708582E-2</v>
      </c>
      <c r="AD372" s="1">
        <f>(Table2[[#This Row],[Day High]]/Table2[[#This Row],[Close Price]])-1</f>
        <v>2.2301871764236481E-3</v>
      </c>
      <c r="AE372" s="1">
        <f>(Table2[[#This Row],[Close Price]]/Table2[[#This Row],[Current Week Low]])-1</f>
        <v>3.1296205027106838E-2</v>
      </c>
      <c r="AF372" s="1">
        <f>(Table2[[#This Row],[Current Week High]]/Table2[[#This Row],[Close Price]])-1</f>
        <v>2.2301871764236481E-3</v>
      </c>
      <c r="AG372" s="1">
        <f>(Table2[[#This Row],[Close Price]]/Table2[[#This Row],[Current Month Low]])-1</f>
        <v>3.1296205027106838E-2</v>
      </c>
      <c r="AH372" s="1">
        <f>(Table2[[#This Row],[Current Month High]]/Table2[[#This Row],[Close Price]])-1</f>
        <v>1.9713261648745428E-2</v>
      </c>
      <c r="AI372">
        <v>8.5105535643170001</v>
      </c>
      <c r="AJ372">
        <v>39.655172413793103</v>
      </c>
      <c r="AK372" t="str">
        <f>IF(AND(Table2[[#This Row],[20D EMA]]&gt;Table2[[#This Row],[50D EMA]],Table2[[#This Row],[50D EMA]]&gt;Table2[[#This Row],[200D EMA]]),"Uptrend","Downtrend/NoTrend")</f>
        <v>Uptrend</v>
      </c>
      <c r="AL372">
        <v>0.03</v>
      </c>
      <c r="AM372" t="s">
        <v>3194</v>
      </c>
      <c r="AN372">
        <v>-5.53</v>
      </c>
      <c r="AO372" t="s">
        <v>3193</v>
      </c>
      <c r="AP372">
        <v>7.9585671865470997E-2</v>
      </c>
      <c r="AQ372">
        <f>(Table2[[#This Row],[Sharpe Ratio]]-AVERAGE(Table2[Sharpe Ratio]))/_xlfn.STDEV.P(Table2[Sharpe Ratio])</f>
        <v>0.1499467039439491</v>
      </c>
      <c r="AR37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-1.3066987986003966</v>
      </c>
      <c r="AS372">
        <f>_xlfn.RANK.AVG(Table2[[#This Row],[1Y Return vs Nifty Z-Score]],Table2[1Y Return vs Nifty Z-Score])</f>
        <v>413</v>
      </c>
      <c r="AT372">
        <f>_xlfn.RANK.AVG(Table2[[#This Row],[6M Return vs Nifty Z-Score]],Table2[6M Return vs Nifty Z-Score])</f>
        <v>384</v>
      </c>
      <c r="AU372">
        <f>_xlfn.RANK.AVG(Table2[[#This Row],[Sharpe Ratio Z-Score]],Table2[Sharpe Ratio Z-Score])</f>
        <v>300</v>
      </c>
      <c r="AV372">
        <f>(Table2[[#This Row],[Rank 1Y]]+Table2[[#This Row],[Rank 6M]]+Table2[[#This Row],[Rank Sharpe]])/3</f>
        <v>365.66666666666669</v>
      </c>
    </row>
    <row r="373" spans="1:48" x14ac:dyDescent="0.3">
      <c r="A373" t="s">
        <v>608</v>
      </c>
      <c r="B373" t="s">
        <v>609</v>
      </c>
      <c r="C373" t="s">
        <v>3154</v>
      </c>
      <c r="D373" t="s">
        <v>184</v>
      </c>
      <c r="E373">
        <v>32599.318338239998</v>
      </c>
      <c r="F373">
        <v>2317.5500000000002</v>
      </c>
      <c r="G373">
        <v>19.490259576651901</v>
      </c>
      <c r="H373">
        <f>(Table2[[#This Row],[1Y Return vs Nifty]]-AVERAGE(Table2[1Y Return vs Nifty]))/_xlfn.STDEV.P(Table2[1Y Return vs Nifty])</f>
        <v>-9.8846865836530462E-2</v>
      </c>
      <c r="I373">
        <v>-4.7314348064129899</v>
      </c>
      <c r="J373">
        <f>(Table2[[#This Row],[1M Return vs Nifty]]-AVERAGE(Table2[1M Return vs Nifty]))/_xlfn.STDEV.P(Table2[1M Return vs Nifty])</f>
        <v>-0.43613662006162335</v>
      </c>
      <c r="K373">
        <v>13.6559634330864</v>
      </c>
      <c r="L373">
        <f>(Table2[[#This Row],[6M Return vs Nifty]]-AVERAGE(Table2[6M Return vs Nifty]))/_xlfn.STDEV.P(Table2[6M Return vs Nifty])</f>
        <v>8.0034776988211695E-2</v>
      </c>
      <c r="M373">
        <v>7.0822262262334696</v>
      </c>
      <c r="N373">
        <f>(Table2[[#This Row],[1W Return vs Nifty]]-AVERAGE(Table2[1W Return vs Nifty]))/_xlfn.STDEV.P(Table2[1W Return vs Nifty])</f>
        <v>0.56165654082987115</v>
      </c>
      <c r="O373">
        <v>2359.0700000000002</v>
      </c>
      <c r="P373">
        <v>2418.9472511711601</v>
      </c>
      <c r="Q373">
        <v>2229.3240199105298</v>
      </c>
      <c r="R373">
        <v>45.143742890549298</v>
      </c>
      <c r="S373" s="1">
        <f>(Table2[[#This Row],[Close Price]]-Table2[[#This Row],[20D EMA]])/Table2[[#This Row],[20D EMA]]</f>
        <v>-1.7600155993675464E-2</v>
      </c>
      <c r="T373" s="1">
        <f>(Table2[[#This Row],[Close Price]]-Table2[[#This Row],[50D EMA]])/Table2[[#This Row],[50D EMA]]</f>
        <v>-4.1917925710065543E-2</v>
      </c>
      <c r="U373" s="1">
        <f>(Table2[[#This Row],[Close Price]]-Table2[[#This Row],[200D EMA]])/Table2[[#This Row],[200D EMA]]</f>
        <v>3.9575216209715061E-2</v>
      </c>
      <c r="V373">
        <v>1.0431818993286299</v>
      </c>
      <c r="W373">
        <v>2305.6</v>
      </c>
      <c r="X373">
        <v>2352.1</v>
      </c>
      <c r="Y373">
        <v>2305.6</v>
      </c>
      <c r="Z373">
        <v>2361.4499999999998</v>
      </c>
      <c r="AA373">
        <v>2158.25</v>
      </c>
      <c r="AB373">
        <v>2418.6999999999998</v>
      </c>
      <c r="AC373" s="1">
        <f>(Table2[[#This Row],[Close Price]]/Table2[[#This Row],[Day Low]])-1</f>
        <v>5.1830326162387585E-3</v>
      </c>
      <c r="AD373" s="1">
        <f>(Table2[[#This Row],[Day High]]/Table2[[#This Row],[Close Price]])-1</f>
        <v>1.4907984725248458E-2</v>
      </c>
      <c r="AE373" s="1">
        <f>(Table2[[#This Row],[Close Price]]/Table2[[#This Row],[Current Week Low]])-1</f>
        <v>5.1830326162387585E-3</v>
      </c>
      <c r="AF373" s="1">
        <f>(Table2[[#This Row],[Current Week High]]/Table2[[#This Row],[Close Price]])-1</f>
        <v>1.8942417639317144E-2</v>
      </c>
      <c r="AG373" s="1">
        <f>(Table2[[#This Row],[Close Price]]/Table2[[#This Row],[Current Month Low]])-1</f>
        <v>7.3809799606162407E-2</v>
      </c>
      <c r="AH373" s="1">
        <f>(Table2[[#This Row],[Current Month High]]/Table2[[#This Row],[Close Price]])-1</f>
        <v>4.3645228797652535E-2</v>
      </c>
      <c r="AI373">
        <v>32.092079998274002</v>
      </c>
      <c r="AJ373">
        <v>48.622823612402598</v>
      </c>
      <c r="AK373" t="str">
        <f>IF(AND(Table2[[#This Row],[20D EMA]]&gt;Table2[[#This Row],[50D EMA]],Table2[[#This Row],[50D EMA]]&gt;Table2[[#This Row],[200D EMA]]),"Uptrend","Downtrend/NoTrend")</f>
        <v>Downtrend/NoTrend</v>
      </c>
      <c r="AL373">
        <v>-0.09</v>
      </c>
      <c r="AM373" t="s">
        <v>3193</v>
      </c>
      <c r="AN373">
        <v>-2.77</v>
      </c>
      <c r="AO373" t="s">
        <v>3193</v>
      </c>
      <c r="AP373">
        <v>1.3167370275968E-2</v>
      </c>
      <c r="AQ373">
        <f>(Table2[[#This Row],[Sharpe Ratio]]-AVERAGE(Table2[Sharpe Ratio]))/_xlfn.STDEV.P(Table2[Sharpe Ratio])</f>
        <v>-0.62417510995599823</v>
      </c>
      <c r="AR3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3">
        <f>_xlfn.RANK.AVG(Table2[[#This Row],[1Y Return vs Nifty Z-Score]],Table2[1Y Return vs Nifty Z-Score])</f>
        <v>319</v>
      </c>
      <c r="AT373">
        <f>_xlfn.RANK.AVG(Table2[[#This Row],[6M Return vs Nifty Z-Score]],Table2[6M Return vs Nifty Z-Score])</f>
        <v>287</v>
      </c>
      <c r="AU373">
        <f>_xlfn.RANK.AVG(Table2[[#This Row],[Sharpe Ratio Z-Score]],Table2[Sharpe Ratio Z-Score])</f>
        <v>496</v>
      </c>
      <c r="AV373">
        <f>(Table2[[#This Row],[Rank 1Y]]+Table2[[#This Row],[Rank 6M]]+Table2[[#This Row],[Rank Sharpe]])/3</f>
        <v>367.33333333333331</v>
      </c>
    </row>
    <row r="374" spans="1:48" x14ac:dyDescent="0.3">
      <c r="A374" t="s">
        <v>1467</v>
      </c>
      <c r="B374" t="s">
        <v>1468</v>
      </c>
      <c r="C374" t="s">
        <v>3154</v>
      </c>
      <c r="D374" t="s">
        <v>184</v>
      </c>
      <c r="E374">
        <v>7250.285119575</v>
      </c>
      <c r="F374">
        <v>528.95000000000005</v>
      </c>
      <c r="G374">
        <v>8.9712719556910905</v>
      </c>
      <c r="H374">
        <f>(Table2[[#This Row],[1Y Return vs Nifty]]-AVERAGE(Table2[1Y Return vs Nifty]))/_xlfn.STDEV.P(Table2[1Y Return vs Nifty])</f>
        <v>-0.27330945027623299</v>
      </c>
      <c r="I374">
        <v>-3.4601325210665501</v>
      </c>
      <c r="J374">
        <f>(Table2[[#This Row],[1M Return vs Nifty]]-AVERAGE(Table2[1M Return vs Nifty]))/_xlfn.STDEV.P(Table2[1M Return vs Nifty])</f>
        <v>-0.29602601139405244</v>
      </c>
      <c r="K374">
        <v>13.048327529958</v>
      </c>
      <c r="L374">
        <f>(Table2[[#This Row],[6M Return vs Nifty]]-AVERAGE(Table2[6M Return vs Nifty]))/_xlfn.STDEV.P(Table2[6M Return vs Nifty])</f>
        <v>6.1625463619944247E-2</v>
      </c>
      <c r="M374">
        <v>0.52469575352063302</v>
      </c>
      <c r="N374">
        <f>(Table2[[#This Row],[1W Return vs Nifty]]-AVERAGE(Table2[1W Return vs Nifty]))/_xlfn.STDEV.P(Table2[1W Return vs Nifty])</f>
        <v>-0.70180570595533565</v>
      </c>
      <c r="O374">
        <v>452.2</v>
      </c>
      <c r="P374">
        <v>520.12390077322095</v>
      </c>
      <c r="Q374">
        <v>474.49274758611</v>
      </c>
      <c r="R374">
        <v>67.432193289624493</v>
      </c>
      <c r="S374" s="1">
        <f>(Table2[[#This Row],[Close Price]]-Table2[[#This Row],[20D EMA]])/Table2[[#This Row],[20D EMA]]</f>
        <v>0.16972578505086258</v>
      </c>
      <c r="T374" s="1">
        <f>(Table2[[#This Row],[Close Price]]-Table2[[#This Row],[50D EMA]])/Table2[[#This Row],[50D EMA]]</f>
        <v>1.696922447451104E-2</v>
      </c>
      <c r="U374" s="1">
        <f>(Table2[[#This Row],[Close Price]]-Table2[[#This Row],[200D EMA]])/Table2[[#This Row],[200D EMA]]</f>
        <v>0.11476940941864923</v>
      </c>
      <c r="V374">
        <v>0.31571215496435401</v>
      </c>
      <c r="W374">
        <v>524.29999999999995</v>
      </c>
      <c r="X374">
        <v>534.9</v>
      </c>
      <c r="Y374">
        <v>502.55</v>
      </c>
      <c r="Z374">
        <v>530.45000000000005</v>
      </c>
      <c r="AA374">
        <v>501.9</v>
      </c>
      <c r="AB374">
        <v>530.45000000000005</v>
      </c>
      <c r="AC374" s="1">
        <f>(Table2[[#This Row],[Close Price]]/Table2[[#This Row],[Day Low]])-1</f>
        <v>8.8689681480069726E-3</v>
      </c>
      <c r="AD374" s="1">
        <f>(Table2[[#This Row],[Day High]]/Table2[[#This Row],[Close Price]])-1</f>
        <v>1.1248700255222399E-2</v>
      </c>
      <c r="AE374" s="1">
        <f>(Table2[[#This Row],[Close Price]]/Table2[[#This Row],[Current Week Low]])-1</f>
        <v>5.2532086359566188E-2</v>
      </c>
      <c r="AF374" s="1">
        <f>(Table2[[#This Row],[Current Week High]]/Table2[[#This Row],[Close Price]])-1</f>
        <v>2.8358067870308812E-3</v>
      </c>
      <c r="AG374" s="1">
        <f>(Table2[[#This Row],[Close Price]]/Table2[[#This Row],[Current Month Low]])-1</f>
        <v>5.389519824666289E-2</v>
      </c>
      <c r="AH374" s="1">
        <f>(Table2[[#This Row],[Current Month High]]/Table2[[#This Row],[Close Price]])-1</f>
        <v>2.8358067870308812E-3</v>
      </c>
      <c r="AI374">
        <v>20.918801398997999</v>
      </c>
      <c r="AJ374">
        <v>49.526501766784399</v>
      </c>
      <c r="AK374" t="str">
        <f>IF(AND(Table2[[#This Row],[20D EMA]]&gt;Table2[[#This Row],[50D EMA]],Table2[[#This Row],[50D EMA]]&gt;Table2[[#This Row],[200D EMA]]),"Uptrend","Downtrend/NoTrend")</f>
        <v>Downtrend/NoTrend</v>
      </c>
      <c r="AL374">
        <v>-0.02</v>
      </c>
      <c r="AM374" t="s">
        <v>3193</v>
      </c>
      <c r="AN374">
        <v>-0.12</v>
      </c>
      <c r="AO374" t="s">
        <v>3193</v>
      </c>
      <c r="AP374">
        <v>4.0047392387543998E-2</v>
      </c>
      <c r="AQ374">
        <f>(Table2[[#This Row],[Sharpe Ratio]]-AVERAGE(Table2[Sharpe Ratio]))/_xlfn.STDEV.P(Table2[Sharpe Ratio])</f>
        <v>-0.31088177097106179</v>
      </c>
      <c r="AR3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4">
        <f>_xlfn.RANK.AVG(Table2[[#This Row],[1Y Return vs Nifty Z-Score]],Table2[1Y Return vs Nifty Z-Score])</f>
        <v>390</v>
      </c>
      <c r="AT374">
        <f>_xlfn.RANK.AVG(Table2[[#This Row],[6M Return vs Nifty Z-Score]],Table2[6M Return vs Nifty Z-Score])</f>
        <v>295</v>
      </c>
      <c r="AU374">
        <f>_xlfn.RANK.AVG(Table2[[#This Row],[Sharpe Ratio Z-Score]],Table2[Sharpe Ratio Z-Score])</f>
        <v>417</v>
      </c>
      <c r="AV374">
        <f>(Table2[[#This Row],[Rank 1Y]]+Table2[[#This Row],[Rank 6M]]+Table2[[#This Row],[Rank Sharpe]])/3</f>
        <v>367.33333333333331</v>
      </c>
    </row>
    <row r="375" spans="1:48" x14ac:dyDescent="0.3">
      <c r="A375" t="s">
        <v>1790</v>
      </c>
      <c r="B375" t="s">
        <v>1791</v>
      </c>
      <c r="C375" t="s">
        <v>3162</v>
      </c>
      <c r="D375" t="s">
        <v>460</v>
      </c>
      <c r="E375">
        <v>4533.3177538500004</v>
      </c>
      <c r="F375">
        <v>395.75</v>
      </c>
      <c r="G375">
        <v>0.98096103746947705</v>
      </c>
      <c r="H375">
        <f>(Table2[[#This Row],[1Y Return vs Nifty]]-AVERAGE(Table2[1Y Return vs Nifty]))/_xlfn.STDEV.P(Table2[1Y Return vs Nifty])</f>
        <v>-0.40583268763530361</v>
      </c>
      <c r="I375">
        <v>-0.132395568313563</v>
      </c>
      <c r="J375">
        <f>(Table2[[#This Row],[1M Return vs Nifty]]-AVERAGE(Table2[1M Return vs Nifty]))/_xlfn.STDEV.P(Table2[1M Return vs Nifty])</f>
        <v>7.0724882795311361E-2</v>
      </c>
      <c r="K375">
        <v>-7.3487596111327003</v>
      </c>
      <c r="L375">
        <f>(Table2[[#This Row],[6M Return vs Nifty]]-AVERAGE(Table2[6M Return vs Nifty]))/_xlfn.STDEV.P(Table2[6M Return vs Nifty])</f>
        <v>-0.55633731153366661</v>
      </c>
      <c r="M375">
        <v>3.6082844053939702</v>
      </c>
      <c r="N375">
        <f>(Table2[[#This Row],[1W Return vs Nifty]]-AVERAGE(Table2[1W Return vs Nifty]))/_xlfn.STDEV.P(Table2[1W Return vs Nifty])</f>
        <v>-0.10767993521446596</v>
      </c>
      <c r="O375">
        <v>372.08</v>
      </c>
      <c r="P375">
        <v>389.049095969078</v>
      </c>
      <c r="Q375">
        <v>368.350750006993</v>
      </c>
      <c r="R375">
        <v>46.229834101512701</v>
      </c>
      <c r="S375" s="1">
        <f>(Table2[[#This Row],[Close Price]]-Table2[[#This Row],[20D EMA]])/Table2[[#This Row],[20D EMA]]</f>
        <v>6.3615351537303855E-2</v>
      </c>
      <c r="T375" s="1">
        <f>(Table2[[#This Row],[Close Price]]-Table2[[#This Row],[50D EMA]])/Table2[[#This Row],[50D EMA]]</f>
        <v>1.7223800544326668E-2</v>
      </c>
      <c r="U375" s="1">
        <f>(Table2[[#This Row],[Close Price]]-Table2[[#This Row],[200D EMA]])/Table2[[#This Row],[200D EMA]]</f>
        <v>7.4383586819049066E-2</v>
      </c>
      <c r="V375">
        <v>1.25308678746144</v>
      </c>
      <c r="W375">
        <v>394.95</v>
      </c>
      <c r="X375">
        <v>408.8</v>
      </c>
      <c r="Y375">
        <v>393.55</v>
      </c>
      <c r="Z375">
        <v>398.45</v>
      </c>
      <c r="AA375">
        <v>393.35</v>
      </c>
      <c r="AB375">
        <v>404.55</v>
      </c>
      <c r="AC375" s="1">
        <f>(Table2[[#This Row],[Close Price]]/Table2[[#This Row],[Day Low]])-1</f>
        <v>2.025572857323743E-3</v>
      </c>
      <c r="AD375" s="1">
        <f>(Table2[[#This Row],[Day High]]/Table2[[#This Row],[Close Price]])-1</f>
        <v>3.2975363234365229E-2</v>
      </c>
      <c r="AE375" s="1">
        <f>(Table2[[#This Row],[Close Price]]/Table2[[#This Row],[Current Week Low]])-1</f>
        <v>5.5901410240122296E-3</v>
      </c>
      <c r="AF375" s="1">
        <f>(Table2[[#This Row],[Current Week High]]/Table2[[#This Row],[Close Price]])-1</f>
        <v>6.8224889450410053E-3</v>
      </c>
      <c r="AG375" s="1">
        <f>(Table2[[#This Row],[Close Price]]/Table2[[#This Row],[Current Month Low]])-1</f>
        <v>6.1014363798144178E-3</v>
      </c>
      <c r="AH375" s="1">
        <f>(Table2[[#This Row],[Current Month High]]/Table2[[#This Row],[Close Price]])-1</f>
        <v>2.2236260265318997E-2</v>
      </c>
      <c r="AI375">
        <v>15.9444093493367</v>
      </c>
      <c r="AJ375">
        <v>40.561179186645298</v>
      </c>
      <c r="AK375" t="str">
        <f>IF(AND(Table2[[#This Row],[20D EMA]]&gt;Table2[[#This Row],[50D EMA]],Table2[[#This Row],[50D EMA]]&gt;Table2[[#This Row],[200D EMA]]),"Uptrend","Downtrend/NoTrend")</f>
        <v>Downtrend/NoTrend</v>
      </c>
      <c r="AL375">
        <v>0.08</v>
      </c>
      <c r="AM375" t="s">
        <v>3194</v>
      </c>
      <c r="AN375">
        <v>-4.63</v>
      </c>
      <c r="AO375" t="s">
        <v>3193</v>
      </c>
      <c r="AP375">
        <v>0.12856013925281501</v>
      </c>
      <c r="AQ375">
        <f>(Table2[[#This Row],[Sharpe Ratio]]-AVERAGE(Table2[Sharpe Ratio]))/_xlfn.STDEV.P(Table2[Sharpe Ratio])</f>
        <v>0.7207562943937349</v>
      </c>
      <c r="AR3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5">
        <f>_xlfn.RANK.AVG(Table2[[#This Row],[1Y Return vs Nifty Z-Score]],Table2[1Y Return vs Nifty Z-Score])</f>
        <v>444</v>
      </c>
      <c r="AT375">
        <f>_xlfn.RANK.AVG(Table2[[#This Row],[6M Return vs Nifty Z-Score]],Table2[6M Return vs Nifty Z-Score])</f>
        <v>501</v>
      </c>
      <c r="AU375">
        <f>_xlfn.RANK.AVG(Table2[[#This Row],[Sharpe Ratio Z-Score]],Table2[Sharpe Ratio Z-Score])</f>
        <v>157</v>
      </c>
      <c r="AV375">
        <f>(Table2[[#This Row],[Rank 1Y]]+Table2[[#This Row],[Rank 6M]]+Table2[[#This Row],[Rank Sharpe]])/3</f>
        <v>367.33333333333331</v>
      </c>
    </row>
    <row r="376" spans="1:48" x14ac:dyDescent="0.3">
      <c r="A376" t="s">
        <v>1586</v>
      </c>
      <c r="B376" t="s">
        <v>1587</v>
      </c>
      <c r="C376" t="s">
        <v>3152</v>
      </c>
      <c r="D376" t="s">
        <v>263</v>
      </c>
      <c r="E376">
        <v>6243.8287047349904</v>
      </c>
      <c r="F376">
        <v>447.95</v>
      </c>
      <c r="G376">
        <v>-2.7456585395056101</v>
      </c>
      <c r="H376">
        <f>(Table2[[#This Row],[1Y Return vs Nifty]]-AVERAGE(Table2[1Y Return vs Nifty]))/_xlfn.STDEV.P(Table2[1Y Return vs Nifty])</f>
        <v>-0.46764050660517503</v>
      </c>
      <c r="I376">
        <v>5.4109547364102104</v>
      </c>
      <c r="J376">
        <f>(Table2[[#This Row],[1M Return vs Nifty]]-AVERAGE(Table2[1M Return vs Nifty]))/_xlfn.STDEV.P(Table2[1M Return vs Nifty])</f>
        <v>0.68165919338750891</v>
      </c>
      <c r="K376">
        <v>11.2566521208881</v>
      </c>
      <c r="L376">
        <f>(Table2[[#This Row],[6M Return vs Nifty]]-AVERAGE(Table2[6M Return vs Nifty]))/_xlfn.STDEV.P(Table2[6M Return vs Nifty])</f>
        <v>7.3437566142001464E-3</v>
      </c>
      <c r="M376">
        <v>1.4715179363833499</v>
      </c>
      <c r="N376">
        <f>(Table2[[#This Row],[1W Return vs Nifty]]-AVERAGE(Table2[1W Return vs Nifty]))/_xlfn.STDEV.P(Table2[1W Return vs Nifty])</f>
        <v>-0.51937817665238661</v>
      </c>
      <c r="O376">
        <v>372.78</v>
      </c>
      <c r="P376">
        <v>408.56119522133201</v>
      </c>
      <c r="Q376">
        <v>375.58097808305803</v>
      </c>
      <c r="R376">
        <v>65.709309711797502</v>
      </c>
      <c r="S376" s="1">
        <f>(Table2[[#This Row],[Close Price]]-Table2[[#This Row],[20D EMA]])/Table2[[#This Row],[20D EMA]]</f>
        <v>0.20164708407103391</v>
      </c>
      <c r="T376" s="1">
        <f>(Table2[[#This Row],[Close Price]]-Table2[[#This Row],[50D EMA]])/Table2[[#This Row],[50D EMA]]</f>
        <v>9.6408580255228762E-2</v>
      </c>
      <c r="U376" s="1">
        <f>(Table2[[#This Row],[Close Price]]-Table2[[#This Row],[200D EMA]])/Table2[[#This Row],[200D EMA]]</f>
        <v>0.19268553558358825</v>
      </c>
      <c r="V376">
        <v>1.4029642913534499</v>
      </c>
      <c r="W376">
        <v>433.8</v>
      </c>
      <c r="X376">
        <v>448</v>
      </c>
      <c r="Y376">
        <v>440.75</v>
      </c>
      <c r="Z376">
        <v>457.2</v>
      </c>
      <c r="AA376">
        <v>436.25</v>
      </c>
      <c r="AB376">
        <v>461.7</v>
      </c>
      <c r="AC376" s="1">
        <f>(Table2[[#This Row],[Close Price]]/Table2[[#This Row],[Day Low]])-1</f>
        <v>3.261871830336549E-2</v>
      </c>
      <c r="AD376" s="1">
        <f>(Table2[[#This Row],[Day High]]/Table2[[#This Row],[Close Price]])-1</f>
        <v>1.116196004018466E-4</v>
      </c>
      <c r="AE376" s="1">
        <f>(Table2[[#This Row],[Close Price]]/Table2[[#This Row],[Current Week Low]])-1</f>
        <v>1.6335791264889377E-2</v>
      </c>
      <c r="AF376" s="1">
        <f>(Table2[[#This Row],[Current Week High]]/Table2[[#This Row],[Close Price]])-1</f>
        <v>2.0649626074338734E-2</v>
      </c>
      <c r="AG376" s="1">
        <f>(Table2[[#This Row],[Close Price]]/Table2[[#This Row],[Current Month Low]])-1</f>
        <v>2.6819484240687697E-2</v>
      </c>
      <c r="AH376" s="1">
        <f>(Table2[[#This Row],[Current Month High]]/Table2[[#This Row],[Close Price]])-1</f>
        <v>3.0695390110503373E-2</v>
      </c>
      <c r="AI376">
        <v>3.0695390110503298</v>
      </c>
      <c r="AJ376">
        <v>42.659235668789798</v>
      </c>
      <c r="AK376" t="str">
        <f>IF(AND(Table2[[#This Row],[20D EMA]]&gt;Table2[[#This Row],[50D EMA]],Table2[[#This Row],[50D EMA]]&gt;Table2[[#This Row],[200D EMA]]),"Uptrend","Downtrend/NoTrend")</f>
        <v>Downtrend/NoTrend</v>
      </c>
      <c r="AL376">
        <v>0.15</v>
      </c>
      <c r="AM376" t="s">
        <v>3194</v>
      </c>
      <c r="AN376">
        <v>7.78</v>
      </c>
      <c r="AO376" t="s">
        <v>3194</v>
      </c>
      <c r="AP376">
        <v>7.6948362524626002E-2</v>
      </c>
      <c r="AQ376">
        <f>(Table2[[#This Row],[Sharpe Ratio]]-AVERAGE(Table2[Sharpe Ratio]))/_xlfn.STDEV.P(Table2[Sharpe Ratio])</f>
        <v>0.11920820804912387</v>
      </c>
      <c r="AR3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6">
        <f>_xlfn.RANK.AVG(Table2[[#This Row],[1Y Return vs Nifty Z-Score]],Table2[1Y Return vs Nifty Z-Score])</f>
        <v>477</v>
      </c>
      <c r="AT376">
        <f>_xlfn.RANK.AVG(Table2[[#This Row],[6M Return vs Nifty Z-Score]],Table2[6M Return vs Nifty Z-Score])</f>
        <v>318</v>
      </c>
      <c r="AU376">
        <f>_xlfn.RANK.AVG(Table2[[#This Row],[Sharpe Ratio Z-Score]],Table2[Sharpe Ratio Z-Score])</f>
        <v>309</v>
      </c>
      <c r="AV376">
        <f>(Table2[[#This Row],[Rank 1Y]]+Table2[[#This Row],[Rank 6M]]+Table2[[#This Row],[Rank Sharpe]])/3</f>
        <v>368</v>
      </c>
    </row>
    <row r="377" spans="1:48" x14ac:dyDescent="0.3">
      <c r="A377" t="s">
        <v>1911</v>
      </c>
      <c r="B377" t="s">
        <v>1912</v>
      </c>
      <c r="C377" t="s">
        <v>3155</v>
      </c>
      <c r="D377" t="s">
        <v>119</v>
      </c>
      <c r="E377">
        <v>3871.74664656</v>
      </c>
      <c r="F377">
        <v>717.6</v>
      </c>
      <c r="G377">
        <v>33.688958451844002</v>
      </c>
      <c r="H377">
        <f>(Table2[[#This Row],[1Y Return vs Nifty]]-AVERAGE(Table2[1Y Return vs Nifty]))/_xlfn.STDEV.P(Table2[1Y Return vs Nifty])</f>
        <v>0.13664553996409992</v>
      </c>
      <c r="I377">
        <v>12.2210062978516</v>
      </c>
      <c r="J377">
        <f>(Table2[[#This Row],[1M Return vs Nifty]]-AVERAGE(Table2[1M Return vs Nifty]))/_xlfn.STDEV.P(Table2[1M Return vs Nifty])</f>
        <v>1.4321970318930681</v>
      </c>
      <c r="K377">
        <v>-9.64393566436177</v>
      </c>
      <c r="L377">
        <f>(Table2[[#This Row],[6M Return vs Nifty]]-AVERAGE(Table2[6M Return vs Nifty]))/_xlfn.STDEV.P(Table2[6M Return vs Nifty])</f>
        <v>-0.62587338565585149</v>
      </c>
      <c r="M377">
        <v>6.3325653095687402</v>
      </c>
      <c r="N377">
        <f>(Table2[[#This Row],[1W Return vs Nifty]]-AVERAGE(Table2[1W Return vs Nifty]))/_xlfn.STDEV.P(Table2[1W Return vs Nifty])</f>
        <v>0.41721675972056049</v>
      </c>
      <c r="O377">
        <v>643.07000000000005</v>
      </c>
      <c r="P377">
        <v>685.09752931056698</v>
      </c>
      <c r="Q377">
        <v>643.942413087864</v>
      </c>
      <c r="R377">
        <v>66.958026678664197</v>
      </c>
      <c r="S377" s="1">
        <f>(Table2[[#This Row],[Close Price]]-Table2[[#This Row],[20D EMA]])/Table2[[#This Row],[20D EMA]]</f>
        <v>0.11589718071127555</v>
      </c>
      <c r="T377" s="1">
        <f>(Table2[[#This Row],[Close Price]]-Table2[[#This Row],[50D EMA]])/Table2[[#This Row],[50D EMA]]</f>
        <v>4.7442107581589434E-2</v>
      </c>
      <c r="U377" s="1">
        <f>(Table2[[#This Row],[Close Price]]-Table2[[#This Row],[200D EMA]])/Table2[[#This Row],[200D EMA]]</f>
        <v>0.11438536337268046</v>
      </c>
      <c r="V377">
        <v>1.58646650219803</v>
      </c>
      <c r="W377">
        <v>720.05</v>
      </c>
      <c r="X377">
        <v>729.95</v>
      </c>
      <c r="Y377">
        <v>707.7</v>
      </c>
      <c r="Z377">
        <v>724.2</v>
      </c>
      <c r="AA377">
        <v>697.2</v>
      </c>
      <c r="AB377">
        <v>724.2</v>
      </c>
      <c r="AC377" s="1">
        <f>(Table2[[#This Row],[Close Price]]/Table2[[#This Row],[Day Low]])-1</f>
        <v>-3.4025414901741602E-3</v>
      </c>
      <c r="AD377" s="1">
        <f>(Table2[[#This Row],[Day High]]/Table2[[#This Row],[Close Price]])-1</f>
        <v>1.7210144927536364E-2</v>
      </c>
      <c r="AE377" s="1">
        <f>(Table2[[#This Row],[Close Price]]/Table2[[#This Row],[Current Week Low]])-1</f>
        <v>1.3988978380669703E-2</v>
      </c>
      <c r="AF377" s="1">
        <f>(Table2[[#This Row],[Current Week High]]/Table2[[#This Row],[Close Price]])-1</f>
        <v>9.1973244147156574E-3</v>
      </c>
      <c r="AG377" s="1">
        <f>(Table2[[#This Row],[Close Price]]/Table2[[#This Row],[Current Month Low]])-1</f>
        <v>2.9259896729776136E-2</v>
      </c>
      <c r="AH377" s="1">
        <f>(Table2[[#This Row],[Current Month High]]/Table2[[#This Row],[Close Price]])-1</f>
        <v>9.1973244147156574E-3</v>
      </c>
      <c r="AI377">
        <v>22.630992196209501</v>
      </c>
      <c r="AJ377">
        <v>85.306649451258806</v>
      </c>
      <c r="AK377" t="str">
        <f>IF(AND(Table2[[#This Row],[20D EMA]]&gt;Table2[[#This Row],[50D EMA]],Table2[[#This Row],[50D EMA]]&gt;Table2[[#This Row],[200D EMA]]),"Uptrend","Downtrend/NoTrend")</f>
        <v>Downtrend/NoTrend</v>
      </c>
      <c r="AL377">
        <v>-7.0000000000000007E-2</v>
      </c>
      <c r="AM377" t="s">
        <v>3193</v>
      </c>
      <c r="AN377">
        <v>8.15</v>
      </c>
      <c r="AO377" t="s">
        <v>3194</v>
      </c>
      <c r="AP377">
        <v>6.7575118673480997E-2</v>
      </c>
      <c r="AQ377">
        <f>(Table2[[#This Row],[Sharpe Ratio]]-AVERAGE(Table2[Sharpe Ratio]))/_xlfn.STDEV.P(Table2[Sharpe Ratio])</f>
        <v>9.9607211588287111E-3</v>
      </c>
      <c r="AR3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7">
        <f>_xlfn.RANK.AVG(Table2[[#This Row],[1Y Return vs Nifty Z-Score]],Table2[1Y Return vs Nifty Z-Score])</f>
        <v>244</v>
      </c>
      <c r="AT377">
        <f>_xlfn.RANK.AVG(Table2[[#This Row],[6M Return vs Nifty Z-Score]],Table2[6M Return vs Nifty Z-Score])</f>
        <v>524</v>
      </c>
      <c r="AU377">
        <f>_xlfn.RANK.AVG(Table2[[#This Row],[Sharpe Ratio Z-Score]],Table2[Sharpe Ratio Z-Score])</f>
        <v>340</v>
      </c>
      <c r="AV377">
        <f>(Table2[[#This Row],[Rank 1Y]]+Table2[[#This Row],[Rank 6M]]+Table2[[#This Row],[Rank Sharpe]])/3</f>
        <v>369.33333333333331</v>
      </c>
    </row>
    <row r="378" spans="1:48" x14ac:dyDescent="0.3">
      <c r="A378" t="s">
        <v>211</v>
      </c>
      <c r="B378" t="s">
        <v>212</v>
      </c>
      <c r="C378" t="s">
        <v>3161</v>
      </c>
      <c r="D378" t="s">
        <v>133</v>
      </c>
      <c r="E378">
        <v>121648.24057018899</v>
      </c>
      <c r="F378">
        <v>1222.3</v>
      </c>
      <c r="G378">
        <v>22.797365592069099</v>
      </c>
      <c r="H378">
        <f>(Table2[[#This Row],[1Y Return vs Nifty]]-AVERAGE(Table2[1Y Return vs Nifty]))/_xlfn.STDEV.P(Table2[1Y Return vs Nifty])</f>
        <v>-4.3996885662005797E-2</v>
      </c>
      <c r="I378">
        <v>-3.8006003773938701</v>
      </c>
      <c r="J378">
        <f>(Table2[[#This Row],[1M Return vs Nifty]]-AVERAGE(Table2[1M Return vs Nifty]))/_xlfn.STDEV.P(Table2[1M Return vs Nifty])</f>
        <v>-0.33354907662535932</v>
      </c>
      <c r="K378">
        <v>-10.163350712478</v>
      </c>
      <c r="L378">
        <f>(Table2[[#This Row],[6M Return vs Nifty]]-AVERAGE(Table2[6M Return vs Nifty]))/_xlfn.STDEV.P(Table2[6M Return vs Nifty])</f>
        <v>-0.64160990540350837</v>
      </c>
      <c r="M378">
        <v>3.2714214729478499</v>
      </c>
      <c r="N378">
        <f>(Table2[[#This Row],[1W Return vs Nifty]]-AVERAGE(Table2[1W Return vs Nifty]))/_xlfn.STDEV.P(Table2[1W Return vs Nifty])</f>
        <v>-0.17258449025360603</v>
      </c>
      <c r="O378">
        <v>1232.52</v>
      </c>
      <c r="P378">
        <v>1263.5116721945601</v>
      </c>
      <c r="Q378">
        <v>1198.15085686979</v>
      </c>
      <c r="R378">
        <v>50.051709842021701</v>
      </c>
      <c r="S378" s="1">
        <f>(Table2[[#This Row],[Close Price]]-Table2[[#This Row],[20D EMA]])/Table2[[#This Row],[20D EMA]]</f>
        <v>-8.2919546944471706E-3</v>
      </c>
      <c r="T378" s="1">
        <f>(Table2[[#This Row],[Close Price]]-Table2[[#This Row],[50D EMA]])/Table2[[#This Row],[50D EMA]]</f>
        <v>-3.2616772050060042E-2</v>
      </c>
      <c r="U378" s="1">
        <f>(Table2[[#This Row],[Close Price]]-Table2[[#This Row],[200D EMA]])/Table2[[#This Row],[200D EMA]]</f>
        <v>2.0155344372327546E-2</v>
      </c>
      <c r="V378">
        <v>1.09526343522604</v>
      </c>
      <c r="W378">
        <v>1198.0999999999999</v>
      </c>
      <c r="X378">
        <v>1234</v>
      </c>
      <c r="Y378">
        <v>1171.0999999999999</v>
      </c>
      <c r="Z378">
        <v>1234</v>
      </c>
      <c r="AA378">
        <v>1123</v>
      </c>
      <c r="AB378">
        <v>1252</v>
      </c>
      <c r="AC378" s="1">
        <f>(Table2[[#This Row],[Close Price]]/Table2[[#This Row],[Day Low]])-1</f>
        <v>2.0198647859110297E-2</v>
      </c>
      <c r="AD378" s="1">
        <f>(Table2[[#This Row],[Day High]]/Table2[[#This Row],[Close Price]])-1</f>
        <v>9.5721181379366804E-3</v>
      </c>
      <c r="AE378" s="1">
        <f>(Table2[[#This Row],[Close Price]]/Table2[[#This Row],[Current Week Low]])-1</f>
        <v>4.371957988216213E-2</v>
      </c>
      <c r="AF378" s="1">
        <f>(Table2[[#This Row],[Current Week High]]/Table2[[#This Row],[Close Price]])-1</f>
        <v>9.5721181379366804E-3</v>
      </c>
      <c r="AG378" s="1">
        <f>(Table2[[#This Row],[Close Price]]/Table2[[#This Row],[Current Month Low]])-1</f>
        <v>8.8423864648263573E-2</v>
      </c>
      <c r="AH378" s="1">
        <f>(Table2[[#This Row],[Current Month High]]/Table2[[#This Row],[Close Price]])-1</f>
        <v>2.429845373476236E-2</v>
      </c>
      <c r="AI378">
        <v>34.9873189887916</v>
      </c>
      <c r="AJ378">
        <v>74.191249821861106</v>
      </c>
      <c r="AK378" t="str">
        <f>IF(AND(Table2[[#This Row],[20D EMA]]&gt;Table2[[#This Row],[50D EMA]],Table2[[#This Row],[50D EMA]]&gt;Table2[[#This Row],[200D EMA]]),"Uptrend","Downtrend/NoTrend")</f>
        <v>Downtrend/NoTrend</v>
      </c>
      <c r="AL378">
        <v>-0.13</v>
      </c>
      <c r="AM378" t="s">
        <v>3193</v>
      </c>
      <c r="AN378">
        <v>-11.77</v>
      </c>
      <c r="AO378" t="s">
        <v>3193</v>
      </c>
      <c r="AP378">
        <v>8.6834562965122E-2</v>
      </c>
      <c r="AQ378">
        <f>(Table2[[#This Row],[Sharpe Ratio]]-AVERAGE(Table2[Sharpe Ratio]))/_xlfn.STDEV.P(Table2[Sharpe Ratio])</f>
        <v>0.23443433148834095</v>
      </c>
      <c r="AR3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78">
        <f>_xlfn.RANK.AVG(Table2[[#This Row],[1Y Return vs Nifty Z-Score]],Table2[1Y Return vs Nifty Z-Score])</f>
        <v>299</v>
      </c>
      <c r="AT378">
        <f>_xlfn.RANK.AVG(Table2[[#This Row],[6M Return vs Nifty Z-Score]],Table2[6M Return vs Nifty Z-Score])</f>
        <v>530</v>
      </c>
      <c r="AU378">
        <f>_xlfn.RANK.AVG(Table2[[#This Row],[Sharpe Ratio Z-Score]],Table2[Sharpe Ratio Z-Score])</f>
        <v>280</v>
      </c>
      <c r="AV378">
        <f>(Table2[[#This Row],[Rank 1Y]]+Table2[[#This Row],[Rank 6M]]+Table2[[#This Row],[Rank Sharpe]])/3</f>
        <v>369.66666666666669</v>
      </c>
    </row>
    <row r="379" spans="1:48" x14ac:dyDescent="0.3">
      <c r="A379" t="s">
        <v>38</v>
      </c>
      <c r="B379" t="s">
        <v>39</v>
      </c>
      <c r="C379" t="s">
        <v>3150</v>
      </c>
      <c r="D379" t="s">
        <v>40</v>
      </c>
      <c r="E379">
        <v>623566.333238355</v>
      </c>
      <c r="F379">
        <v>498.55</v>
      </c>
      <c r="G379">
        <v>-15.8179125667977</v>
      </c>
      <c r="H379">
        <f>(Table2[[#This Row],[1Y Return vs Nifty]]-AVERAGE(Table2[1Y Return vs Nifty]))/_xlfn.STDEV.P(Table2[1Y Return vs Nifty])</f>
        <v>-0.68445027045632545</v>
      </c>
      <c r="I379">
        <v>-2.1185306749338699</v>
      </c>
      <c r="J379">
        <f>(Table2[[#This Row],[1M Return vs Nifty]]-AVERAGE(Table2[1M Return vs Nifty]))/_xlfn.STDEV.P(Table2[1M Return vs Nifty])</f>
        <v>-0.14816766690915872</v>
      </c>
      <c r="K379">
        <v>4.5544590841033896</v>
      </c>
      <c r="L379">
        <f>(Table2[[#This Row],[6M Return vs Nifty]]-AVERAGE(Table2[6M Return vs Nifty]))/_xlfn.STDEV.P(Table2[6M Return vs Nifty])</f>
        <v>-0.19571003140845647</v>
      </c>
      <c r="M379">
        <v>-2.6877418730812699</v>
      </c>
      <c r="N379">
        <f>(Table2[[#This Row],[1W Return vs Nifty]]-AVERAGE(Table2[1W Return vs Nifty]))/_xlfn.STDEV.P(Table2[1W Return vs Nifty])</f>
        <v>-1.320757257648951</v>
      </c>
      <c r="O379">
        <v>504.67</v>
      </c>
      <c r="P379">
        <v>499.515279696113</v>
      </c>
      <c r="Q379">
        <v>464.433574503231</v>
      </c>
      <c r="R379">
        <v>42.899366805927599</v>
      </c>
      <c r="S379" s="1">
        <f>(Table2[[#This Row],[Close Price]]-Table2[[#This Row],[20D EMA]])/Table2[[#This Row],[20D EMA]]</f>
        <v>-1.2126736283115709E-2</v>
      </c>
      <c r="T379" s="1">
        <f>(Table2[[#This Row],[Close Price]]-Table2[[#This Row],[50D EMA]])/Table2[[#This Row],[50D EMA]]</f>
        <v>-1.9324327710259991E-3</v>
      </c>
      <c r="U379" s="1">
        <f>(Table2[[#This Row],[Close Price]]-Table2[[#This Row],[200D EMA]])/Table2[[#This Row],[200D EMA]]</f>
        <v>7.3458137761165818E-2</v>
      </c>
      <c r="V379">
        <v>0.93076424331671004</v>
      </c>
      <c r="W379">
        <v>494.5</v>
      </c>
      <c r="X379">
        <v>499.4</v>
      </c>
      <c r="Y379">
        <v>488.65</v>
      </c>
      <c r="Z379">
        <v>499.4</v>
      </c>
      <c r="AA379">
        <v>487.4</v>
      </c>
      <c r="AB379">
        <v>519.75</v>
      </c>
      <c r="AC379" s="1">
        <f>(Table2[[#This Row],[Close Price]]/Table2[[#This Row],[Day Low]])-1</f>
        <v>8.1900910010110906E-3</v>
      </c>
      <c r="AD379" s="1">
        <f>(Table2[[#This Row],[Day High]]/Table2[[#This Row],[Close Price]])-1</f>
        <v>1.7049443385819263E-3</v>
      </c>
      <c r="AE379" s="1">
        <f>(Table2[[#This Row],[Close Price]]/Table2[[#This Row],[Current Week Low]])-1</f>
        <v>2.0259899723728658E-2</v>
      </c>
      <c r="AF379" s="1">
        <f>(Table2[[#This Row],[Current Week High]]/Table2[[#This Row],[Close Price]])-1</f>
        <v>1.7049443385819263E-3</v>
      </c>
      <c r="AG379" s="1">
        <f>(Table2[[#This Row],[Close Price]]/Table2[[#This Row],[Current Month Low]])-1</f>
        <v>2.2876487484612351E-2</v>
      </c>
      <c r="AH379" s="1">
        <f>(Table2[[#This Row],[Current Month High]]/Table2[[#This Row],[Close Price]])-1</f>
        <v>4.2523317621101064E-2</v>
      </c>
      <c r="AI379">
        <v>6.007421522415</v>
      </c>
      <c r="AJ379">
        <v>24.840365594090301</v>
      </c>
      <c r="AK379" t="str">
        <f>IF(AND(Table2[[#This Row],[20D EMA]]&gt;Table2[[#This Row],[50D EMA]],Table2[[#This Row],[50D EMA]]&gt;Table2[[#This Row],[200D EMA]]),"Uptrend","Downtrend/NoTrend")</f>
        <v>Uptrend</v>
      </c>
      <c r="AL379">
        <v>-0.01</v>
      </c>
      <c r="AM379" t="s">
        <v>3193</v>
      </c>
      <c r="AN379">
        <v>-4.63</v>
      </c>
      <c r="AO379" t="s">
        <v>3193</v>
      </c>
      <c r="AP379">
        <v>0.12226608568084101</v>
      </c>
      <c r="AQ379">
        <f>(Table2[[#This Row],[Sharpe Ratio]]-AVERAGE(Table2[Sharpe Ratio]))/_xlfn.STDEV.P(Table2[Sharpe Ratio])</f>
        <v>0.64739753556798962</v>
      </c>
      <c r="AR3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-1.7016876908549019</v>
      </c>
      <c r="AS379">
        <f>_xlfn.RANK.AVG(Table2[[#This Row],[1Y Return vs Nifty Z-Score]],Table2[1Y Return vs Nifty Z-Score])</f>
        <v>550</v>
      </c>
      <c r="AT379">
        <f>_xlfn.RANK.AVG(Table2[[#This Row],[6M Return vs Nifty Z-Score]],Table2[6M Return vs Nifty Z-Score])</f>
        <v>377</v>
      </c>
      <c r="AU379">
        <f>_xlfn.RANK.AVG(Table2[[#This Row],[Sharpe Ratio Z-Score]],Table2[Sharpe Ratio Z-Score])</f>
        <v>182</v>
      </c>
      <c r="AV379">
        <f>(Table2[[#This Row],[Rank 1Y]]+Table2[[#This Row],[Rank 6M]]+Table2[[#This Row],[Rank Sharpe]])/3</f>
        <v>369.66666666666669</v>
      </c>
    </row>
    <row r="380" spans="1:48" x14ac:dyDescent="0.3">
      <c r="A380" t="s">
        <v>1552</v>
      </c>
      <c r="B380" t="s">
        <v>1553</v>
      </c>
      <c r="C380" t="s">
        <v>3154</v>
      </c>
      <c r="D380" t="s">
        <v>274</v>
      </c>
      <c r="E380">
        <v>6382.8074999999999</v>
      </c>
      <c r="F380">
        <v>2343.75</v>
      </c>
      <c r="G380">
        <v>-23.884675266280802</v>
      </c>
      <c r="H380">
        <f>(Table2[[#This Row],[1Y Return vs Nifty]]-AVERAGE(Table2[1Y Return vs Nifty]))/_xlfn.STDEV.P(Table2[1Y Return vs Nifty])</f>
        <v>-0.81824149821756365</v>
      </c>
      <c r="I380">
        <v>-5.3062793881952501</v>
      </c>
      <c r="J380">
        <f>(Table2[[#This Row],[1M Return vs Nifty]]-AVERAGE(Table2[1M Return vs Nifty]))/_xlfn.STDEV.P(Table2[1M Return vs Nifty])</f>
        <v>-0.49949041496243207</v>
      </c>
      <c r="K380">
        <v>15.304840299367999</v>
      </c>
      <c r="L380">
        <f>(Table2[[#This Row],[6M Return vs Nifty]]-AVERAGE(Table2[6M Return vs Nifty]))/_xlfn.STDEV.P(Table2[6M Return vs Nifty])</f>
        <v>0.12999017096803464</v>
      </c>
      <c r="M380">
        <v>1.7071370315972101</v>
      </c>
      <c r="N380">
        <f>(Table2[[#This Row],[1W Return vs Nifty]]-AVERAGE(Table2[1W Return vs Nifty]))/_xlfn.STDEV.P(Table2[1W Return vs Nifty])</f>
        <v>-0.47398062453071949</v>
      </c>
      <c r="O380">
        <v>2278.2199999999998</v>
      </c>
      <c r="P380">
        <v>2418.3233958905998</v>
      </c>
      <c r="Q380">
        <v>2307.7354683486501</v>
      </c>
      <c r="R380">
        <v>40.415686502827199</v>
      </c>
      <c r="S380" s="1">
        <f>(Table2[[#This Row],[Close Price]]-Table2[[#This Row],[20D EMA]])/Table2[[#This Row],[20D EMA]]</f>
        <v>2.8763683928681255E-2</v>
      </c>
      <c r="T380" s="1">
        <f>(Table2[[#This Row],[Close Price]]-Table2[[#This Row],[50D EMA]])/Table2[[#This Row],[50D EMA]]</f>
        <v>-3.0836816952323525E-2</v>
      </c>
      <c r="U380" s="1">
        <f>(Table2[[#This Row],[Close Price]]-Table2[[#This Row],[200D EMA]])/Table2[[#This Row],[200D EMA]]</f>
        <v>1.5606005170567002E-2</v>
      </c>
      <c r="V380">
        <v>0.59921123907802598</v>
      </c>
      <c r="W380">
        <v>2335.4499999999998</v>
      </c>
      <c r="X380">
        <v>2356.6999999999998</v>
      </c>
      <c r="Y380">
        <v>2335</v>
      </c>
      <c r="Z380">
        <v>2360</v>
      </c>
      <c r="AA380">
        <v>2320</v>
      </c>
      <c r="AB380">
        <v>2360</v>
      </c>
      <c r="AC380" s="1">
        <f>(Table2[[#This Row],[Close Price]]/Table2[[#This Row],[Day Low]])-1</f>
        <v>3.5539189449571573E-3</v>
      </c>
      <c r="AD380" s="1">
        <f>(Table2[[#This Row],[Day High]]/Table2[[#This Row],[Close Price]])-1</f>
        <v>5.52533333333316E-3</v>
      </c>
      <c r="AE380" s="1">
        <f>(Table2[[#This Row],[Close Price]]/Table2[[#This Row],[Current Week Low]])-1</f>
        <v>3.7473233404710093E-3</v>
      </c>
      <c r="AF380" s="1">
        <f>(Table2[[#This Row],[Current Week High]]/Table2[[#This Row],[Close Price]])-1</f>
        <v>6.9333333333332359E-3</v>
      </c>
      <c r="AG380" s="1">
        <f>(Table2[[#This Row],[Close Price]]/Table2[[#This Row],[Current Month Low]])-1</f>
        <v>1.0237068965517349E-2</v>
      </c>
      <c r="AH380" s="1">
        <f>(Table2[[#This Row],[Current Month High]]/Table2[[#This Row],[Close Price]])-1</f>
        <v>6.9333333333332359E-3</v>
      </c>
      <c r="AI380">
        <v>19.210666666666601</v>
      </c>
      <c r="AJ380">
        <v>36.264534883720899</v>
      </c>
      <c r="AK380" t="str">
        <f>IF(AND(Table2[[#This Row],[20D EMA]]&gt;Table2[[#This Row],[50D EMA]],Table2[[#This Row],[50D EMA]]&gt;Table2[[#This Row],[200D EMA]]),"Uptrend","Downtrend/NoTrend")</f>
        <v>Downtrend/NoTrend</v>
      </c>
      <c r="AL380">
        <v>-0.03</v>
      </c>
      <c r="AM380" t="s">
        <v>3193</v>
      </c>
      <c r="AN380">
        <v>-1.98</v>
      </c>
      <c r="AO380" t="s">
        <v>3193</v>
      </c>
      <c r="AP380">
        <v>9.8635465122033E-2</v>
      </c>
      <c r="AQ380">
        <f>(Table2[[#This Row],[Sharpe Ratio]]-AVERAGE(Table2[Sharpe Ratio]))/_xlfn.STDEV.P(Table2[Sharpe Ratio])</f>
        <v>0.3719767793489398</v>
      </c>
      <c r="AR3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0">
        <f>_xlfn.RANK.AVG(Table2[[#This Row],[1Y Return vs Nifty Z-Score]],Table2[1Y Return vs Nifty Z-Score])</f>
        <v>601</v>
      </c>
      <c r="AT380">
        <f>_xlfn.RANK.AVG(Table2[[#This Row],[6M Return vs Nifty Z-Score]],Table2[6M Return vs Nifty Z-Score])</f>
        <v>266</v>
      </c>
      <c r="AU380">
        <f>_xlfn.RANK.AVG(Table2[[#This Row],[Sharpe Ratio Z-Score]],Table2[Sharpe Ratio Z-Score])</f>
        <v>243</v>
      </c>
      <c r="AV380">
        <f>(Table2[[#This Row],[Rank 1Y]]+Table2[[#This Row],[Rank 6M]]+Table2[[#This Row],[Rank Sharpe]])/3</f>
        <v>370</v>
      </c>
    </row>
    <row r="381" spans="1:48" x14ac:dyDescent="0.3">
      <c r="A381" t="s">
        <v>598</v>
      </c>
      <c r="B381" t="s">
        <v>599</v>
      </c>
      <c r="C381" t="s">
        <v>600</v>
      </c>
      <c r="D381" t="s">
        <v>600</v>
      </c>
      <c r="E381">
        <v>32962.83309</v>
      </c>
      <c r="F381">
        <v>964.35</v>
      </c>
      <c r="G381">
        <v>-1.8529500146750399</v>
      </c>
      <c r="H381">
        <f>(Table2[[#This Row],[1Y Return vs Nifty]]-AVERAGE(Table2[1Y Return vs Nifty]))/_xlfn.STDEV.P(Table2[1Y Return vs Nifty])</f>
        <v>-0.45283449655883284</v>
      </c>
      <c r="I381">
        <v>9.6668398531362101</v>
      </c>
      <c r="J381">
        <f>(Table2[[#This Row],[1M Return vs Nifty]]-AVERAGE(Table2[1M Return vs Nifty]))/_xlfn.STDEV.P(Table2[1M Return vs Nifty])</f>
        <v>1.1507015769314359</v>
      </c>
      <c r="K381">
        <v>3.8233641290079401</v>
      </c>
      <c r="L381">
        <f>(Table2[[#This Row],[6M Return vs Nifty]]-AVERAGE(Table2[6M Return vs Nifty]))/_xlfn.STDEV.P(Table2[6M Return vs Nifty])</f>
        <v>-0.21785973662011102</v>
      </c>
      <c r="M381">
        <v>1.19471532431877</v>
      </c>
      <c r="N381">
        <f>(Table2[[#This Row],[1W Return vs Nifty]]-AVERAGE(Table2[1W Return vs Nifty]))/_xlfn.STDEV.P(Table2[1W Return vs Nifty])</f>
        <v>-0.57271070047525274</v>
      </c>
      <c r="O381">
        <v>934.05</v>
      </c>
      <c r="P381">
        <v>906.82155032827802</v>
      </c>
      <c r="Q381">
        <v>842.30440758994405</v>
      </c>
      <c r="R381">
        <v>62.224326156662897</v>
      </c>
      <c r="S381" s="1">
        <f>(Table2[[#This Row],[Close Price]]-Table2[[#This Row],[20D EMA]])/Table2[[#This Row],[20D EMA]]</f>
        <v>3.2439376907017897E-2</v>
      </c>
      <c r="T381" s="1">
        <f>(Table2[[#This Row],[Close Price]]-Table2[[#This Row],[50D EMA]])/Table2[[#This Row],[50D EMA]]</f>
        <v>6.3439658718847339E-2</v>
      </c>
      <c r="U381" s="1">
        <f>(Table2[[#This Row],[Close Price]]-Table2[[#This Row],[200D EMA]])/Table2[[#This Row],[200D EMA]]</f>
        <v>0.14489487566527254</v>
      </c>
      <c r="V381">
        <v>0.35614469395964898</v>
      </c>
      <c r="W381">
        <v>932</v>
      </c>
      <c r="X381">
        <v>973.95</v>
      </c>
      <c r="Y381">
        <v>927.1</v>
      </c>
      <c r="Z381">
        <v>973.95</v>
      </c>
      <c r="AA381">
        <v>900</v>
      </c>
      <c r="AB381">
        <v>973.95</v>
      </c>
      <c r="AC381" s="1">
        <f>(Table2[[#This Row],[Close Price]]/Table2[[#This Row],[Day Low]])-1</f>
        <v>3.471030042918466E-2</v>
      </c>
      <c r="AD381" s="1">
        <f>(Table2[[#This Row],[Day High]]/Table2[[#This Row],[Close Price]])-1</f>
        <v>9.9548918960958854E-3</v>
      </c>
      <c r="AE381" s="1">
        <f>(Table2[[#This Row],[Close Price]]/Table2[[#This Row],[Current Week Low]])-1</f>
        <v>4.0179052960845674E-2</v>
      </c>
      <c r="AF381" s="1">
        <f>(Table2[[#This Row],[Current Week High]]/Table2[[#This Row],[Close Price]])-1</f>
        <v>9.9548918960958854E-3</v>
      </c>
      <c r="AG381" s="1">
        <f>(Table2[[#This Row],[Close Price]]/Table2[[#This Row],[Current Month Low]])-1</f>
        <v>7.1500000000000119E-2</v>
      </c>
      <c r="AH381" s="1">
        <f>(Table2[[#This Row],[Current Month High]]/Table2[[#This Row],[Close Price]])-1</f>
        <v>9.9548918960958854E-3</v>
      </c>
      <c r="AI381">
        <v>9.1927204853009705</v>
      </c>
      <c r="AJ381">
        <v>35.823943661971803</v>
      </c>
      <c r="AK381" t="str">
        <f>IF(AND(Table2[[#This Row],[20D EMA]]&gt;Table2[[#This Row],[50D EMA]],Table2[[#This Row],[50D EMA]]&gt;Table2[[#This Row],[200D EMA]]),"Uptrend","Downtrend/NoTrend")</f>
        <v>Uptrend</v>
      </c>
      <c r="AL381">
        <v>0.05</v>
      </c>
      <c r="AM381" t="s">
        <v>3194</v>
      </c>
      <c r="AN381">
        <v>-0.43</v>
      </c>
      <c r="AO381" t="s">
        <v>3193</v>
      </c>
      <c r="AP381">
        <v>9.3998946974922004E-2</v>
      </c>
      <c r="AQ381">
        <f>(Table2[[#This Row],[Sharpe Ratio]]-AVERAGE(Table2[Sharpe Ratio]))/_xlfn.STDEV.P(Table2[Sharpe Ratio])</f>
        <v>0.31793700789551188</v>
      </c>
      <c r="AR3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0.22523365117275118</v>
      </c>
      <c r="AS381">
        <f>_xlfn.RANK.AVG(Table2[[#This Row],[1Y Return vs Nifty Z-Score]],Table2[1Y Return vs Nifty Z-Score])</f>
        <v>467</v>
      </c>
      <c r="AT381">
        <f>_xlfn.RANK.AVG(Table2[[#This Row],[6M Return vs Nifty Z-Score]],Table2[6M Return vs Nifty Z-Score])</f>
        <v>385</v>
      </c>
      <c r="AU381">
        <f>_xlfn.RANK.AVG(Table2[[#This Row],[Sharpe Ratio Z-Score]],Table2[Sharpe Ratio Z-Score])</f>
        <v>258</v>
      </c>
      <c r="AV381">
        <f>(Table2[[#This Row],[Rank 1Y]]+Table2[[#This Row],[Rank 6M]]+Table2[[#This Row],[Rank Sharpe]])/3</f>
        <v>370</v>
      </c>
    </row>
    <row r="382" spans="1:48" x14ac:dyDescent="0.3">
      <c r="A382" t="s">
        <v>678</v>
      </c>
      <c r="B382" t="s">
        <v>679</v>
      </c>
      <c r="C382" t="s">
        <v>3157</v>
      </c>
      <c r="D382" t="s">
        <v>303</v>
      </c>
      <c r="E382">
        <v>27680.161068165002</v>
      </c>
      <c r="F382">
        <v>430.05</v>
      </c>
      <c r="G382">
        <v>16.269383596652801</v>
      </c>
      <c r="H382">
        <f>(Table2[[#This Row],[1Y Return vs Nifty]]-AVERAGE(Table2[1Y Return vs Nifty]))/_xlfn.STDEV.P(Table2[1Y Return vs Nifty])</f>
        <v>-0.15226667845335301</v>
      </c>
      <c r="I382">
        <v>-3.9747489976162802</v>
      </c>
      <c r="J382">
        <f>(Table2[[#This Row],[1M Return vs Nifty]]-AVERAGE(Table2[1M Return vs Nifty]))/_xlfn.STDEV.P(Table2[1M Return vs Nifty])</f>
        <v>-0.35274204863463271</v>
      </c>
      <c r="K382">
        <v>34.673055625405198</v>
      </c>
      <c r="L382">
        <f>(Table2[[#This Row],[6M Return vs Nifty]]-AVERAGE(Table2[6M Return vs Nifty]))/_xlfn.STDEV.P(Table2[6M Return vs Nifty])</f>
        <v>0.716781608875802</v>
      </c>
      <c r="M382">
        <v>0.52644541480264895</v>
      </c>
      <c r="N382">
        <f>(Table2[[#This Row],[1W Return vs Nifty]]-AVERAGE(Table2[1W Return vs Nifty]))/_xlfn.STDEV.P(Table2[1W Return vs Nifty])</f>
        <v>-0.7014685926191967</v>
      </c>
      <c r="O382">
        <v>435.46</v>
      </c>
      <c r="P382">
        <v>437.77421979607101</v>
      </c>
      <c r="Q382">
        <v>387.45105359241001</v>
      </c>
      <c r="R382">
        <v>45.396193609872697</v>
      </c>
      <c r="S382" s="1">
        <f>(Table2[[#This Row],[Close Price]]-Table2[[#This Row],[20D EMA]])/Table2[[#This Row],[20D EMA]]</f>
        <v>-1.2423643962706031E-2</v>
      </c>
      <c r="T382" s="1">
        <f>(Table2[[#This Row],[Close Price]]-Table2[[#This Row],[50D EMA]])/Table2[[#This Row],[50D EMA]]</f>
        <v>-1.7644300296324397E-2</v>
      </c>
      <c r="U382" s="1">
        <f>(Table2[[#This Row],[Close Price]]-Table2[[#This Row],[200D EMA]])/Table2[[#This Row],[200D EMA]]</f>
        <v>0.10994665264842243</v>
      </c>
      <c r="V382">
        <v>0.89747983477423499</v>
      </c>
      <c r="W382">
        <v>424.25</v>
      </c>
      <c r="X382">
        <v>432.8</v>
      </c>
      <c r="Y382">
        <v>422.85</v>
      </c>
      <c r="Z382">
        <v>432.8</v>
      </c>
      <c r="AA382">
        <v>415.2</v>
      </c>
      <c r="AB382">
        <v>446.65</v>
      </c>
      <c r="AC382" s="1">
        <f>(Table2[[#This Row],[Close Price]]/Table2[[#This Row],[Day Low]])-1</f>
        <v>1.3671184443134976E-2</v>
      </c>
      <c r="AD382" s="1">
        <f>(Table2[[#This Row],[Day High]]/Table2[[#This Row],[Close Price]])-1</f>
        <v>6.3946052784560337E-3</v>
      </c>
      <c r="AE382" s="1">
        <f>(Table2[[#This Row],[Close Price]]/Table2[[#This Row],[Current Week Low]])-1</f>
        <v>1.7027314650585268E-2</v>
      </c>
      <c r="AF382" s="1">
        <f>(Table2[[#This Row],[Current Week High]]/Table2[[#This Row],[Close Price]])-1</f>
        <v>6.3946052784560337E-3</v>
      </c>
      <c r="AG382" s="1">
        <f>(Table2[[#This Row],[Close Price]]/Table2[[#This Row],[Current Month Low]])-1</f>
        <v>3.5765895953757232E-2</v>
      </c>
      <c r="AH382" s="1">
        <f>(Table2[[#This Row],[Current Month High]]/Table2[[#This Row],[Close Price]])-1</f>
        <v>3.8600162771770696E-2</v>
      </c>
      <c r="AI382">
        <v>12.5450529008254</v>
      </c>
      <c r="AJ382">
        <v>64.612440191387506</v>
      </c>
      <c r="AK382" t="str">
        <f>IF(AND(Table2[[#This Row],[20D EMA]]&gt;Table2[[#This Row],[50D EMA]],Table2[[#This Row],[50D EMA]]&gt;Table2[[#This Row],[200D EMA]]),"Uptrend","Downtrend/NoTrend")</f>
        <v>Downtrend/NoTrend</v>
      </c>
      <c r="AL382">
        <v>-0.08</v>
      </c>
      <c r="AM382" t="s">
        <v>3193</v>
      </c>
      <c r="AN382">
        <v>2.58</v>
      </c>
      <c r="AO382" t="s">
        <v>3194</v>
      </c>
      <c r="AP382">
        <v>-4.5923654911067001E-2</v>
      </c>
      <c r="AQ382">
        <f>(Table2[[#This Row],[Sharpe Ratio]]-AVERAGE(Table2[Sharpe Ratio]))/_xlfn.STDEV.P(Table2[Sharpe Ratio])</f>
        <v>-1.3128956961238401</v>
      </c>
      <c r="AR3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2">
        <f>_xlfn.RANK.AVG(Table2[[#This Row],[1Y Return vs Nifty Z-Score]],Table2[1Y Return vs Nifty Z-Score])</f>
        <v>337</v>
      </c>
      <c r="AT382">
        <f>_xlfn.RANK.AVG(Table2[[#This Row],[6M Return vs Nifty Z-Score]],Table2[6M Return vs Nifty Z-Score])</f>
        <v>119</v>
      </c>
      <c r="AU382">
        <f>_xlfn.RANK.AVG(Table2[[#This Row],[Sharpe Ratio Z-Score]],Table2[Sharpe Ratio Z-Score])</f>
        <v>661</v>
      </c>
      <c r="AV382">
        <f>(Table2[[#This Row],[Rank 1Y]]+Table2[[#This Row],[Rank 6M]]+Table2[[#This Row],[Rank Sharpe]])/3</f>
        <v>372.33333333333331</v>
      </c>
    </row>
    <row r="383" spans="1:48" x14ac:dyDescent="0.3">
      <c r="A383" t="s">
        <v>261</v>
      </c>
      <c r="B383" t="s">
        <v>262</v>
      </c>
      <c r="C383" t="s">
        <v>3152</v>
      </c>
      <c r="D383" t="s">
        <v>263</v>
      </c>
      <c r="E383">
        <v>102664.40186785501</v>
      </c>
      <c r="F383">
        <v>7140.15</v>
      </c>
      <c r="G383">
        <v>15.319999679219899</v>
      </c>
      <c r="H383">
        <f>(Table2[[#This Row],[1Y Return vs Nifty]]-AVERAGE(Table2[1Y Return vs Nifty]))/_xlfn.STDEV.P(Table2[1Y Return vs Nifty])</f>
        <v>-0.16801267776708778</v>
      </c>
      <c r="I383">
        <v>1.9949570859005501</v>
      </c>
      <c r="J383">
        <f>(Table2[[#This Row],[1M Return vs Nifty]]-AVERAGE(Table2[1M Return vs Nifty]))/_xlfn.STDEV.P(Table2[1M Return vs Nifty])</f>
        <v>0.30518106105293702</v>
      </c>
      <c r="K383">
        <v>0.775538997975322</v>
      </c>
      <c r="L383">
        <f>(Table2[[#This Row],[6M Return vs Nifty]]-AVERAGE(Table2[6M Return vs Nifty]))/_xlfn.STDEV.P(Table2[6M Return vs Nifty])</f>
        <v>-0.31019853299469569</v>
      </c>
      <c r="M383">
        <v>3.8958969640208099</v>
      </c>
      <c r="N383">
        <f>(Table2[[#This Row],[1W Return vs Nifty]]-AVERAGE(Table2[1W Return vs Nifty]))/_xlfn.STDEV.P(Table2[1W Return vs Nifty])</f>
        <v>-5.2264621318718833E-2</v>
      </c>
      <c r="O383">
        <v>7006.99</v>
      </c>
      <c r="P383">
        <v>6877.1242770352601</v>
      </c>
      <c r="Q383">
        <v>6323.6143766467503</v>
      </c>
      <c r="R383">
        <v>63.099630040925199</v>
      </c>
      <c r="S383" s="1">
        <f>(Table2[[#This Row],[Close Price]]-Table2[[#This Row],[20D EMA]])/Table2[[#This Row],[20D EMA]]</f>
        <v>1.9003880410846864E-2</v>
      </c>
      <c r="T383" s="1">
        <f>(Table2[[#This Row],[Close Price]]-Table2[[#This Row],[50D EMA]])/Table2[[#This Row],[50D EMA]]</f>
        <v>3.824646936264621E-2</v>
      </c>
      <c r="U383" s="1">
        <f>(Table2[[#This Row],[Close Price]]-Table2[[#This Row],[200D EMA]])/Table2[[#This Row],[200D EMA]]</f>
        <v>0.12912482873224113</v>
      </c>
      <c r="V383">
        <v>0.82501811845456796</v>
      </c>
      <c r="W383">
        <v>7040</v>
      </c>
      <c r="X383">
        <v>7150.35</v>
      </c>
      <c r="Y383">
        <v>6961.75</v>
      </c>
      <c r="Z383">
        <v>7150.35</v>
      </c>
      <c r="AA383">
        <v>6727.35</v>
      </c>
      <c r="AB383">
        <v>7243.95</v>
      </c>
      <c r="AC383" s="1">
        <f>(Table2[[#This Row],[Close Price]]/Table2[[#This Row],[Day Low]])-1</f>
        <v>1.4225852272727213E-2</v>
      </c>
      <c r="AD383" s="1">
        <f>(Table2[[#This Row],[Day High]]/Table2[[#This Row],[Close Price]])-1</f>
        <v>1.4285414171972821E-3</v>
      </c>
      <c r="AE383" s="1">
        <f>(Table2[[#This Row],[Close Price]]/Table2[[#This Row],[Current Week Low]])-1</f>
        <v>2.5625740654289464E-2</v>
      </c>
      <c r="AF383" s="1">
        <f>(Table2[[#This Row],[Current Week High]]/Table2[[#This Row],[Close Price]])-1</f>
        <v>1.4285414171972821E-3</v>
      </c>
      <c r="AG383" s="1">
        <f>(Table2[[#This Row],[Close Price]]/Table2[[#This Row],[Current Month Low]])-1</f>
        <v>6.1361457334611513E-2</v>
      </c>
      <c r="AH383" s="1">
        <f>(Table2[[#This Row],[Current Month High]]/Table2[[#This Row],[Close Price]])-1</f>
        <v>1.4537509716182395E-2</v>
      </c>
      <c r="AI383">
        <v>2.4761384564750002</v>
      </c>
      <c r="AJ383">
        <v>51.082310622090503</v>
      </c>
      <c r="AK383" t="str">
        <f>IF(AND(Table2[[#This Row],[20D EMA]]&gt;Table2[[#This Row],[50D EMA]],Table2[[#This Row],[50D EMA]]&gt;Table2[[#This Row],[200D EMA]]),"Uptrend","Downtrend/NoTrend")</f>
        <v>Uptrend</v>
      </c>
      <c r="AL383">
        <v>-0.02</v>
      </c>
      <c r="AM383" t="s">
        <v>3193</v>
      </c>
      <c r="AN383">
        <v>-0.39</v>
      </c>
      <c r="AO383" t="s">
        <v>3193</v>
      </c>
      <c r="AP383">
        <v>6.1929260921686997E-2</v>
      </c>
      <c r="AQ383">
        <f>(Table2[[#This Row],[Sharpe Ratio]]-AVERAGE(Table2[Sharpe Ratio]))/_xlfn.STDEV.P(Table2[Sharpe Ratio])</f>
        <v>-5.5843154267738844E-2</v>
      </c>
      <c r="AR3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-0.28113792529530413</v>
      </c>
      <c r="AS383">
        <f>_xlfn.RANK.AVG(Table2[[#This Row],[1Y Return vs Nifty Z-Score]],Table2[1Y Return vs Nifty Z-Score])</f>
        <v>343</v>
      </c>
      <c r="AT383">
        <f>_xlfn.RANK.AVG(Table2[[#This Row],[6M Return vs Nifty Z-Score]],Table2[6M Return vs Nifty Z-Score])</f>
        <v>421</v>
      </c>
      <c r="AU383">
        <f>_xlfn.RANK.AVG(Table2[[#This Row],[Sharpe Ratio Z-Score]],Table2[Sharpe Ratio Z-Score])</f>
        <v>353</v>
      </c>
      <c r="AV383">
        <f>(Table2[[#This Row],[Rank 1Y]]+Table2[[#This Row],[Rank 6M]]+Table2[[#This Row],[Rank Sharpe]])/3</f>
        <v>372.33333333333331</v>
      </c>
    </row>
    <row r="384" spans="1:48" x14ac:dyDescent="0.3">
      <c r="A384" t="s">
        <v>1317</v>
      </c>
      <c r="B384" t="s">
        <v>1318</v>
      </c>
      <c r="C384" t="s">
        <v>3161</v>
      </c>
      <c r="D384" t="s">
        <v>133</v>
      </c>
      <c r="E384">
        <v>8735.7175970649896</v>
      </c>
      <c r="F384">
        <v>596.35</v>
      </c>
      <c r="G384">
        <v>-1.3713848382369001</v>
      </c>
      <c r="H384">
        <f>(Table2[[#This Row],[1Y Return vs Nifty]]-AVERAGE(Table2[1Y Return vs Nifty]))/_xlfn.STDEV.P(Table2[1Y Return vs Nifty])</f>
        <v>-0.44484750120481742</v>
      </c>
      <c r="I384">
        <v>-4.6945869389768404</v>
      </c>
      <c r="J384">
        <f>(Table2[[#This Row],[1M Return vs Nifty]]-AVERAGE(Table2[1M Return vs Nifty]))/_xlfn.STDEV.P(Table2[1M Return vs Nifty])</f>
        <v>-0.43207560546730606</v>
      </c>
      <c r="K384">
        <v>26.279336020638201</v>
      </c>
      <c r="L384">
        <f>(Table2[[#This Row],[6M Return vs Nifty]]-AVERAGE(Table2[6M Return vs Nifty]))/_xlfn.STDEV.P(Table2[6M Return vs Nifty])</f>
        <v>0.46248028511601563</v>
      </c>
      <c r="M384">
        <v>1.6414747660912199</v>
      </c>
      <c r="N384">
        <f>(Table2[[#This Row],[1W Return vs Nifty]]-AVERAGE(Table2[1W Return vs Nifty]))/_xlfn.STDEV.P(Table2[1W Return vs Nifty])</f>
        <v>-0.48663200203486157</v>
      </c>
      <c r="O384">
        <v>571.79999999999995</v>
      </c>
      <c r="P384">
        <v>572.34172628030399</v>
      </c>
      <c r="Q384">
        <v>517.82024986526403</v>
      </c>
      <c r="R384">
        <v>66.174245216316905</v>
      </c>
      <c r="S384" s="1">
        <f>(Table2[[#This Row],[Close Price]]-Table2[[#This Row],[20D EMA]])/Table2[[#This Row],[20D EMA]]</f>
        <v>4.2934592514865463E-2</v>
      </c>
      <c r="T384" s="1">
        <f>(Table2[[#This Row],[Close Price]]-Table2[[#This Row],[50D EMA]])/Table2[[#This Row],[50D EMA]]</f>
        <v>4.1947446110084934E-2</v>
      </c>
      <c r="U384" s="1">
        <f>(Table2[[#This Row],[Close Price]]-Table2[[#This Row],[200D EMA]])/Table2[[#This Row],[200D EMA]]</f>
        <v>0.15165445954492762</v>
      </c>
      <c r="V384">
        <v>0.59007344030333397</v>
      </c>
      <c r="W384">
        <v>562.54999999999995</v>
      </c>
      <c r="X384">
        <v>602.75</v>
      </c>
      <c r="Y384">
        <v>548.79999999999995</v>
      </c>
      <c r="Z384">
        <v>602.75</v>
      </c>
      <c r="AA384">
        <v>540.1</v>
      </c>
      <c r="AB384">
        <v>602.75</v>
      </c>
      <c r="AC384" s="1">
        <f>(Table2[[#This Row],[Close Price]]/Table2[[#This Row],[Day Low]])-1</f>
        <v>6.0083548129055364E-2</v>
      </c>
      <c r="AD384" s="1">
        <f>(Table2[[#This Row],[Day High]]/Table2[[#This Row],[Close Price]])-1</f>
        <v>1.0731952712333293E-2</v>
      </c>
      <c r="AE384" s="1">
        <f>(Table2[[#This Row],[Close Price]]/Table2[[#This Row],[Current Week Low]])-1</f>
        <v>8.6643586005830997E-2</v>
      </c>
      <c r="AF384" s="1">
        <f>(Table2[[#This Row],[Current Week High]]/Table2[[#This Row],[Close Price]])-1</f>
        <v>1.0731952712333293E-2</v>
      </c>
      <c r="AG384" s="1">
        <f>(Table2[[#This Row],[Close Price]]/Table2[[#This Row],[Current Month Low]])-1</f>
        <v>0.10414738011479363</v>
      </c>
      <c r="AH384" s="1">
        <f>(Table2[[#This Row],[Current Month High]]/Table2[[#This Row],[Close Price]])-1</f>
        <v>1.0731952712333293E-2</v>
      </c>
      <c r="AI384">
        <v>17.213046030015899</v>
      </c>
      <c r="AJ384">
        <v>56.913564004736202</v>
      </c>
      <c r="AK384" t="str">
        <f>IF(AND(Table2[[#This Row],[20D EMA]]&gt;Table2[[#This Row],[50D EMA]],Table2[[#This Row],[50D EMA]]&gt;Table2[[#This Row],[200D EMA]]),"Uptrend","Downtrend/NoTrend")</f>
        <v>Downtrend/NoTrend</v>
      </c>
      <c r="AL384">
        <v>0</v>
      </c>
      <c r="AM384" t="s">
        <v>3195</v>
      </c>
      <c r="AN384">
        <v>0.77</v>
      </c>
      <c r="AO384" t="s">
        <v>3194</v>
      </c>
      <c r="AP384">
        <v>1.7529312863390999E-2</v>
      </c>
      <c r="AQ384">
        <f>(Table2[[#This Row],[Sharpe Ratio]]-AVERAGE(Table2[Sharpe Ratio]))/_xlfn.STDEV.P(Table2[Sharpe Ratio])</f>
        <v>-0.57333558489899206</v>
      </c>
      <c r="AR3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4">
        <f>_xlfn.RANK.AVG(Table2[[#This Row],[1Y Return vs Nifty Z-Score]],Table2[1Y Return vs Nifty Z-Score])</f>
        <v>461</v>
      </c>
      <c r="AT384">
        <f>_xlfn.RANK.AVG(Table2[[#This Row],[6M Return vs Nifty Z-Score]],Table2[6M Return vs Nifty Z-Score])</f>
        <v>175</v>
      </c>
      <c r="AU384">
        <f>_xlfn.RANK.AVG(Table2[[#This Row],[Sharpe Ratio Z-Score]],Table2[Sharpe Ratio Z-Score])</f>
        <v>486</v>
      </c>
      <c r="AV384">
        <f>(Table2[[#This Row],[Rank 1Y]]+Table2[[#This Row],[Rank 6M]]+Table2[[#This Row],[Rank Sharpe]])/3</f>
        <v>374</v>
      </c>
    </row>
    <row r="385" spans="1:48" x14ac:dyDescent="0.3">
      <c r="A385" t="s">
        <v>571</v>
      </c>
      <c r="B385" t="s">
        <v>572</v>
      </c>
      <c r="C385" t="s">
        <v>3151</v>
      </c>
      <c r="D385" t="s">
        <v>48</v>
      </c>
      <c r="E385">
        <v>35599.904999999999</v>
      </c>
      <c r="F385">
        <v>58.95</v>
      </c>
      <c r="G385">
        <v>57.065443796524598</v>
      </c>
      <c r="H385">
        <f>(Table2[[#This Row],[1Y Return vs Nifty]]-AVERAGE(Table2[1Y Return vs Nifty]))/_xlfn.STDEV.P(Table2[1Y Return vs Nifty])</f>
        <v>0.52435604931226953</v>
      </c>
      <c r="I385">
        <v>-3.5178829090921502</v>
      </c>
      <c r="J385">
        <f>(Table2[[#This Row],[1M Return vs Nifty]]-AVERAGE(Table2[1M Return vs Nifty]))/_xlfn.STDEV.P(Table2[1M Return vs Nifty])</f>
        <v>-0.30239069909289529</v>
      </c>
      <c r="K385">
        <v>-22.503535750364701</v>
      </c>
      <c r="L385">
        <f>(Table2[[#This Row],[6M Return vs Nifty]]-AVERAGE(Table2[6M Return vs Nifty]))/_xlfn.STDEV.P(Table2[6M Return vs Nifty])</f>
        <v>-1.015475788270632</v>
      </c>
      <c r="M385">
        <v>4.8949775357230401</v>
      </c>
      <c r="N385">
        <f>(Table2[[#This Row],[1W Return vs Nifty]]-AVERAGE(Table2[1W Return vs Nifty]))/_xlfn.STDEV.P(Table2[1W Return vs Nifty])</f>
        <v>0.14023171386340921</v>
      </c>
      <c r="O385">
        <v>60.14</v>
      </c>
      <c r="P385">
        <v>61.8672880847773</v>
      </c>
      <c r="Q385">
        <v>59.123858403928203</v>
      </c>
      <c r="R385">
        <v>45.137076906570798</v>
      </c>
      <c r="S385" s="1">
        <f>(Table2[[#This Row],[Close Price]]-Table2[[#This Row],[20D EMA]])/Table2[[#This Row],[20D EMA]]</f>
        <v>-1.978716328566674E-2</v>
      </c>
      <c r="T385" s="1">
        <f>(Table2[[#This Row],[Close Price]]-Table2[[#This Row],[50D EMA]])/Table2[[#This Row],[50D EMA]]</f>
        <v>-4.7153967388706475E-2</v>
      </c>
      <c r="U385" s="1">
        <f>(Table2[[#This Row],[Close Price]]-Table2[[#This Row],[200D EMA]])/Table2[[#This Row],[200D EMA]]</f>
        <v>-2.94057946523749E-3</v>
      </c>
      <c r="V385">
        <v>0.469560065311733</v>
      </c>
      <c r="W385">
        <v>58.41</v>
      </c>
      <c r="X385">
        <v>59.37</v>
      </c>
      <c r="Y385">
        <v>58.05</v>
      </c>
      <c r="Z385">
        <v>59.6</v>
      </c>
      <c r="AA385">
        <v>55.06</v>
      </c>
      <c r="AB385">
        <v>61.82</v>
      </c>
      <c r="AC385" s="1">
        <f>(Table2[[#This Row],[Close Price]]/Table2[[#This Row],[Day Low]])-1</f>
        <v>9.2449922958399711E-3</v>
      </c>
      <c r="AD385" s="1">
        <f>(Table2[[#This Row],[Day High]]/Table2[[#This Row],[Close Price]])-1</f>
        <v>7.1246819338421918E-3</v>
      </c>
      <c r="AE385" s="1">
        <f>(Table2[[#This Row],[Close Price]]/Table2[[#This Row],[Current Week Low]])-1</f>
        <v>1.5503875968992276E-2</v>
      </c>
      <c r="AF385" s="1">
        <f>(Table2[[#This Row],[Current Week High]]/Table2[[#This Row],[Close Price]])-1</f>
        <v>1.1026293469041493E-2</v>
      </c>
      <c r="AG385" s="1">
        <f>(Table2[[#This Row],[Close Price]]/Table2[[#This Row],[Current Month Low]])-1</f>
        <v>7.0650199782055889E-2</v>
      </c>
      <c r="AH385" s="1">
        <f>(Table2[[#This Row],[Current Month High]]/Table2[[#This Row],[Close Price]])-1</f>
        <v>4.8685326547921903E-2</v>
      </c>
      <c r="AI385">
        <v>32.569974554707301</v>
      </c>
      <c r="AJ385">
        <v>89.855072463768096</v>
      </c>
      <c r="AK385" t="str">
        <f>IF(AND(Table2[[#This Row],[20D EMA]]&gt;Table2[[#This Row],[50D EMA]],Table2[[#This Row],[50D EMA]]&gt;Table2[[#This Row],[200D EMA]]),"Uptrend","Downtrend/NoTrend")</f>
        <v>Downtrend/NoTrend</v>
      </c>
      <c r="AL385">
        <v>-0.1</v>
      </c>
      <c r="AM385" t="s">
        <v>3193</v>
      </c>
      <c r="AN385">
        <v>-4.01</v>
      </c>
      <c r="AO385" t="s">
        <v>3193</v>
      </c>
      <c r="AP385">
        <v>7.7327421537679006E-2</v>
      </c>
      <c r="AQ385">
        <f>(Table2[[#This Row],[Sharpe Ratio]]-AVERAGE(Table2[Sharpe Ratio]))/_xlfn.STDEV.P(Table2[Sharpe Ratio])</f>
        <v>0.1236262350648296</v>
      </c>
      <c r="AR3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5">
        <f>_xlfn.RANK.AVG(Table2[[#This Row],[1Y Return vs Nifty Z-Score]],Table2[1Y Return vs Nifty Z-Score])</f>
        <v>158</v>
      </c>
      <c r="AT385">
        <f>_xlfn.RANK.AVG(Table2[[#This Row],[6M Return vs Nifty Z-Score]],Table2[6M Return vs Nifty Z-Score])</f>
        <v>658</v>
      </c>
      <c r="AU385">
        <f>_xlfn.RANK.AVG(Table2[[#This Row],[Sharpe Ratio Z-Score]],Table2[Sharpe Ratio Z-Score])</f>
        <v>308</v>
      </c>
      <c r="AV385">
        <f>(Table2[[#This Row],[Rank 1Y]]+Table2[[#This Row],[Rank 6M]]+Table2[[#This Row],[Rank Sharpe]])/3</f>
        <v>374.66666666666669</v>
      </c>
    </row>
    <row r="386" spans="1:48" x14ac:dyDescent="0.3">
      <c r="A386" t="s">
        <v>696</v>
      </c>
      <c r="B386" t="s">
        <v>697</v>
      </c>
      <c r="C386" t="s">
        <v>3152</v>
      </c>
      <c r="D386" t="s">
        <v>51</v>
      </c>
      <c r="E386">
        <v>26368.763986139998</v>
      </c>
      <c r="F386">
        <v>5763.95</v>
      </c>
      <c r="G386">
        <v>19.438373670695999</v>
      </c>
      <c r="H386">
        <f>(Table2[[#This Row],[1Y Return vs Nifty]]-AVERAGE(Table2[1Y Return vs Nifty]))/_xlfn.STDEV.P(Table2[1Y Return vs Nifty])</f>
        <v>-9.9707419111735793E-2</v>
      </c>
      <c r="I386">
        <v>-3.3781355199488101</v>
      </c>
      <c r="J386">
        <f>(Table2[[#This Row],[1M Return vs Nifty]]-AVERAGE(Table2[1M Return vs Nifty]))/_xlfn.STDEV.P(Table2[1M Return vs Nifty])</f>
        <v>-0.2869890971463987</v>
      </c>
      <c r="K386">
        <v>27.811957755970599</v>
      </c>
      <c r="L386">
        <f>(Table2[[#This Row],[6M Return vs Nifty]]-AVERAGE(Table2[6M Return vs Nifty]))/_xlfn.STDEV.P(Table2[6M Return vs Nifty])</f>
        <v>0.5089135417018924</v>
      </c>
      <c r="M386">
        <v>2.8268140746699801</v>
      </c>
      <c r="N386">
        <f>(Table2[[#This Row],[1W Return vs Nifty]]-AVERAGE(Table2[1W Return vs Nifty]))/_xlfn.STDEV.P(Table2[1W Return vs Nifty])</f>
        <v>-0.25824854697480798</v>
      </c>
      <c r="O386">
        <v>5724.05</v>
      </c>
      <c r="P386">
        <v>5668.0609546220003</v>
      </c>
      <c r="Q386">
        <v>5011.4675417854896</v>
      </c>
      <c r="R386">
        <v>54.634525364861503</v>
      </c>
      <c r="S386" s="1">
        <f>(Table2[[#This Row],[Close Price]]-Table2[[#This Row],[20D EMA]])/Table2[[#This Row],[20D EMA]]</f>
        <v>6.9705890060358724E-3</v>
      </c>
      <c r="T386" s="1">
        <f>(Table2[[#This Row],[Close Price]]-Table2[[#This Row],[50D EMA]])/Table2[[#This Row],[50D EMA]]</f>
        <v>1.6917433694817123E-2</v>
      </c>
      <c r="U386" s="1">
        <f>(Table2[[#This Row],[Close Price]]-Table2[[#This Row],[200D EMA]])/Table2[[#This Row],[200D EMA]]</f>
        <v>0.15015211650885305</v>
      </c>
      <c r="V386">
        <v>1.07764611430812</v>
      </c>
      <c r="W386">
        <v>5745.15</v>
      </c>
      <c r="X386">
        <v>6020</v>
      </c>
      <c r="Y386">
        <v>5745.15</v>
      </c>
      <c r="Z386">
        <v>6020</v>
      </c>
      <c r="AA386">
        <v>5424.6</v>
      </c>
      <c r="AB386">
        <v>6020</v>
      </c>
      <c r="AC386" s="1">
        <f>(Table2[[#This Row],[Close Price]]/Table2[[#This Row],[Day Low]])-1</f>
        <v>3.2723253526887319E-3</v>
      </c>
      <c r="AD386" s="1">
        <f>(Table2[[#This Row],[Day High]]/Table2[[#This Row],[Close Price]])-1</f>
        <v>4.442266154286556E-2</v>
      </c>
      <c r="AE386" s="1">
        <f>(Table2[[#This Row],[Close Price]]/Table2[[#This Row],[Current Week Low]])-1</f>
        <v>3.2723253526887319E-3</v>
      </c>
      <c r="AF386" s="1">
        <f>(Table2[[#This Row],[Current Week High]]/Table2[[#This Row],[Close Price]])-1</f>
        <v>4.442266154286556E-2</v>
      </c>
      <c r="AG386" s="1">
        <f>(Table2[[#This Row],[Close Price]]/Table2[[#This Row],[Current Month Low]])-1</f>
        <v>6.2557607934225379E-2</v>
      </c>
      <c r="AH386" s="1">
        <f>(Table2[[#This Row],[Current Month High]]/Table2[[#This Row],[Close Price]])-1</f>
        <v>4.442266154286556E-2</v>
      </c>
      <c r="AI386">
        <v>11.922379618143699</v>
      </c>
      <c r="AJ386">
        <v>50.181083897863402</v>
      </c>
      <c r="AK386" t="str">
        <f>IF(AND(Table2[[#This Row],[20D EMA]]&gt;Table2[[#This Row],[50D EMA]],Table2[[#This Row],[50D EMA]]&gt;Table2[[#This Row],[200D EMA]]),"Uptrend","Downtrend/NoTrend")</f>
        <v>Uptrend</v>
      </c>
      <c r="AL386">
        <v>0.01</v>
      </c>
      <c r="AM386" t="s">
        <v>3194</v>
      </c>
      <c r="AN386">
        <v>6.42</v>
      </c>
      <c r="AO386" t="s">
        <v>3194</v>
      </c>
      <c r="AP386">
        <v>-3.2506139559586998E-2</v>
      </c>
      <c r="AQ386">
        <f>(Table2[[#This Row],[Sharpe Ratio]]-AVERAGE(Table2[Sharpe Ratio]))/_xlfn.STDEV.P(Table2[Sharpe Ratio])</f>
        <v>-1.1565112196565941</v>
      </c>
      <c r="AR3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-1.292542741187644</v>
      </c>
      <c r="AS386">
        <f>_xlfn.RANK.AVG(Table2[[#This Row],[1Y Return vs Nifty Z-Score]],Table2[1Y Return vs Nifty Z-Score])</f>
        <v>320</v>
      </c>
      <c r="AT386">
        <f>_xlfn.RANK.AVG(Table2[[#This Row],[6M Return vs Nifty Z-Score]],Table2[6M Return vs Nifty Z-Score])</f>
        <v>164</v>
      </c>
      <c r="AU386">
        <f>_xlfn.RANK.AVG(Table2[[#This Row],[Sharpe Ratio Z-Score]],Table2[Sharpe Ratio Z-Score])</f>
        <v>640</v>
      </c>
      <c r="AV386">
        <f>(Table2[[#This Row],[Rank 1Y]]+Table2[[#This Row],[Rank 6M]]+Table2[[#This Row],[Rank Sharpe]])/3</f>
        <v>374.66666666666669</v>
      </c>
    </row>
    <row r="387" spans="1:48" x14ac:dyDescent="0.3">
      <c r="A387" t="s">
        <v>751</v>
      </c>
      <c r="B387" t="s">
        <v>752</v>
      </c>
      <c r="C387" t="s">
        <v>3146</v>
      </c>
      <c r="D387" t="s">
        <v>258</v>
      </c>
      <c r="E387">
        <v>22754.76044392</v>
      </c>
      <c r="F387">
        <v>230.05</v>
      </c>
      <c r="G387">
        <v>30.756559992046</v>
      </c>
      <c r="H387">
        <f>(Table2[[#This Row],[1Y Return vs Nifty]]-AVERAGE(Table2[1Y Return vs Nifty]))/_xlfn.STDEV.P(Table2[1Y Return vs Nifty])</f>
        <v>8.8010268934411884E-2</v>
      </c>
      <c r="I387">
        <v>-10.896789736592799</v>
      </c>
      <c r="J387">
        <f>(Table2[[#This Row],[1M Return vs Nifty]]-AVERAGE(Table2[1M Return vs Nifty]))/_xlfn.STDEV.P(Table2[1M Return vs Nifty])</f>
        <v>-1.115622248205288</v>
      </c>
      <c r="K387">
        <v>-3.37165719249003</v>
      </c>
      <c r="L387">
        <f>(Table2[[#This Row],[6M Return vs Nifty]]-AVERAGE(Table2[6M Return vs Nifty]))/_xlfn.STDEV.P(Table2[6M Return vs Nifty])</f>
        <v>-0.43584455535264155</v>
      </c>
      <c r="M387">
        <v>2.3022220505370701</v>
      </c>
      <c r="N387">
        <f>(Table2[[#This Row],[1W Return vs Nifty]]-AVERAGE(Table2[1W Return vs Nifty]))/_xlfn.STDEV.P(Table2[1W Return vs Nifty])</f>
        <v>-0.35932352027681785</v>
      </c>
      <c r="O387">
        <v>237.79</v>
      </c>
      <c r="P387">
        <v>244.26217001068099</v>
      </c>
      <c r="Q387">
        <v>217.50116150615699</v>
      </c>
      <c r="R387">
        <v>39.993028003469902</v>
      </c>
      <c r="S387" s="1">
        <f>(Table2[[#This Row],[Close Price]]-Table2[[#This Row],[20D EMA]])/Table2[[#This Row],[20D EMA]]</f>
        <v>-3.2549728752260317E-2</v>
      </c>
      <c r="T387" s="1">
        <f>(Table2[[#This Row],[Close Price]]-Table2[[#This Row],[50D EMA]])/Table2[[#This Row],[50D EMA]]</f>
        <v>-5.8184081513971302E-2</v>
      </c>
      <c r="U387" s="1">
        <f>(Table2[[#This Row],[Close Price]]-Table2[[#This Row],[200D EMA]])/Table2[[#This Row],[200D EMA]]</f>
        <v>5.7695501058222125E-2</v>
      </c>
      <c r="V387">
        <v>0.45223847921876498</v>
      </c>
      <c r="W387">
        <v>227.52</v>
      </c>
      <c r="X387">
        <v>230.88</v>
      </c>
      <c r="Y387">
        <v>226.75</v>
      </c>
      <c r="Z387">
        <v>232.58</v>
      </c>
      <c r="AA387">
        <v>218.37</v>
      </c>
      <c r="AB387">
        <v>247.48</v>
      </c>
      <c r="AC387" s="1">
        <f>(Table2[[#This Row],[Close Price]]/Table2[[#This Row],[Day Low]])-1</f>
        <v>1.1119901547116839E-2</v>
      </c>
      <c r="AD387" s="1">
        <f>(Table2[[#This Row],[Day High]]/Table2[[#This Row],[Close Price]])-1</f>
        <v>3.6079113236251459E-3</v>
      </c>
      <c r="AE387" s="1">
        <f>(Table2[[#This Row],[Close Price]]/Table2[[#This Row],[Current Week Low]])-1</f>
        <v>1.455347298787224E-2</v>
      </c>
      <c r="AF387" s="1">
        <f>(Table2[[#This Row],[Current Week High]]/Table2[[#This Row],[Close Price]])-1</f>
        <v>1.099760921538806E-2</v>
      </c>
      <c r="AG387" s="1">
        <f>(Table2[[#This Row],[Close Price]]/Table2[[#This Row],[Current Month Low]])-1</f>
        <v>5.3487200622796216E-2</v>
      </c>
      <c r="AH387" s="1">
        <f>(Table2[[#This Row],[Current Month High]]/Table2[[#This Row],[Close Price]])-1</f>
        <v>7.5766137796131172E-2</v>
      </c>
      <c r="AI387">
        <v>23.625298848076401</v>
      </c>
      <c r="AJ387">
        <v>73.753776435045296</v>
      </c>
      <c r="AK387" t="str">
        <f>IF(AND(Table2[[#This Row],[20D EMA]]&gt;Table2[[#This Row],[50D EMA]],Table2[[#This Row],[50D EMA]]&gt;Table2[[#This Row],[200D EMA]]),"Uptrend","Downtrend/NoTrend")</f>
        <v>Downtrend/NoTrend</v>
      </c>
      <c r="AL387">
        <v>-0.13</v>
      </c>
      <c r="AM387" t="s">
        <v>3193</v>
      </c>
      <c r="AN387">
        <v>-6.12</v>
      </c>
      <c r="AO387" t="s">
        <v>3193</v>
      </c>
      <c r="AP387">
        <v>4.6869594354022999E-2</v>
      </c>
      <c r="AQ387">
        <f>(Table2[[#This Row],[Sharpe Ratio]]-AVERAGE(Table2[Sharpe Ratio]))/_xlfn.STDEV.P(Table2[Sharpe Ratio])</f>
        <v>-0.23136731133126312</v>
      </c>
      <c r="AR3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7">
        <f>_xlfn.RANK.AVG(Table2[[#This Row],[1Y Return vs Nifty Z-Score]],Table2[1Y Return vs Nifty Z-Score])</f>
        <v>261</v>
      </c>
      <c r="AT387">
        <f>_xlfn.RANK.AVG(Table2[[#This Row],[6M Return vs Nifty Z-Score]],Table2[6M Return vs Nifty Z-Score])</f>
        <v>467</v>
      </c>
      <c r="AU387">
        <f>_xlfn.RANK.AVG(Table2[[#This Row],[Sharpe Ratio Z-Score]],Table2[Sharpe Ratio Z-Score])</f>
        <v>399</v>
      </c>
      <c r="AV387">
        <f>(Table2[[#This Row],[Rank 1Y]]+Table2[[#This Row],[Rank 6M]]+Table2[[#This Row],[Rank Sharpe]])/3</f>
        <v>375.66666666666669</v>
      </c>
    </row>
    <row r="388" spans="1:48" x14ac:dyDescent="0.3">
      <c r="A388" t="s">
        <v>1410</v>
      </c>
      <c r="B388" t="s">
        <v>1411</v>
      </c>
      <c r="C388" t="s">
        <v>3166</v>
      </c>
      <c r="D388" t="s">
        <v>1412</v>
      </c>
      <c r="E388">
        <v>7885.3737152499998</v>
      </c>
      <c r="F388">
        <v>641.45000000000005</v>
      </c>
      <c r="G388">
        <v>-17.197594086932899</v>
      </c>
      <c r="H388">
        <f>(Table2[[#This Row],[1Y Return vs Nifty]]-AVERAGE(Table2[1Y Return vs Nifty]))/_xlfn.STDEV.P(Table2[1Y Return vs Nifty])</f>
        <v>-0.70733296719292438</v>
      </c>
      <c r="I388">
        <v>-4.9288873411119196</v>
      </c>
      <c r="J388">
        <f>(Table2[[#This Row],[1M Return vs Nifty]]-AVERAGE(Table2[1M Return vs Nifty]))/_xlfn.STDEV.P(Table2[1M Return vs Nifty])</f>
        <v>-0.45789792352068442</v>
      </c>
      <c r="K388">
        <v>1.05758667151712</v>
      </c>
      <c r="L388">
        <f>(Table2[[#This Row],[6M Return vs Nifty]]-AVERAGE(Table2[6M Return vs Nifty]))/_xlfn.STDEV.P(Table2[6M Return vs Nifty])</f>
        <v>-0.30165344212648126</v>
      </c>
      <c r="M388">
        <v>2.7862559108723701</v>
      </c>
      <c r="N388">
        <f>(Table2[[#This Row],[1W Return vs Nifty]]-AVERAGE(Table2[1W Return vs Nifty]))/_xlfn.STDEV.P(Table2[1W Return vs Nifty])</f>
        <v>-0.26606302972413653</v>
      </c>
      <c r="O388">
        <v>645.32000000000005</v>
      </c>
      <c r="P388">
        <v>649.68557724844698</v>
      </c>
      <c r="Q388">
        <v>589.87306229291505</v>
      </c>
      <c r="R388">
        <v>49.932809051055301</v>
      </c>
      <c r="S388" s="1">
        <f>(Table2[[#This Row],[Close Price]]-Table2[[#This Row],[20D EMA]])/Table2[[#This Row],[20D EMA]]</f>
        <v>-5.997024731915955E-3</v>
      </c>
      <c r="T388" s="1">
        <f>(Table2[[#This Row],[Close Price]]-Table2[[#This Row],[50D EMA]])/Table2[[#This Row],[50D EMA]]</f>
        <v>-1.2676250692413869E-2</v>
      </c>
      <c r="U388" s="1">
        <f>(Table2[[#This Row],[Close Price]]-Table2[[#This Row],[200D EMA]])/Table2[[#This Row],[200D EMA]]</f>
        <v>8.7437350515038911E-2</v>
      </c>
      <c r="V388">
        <v>0.564598759672714</v>
      </c>
      <c r="W388">
        <v>639.4</v>
      </c>
      <c r="X388">
        <v>655</v>
      </c>
      <c r="Y388">
        <v>633.6</v>
      </c>
      <c r="Z388">
        <v>655</v>
      </c>
      <c r="AA388">
        <v>605.4</v>
      </c>
      <c r="AB388">
        <v>666.7</v>
      </c>
      <c r="AC388" s="1">
        <f>(Table2[[#This Row],[Close Price]]/Table2[[#This Row],[Day Low]])-1</f>
        <v>3.2061307475759193E-3</v>
      </c>
      <c r="AD388" s="1">
        <f>(Table2[[#This Row],[Day High]]/Table2[[#This Row],[Close Price]])-1</f>
        <v>2.112401590147317E-2</v>
      </c>
      <c r="AE388" s="1">
        <f>(Table2[[#This Row],[Close Price]]/Table2[[#This Row],[Current Week Low]])-1</f>
        <v>1.2389520202020332E-2</v>
      </c>
      <c r="AF388" s="1">
        <f>(Table2[[#This Row],[Current Week High]]/Table2[[#This Row],[Close Price]])-1</f>
        <v>2.112401590147317E-2</v>
      </c>
      <c r="AG388" s="1">
        <f>(Table2[[#This Row],[Close Price]]/Table2[[#This Row],[Current Month Low]])-1</f>
        <v>5.9547406673273962E-2</v>
      </c>
      <c r="AH388" s="1">
        <f>(Table2[[#This Row],[Current Month High]]/Table2[[#This Row],[Close Price]])-1</f>
        <v>3.9363941071010933E-2</v>
      </c>
      <c r="AI388">
        <v>19.791098292929998</v>
      </c>
      <c r="AJ388">
        <v>57.623786705983498</v>
      </c>
      <c r="AK388" t="str">
        <f>IF(AND(Table2[[#This Row],[20D EMA]]&gt;Table2[[#This Row],[50D EMA]],Table2[[#This Row],[50D EMA]]&gt;Table2[[#This Row],[200D EMA]]),"Uptrend","Downtrend/NoTrend")</f>
        <v>Downtrend/NoTrend</v>
      </c>
      <c r="AL388">
        <v>-0.09</v>
      </c>
      <c r="AM388" t="s">
        <v>3193</v>
      </c>
      <c r="AN388">
        <v>-1.41</v>
      </c>
      <c r="AO388" t="s">
        <v>3193</v>
      </c>
      <c r="AP388">
        <v>0.131149849324141</v>
      </c>
      <c r="AQ388">
        <f>(Table2[[#This Row],[Sharpe Ratio]]-AVERAGE(Table2[Sharpe Ratio]))/_xlfn.STDEV.P(Table2[Sharpe Ratio])</f>
        <v>0.75094000897108382</v>
      </c>
      <c r="AR3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8">
        <f>_xlfn.RANK.AVG(Table2[[#This Row],[1Y Return vs Nifty Z-Score]],Table2[1Y Return vs Nifty Z-Score])</f>
        <v>560</v>
      </c>
      <c r="AT388">
        <f>_xlfn.RANK.AVG(Table2[[#This Row],[6M Return vs Nifty Z-Score]],Table2[6M Return vs Nifty Z-Score])</f>
        <v>417</v>
      </c>
      <c r="AU388">
        <f>_xlfn.RANK.AVG(Table2[[#This Row],[Sharpe Ratio Z-Score]],Table2[Sharpe Ratio Z-Score])</f>
        <v>153</v>
      </c>
      <c r="AV388">
        <f>(Table2[[#This Row],[Rank 1Y]]+Table2[[#This Row],[Rank 6M]]+Table2[[#This Row],[Rank Sharpe]])/3</f>
        <v>376.66666666666669</v>
      </c>
    </row>
    <row r="389" spans="1:48" x14ac:dyDescent="0.3">
      <c r="A389" t="s">
        <v>668</v>
      </c>
      <c r="B389" t="s">
        <v>669</v>
      </c>
      <c r="C389" t="s">
        <v>3159</v>
      </c>
      <c r="D389" t="s">
        <v>274</v>
      </c>
      <c r="E389">
        <v>28704.331809439998</v>
      </c>
      <c r="F389">
        <v>1508.3</v>
      </c>
      <c r="G389">
        <v>2.6130117718678898</v>
      </c>
      <c r="H389">
        <f>(Table2[[#This Row],[1Y Return vs Nifty]]-AVERAGE(Table2[1Y Return vs Nifty]))/_xlfn.STDEV.P(Table2[1Y Return vs Nifty])</f>
        <v>-0.37876432332879117</v>
      </c>
      <c r="I389">
        <v>-1.4836217628249799</v>
      </c>
      <c r="J389">
        <f>(Table2[[#This Row],[1M Return vs Nifty]]-AVERAGE(Table2[1M Return vs Nifty]))/_xlfn.STDEV.P(Table2[1M Return vs Nifty])</f>
        <v>-7.8194164029943627E-2</v>
      </c>
      <c r="K389">
        <v>8.3247907737079405</v>
      </c>
      <c r="L389">
        <f>(Table2[[#This Row],[6M Return vs Nifty]]-AVERAGE(Table2[6M Return vs Nifty]))/_xlfn.STDEV.P(Table2[6M Return vs Nifty])</f>
        <v>-8.148172919838699E-2</v>
      </c>
      <c r="M389">
        <v>3.9887779167125799</v>
      </c>
      <c r="N389">
        <f>(Table2[[#This Row],[1W Return vs Nifty]]-AVERAGE(Table2[1W Return vs Nifty]))/_xlfn.STDEV.P(Table2[1W Return vs Nifty])</f>
        <v>-3.4368924507271748E-2</v>
      </c>
      <c r="O389">
        <v>1482.42</v>
      </c>
      <c r="P389">
        <v>1519.86349355222</v>
      </c>
      <c r="Q389">
        <v>1442.49457397887</v>
      </c>
      <c r="R389">
        <v>65.390494650954196</v>
      </c>
      <c r="S389" s="1">
        <f>(Table2[[#This Row],[Close Price]]-Table2[[#This Row],[20D EMA]])/Table2[[#This Row],[20D EMA]]</f>
        <v>1.7457940394759838E-2</v>
      </c>
      <c r="T389" s="1">
        <f>(Table2[[#This Row],[Close Price]]-Table2[[#This Row],[50D EMA]])/Table2[[#This Row],[50D EMA]]</f>
        <v>-7.6082448201936163E-3</v>
      </c>
      <c r="U389" s="1">
        <f>(Table2[[#This Row],[Close Price]]-Table2[[#This Row],[200D EMA]])/Table2[[#This Row],[200D EMA]]</f>
        <v>4.5619184437981734E-2</v>
      </c>
      <c r="V389">
        <v>1.11697099132932</v>
      </c>
      <c r="W389">
        <v>1469.15</v>
      </c>
      <c r="X389">
        <v>1536.75</v>
      </c>
      <c r="Y389">
        <v>1455</v>
      </c>
      <c r="Z389">
        <v>1536.75</v>
      </c>
      <c r="AA389">
        <v>1387.6</v>
      </c>
      <c r="AB389">
        <v>1536.75</v>
      </c>
      <c r="AC389" s="1">
        <f>(Table2[[#This Row],[Close Price]]/Table2[[#This Row],[Day Low]])-1</f>
        <v>2.6648061804444678E-2</v>
      </c>
      <c r="AD389" s="1">
        <f>(Table2[[#This Row],[Day High]]/Table2[[#This Row],[Close Price]])-1</f>
        <v>1.8862295299343579E-2</v>
      </c>
      <c r="AE389" s="1">
        <f>(Table2[[#This Row],[Close Price]]/Table2[[#This Row],[Current Week Low]])-1</f>
        <v>3.6632302405498196E-2</v>
      </c>
      <c r="AF389" s="1">
        <f>(Table2[[#This Row],[Current Week High]]/Table2[[#This Row],[Close Price]])-1</f>
        <v>1.8862295299343579E-2</v>
      </c>
      <c r="AG389" s="1">
        <f>(Table2[[#This Row],[Close Price]]/Table2[[#This Row],[Current Month Low]])-1</f>
        <v>8.6984721821850686E-2</v>
      </c>
      <c r="AH389" s="1">
        <f>(Table2[[#This Row],[Current Month High]]/Table2[[#This Row],[Close Price]])-1</f>
        <v>1.8862295299343579E-2</v>
      </c>
      <c r="AI389">
        <v>22.067891003116099</v>
      </c>
      <c r="AJ389">
        <v>47.0651326053042</v>
      </c>
      <c r="AK389" t="str">
        <f>IF(AND(Table2[[#This Row],[20D EMA]]&gt;Table2[[#This Row],[50D EMA]],Table2[[#This Row],[50D EMA]]&gt;Table2[[#This Row],[200D EMA]]),"Uptrend","Downtrend/NoTrend")</f>
        <v>Downtrend/NoTrend</v>
      </c>
      <c r="AL389">
        <v>-0.12</v>
      </c>
      <c r="AM389" t="s">
        <v>3193</v>
      </c>
      <c r="AN389">
        <v>-0.72</v>
      </c>
      <c r="AO389" t="s">
        <v>3193</v>
      </c>
      <c r="AP389">
        <v>6.1769967426846997E-2</v>
      </c>
      <c r="AQ389">
        <f>(Table2[[#This Row],[Sharpe Ratio]]-AVERAGE(Table2[Sharpe Ratio]))/_xlfn.STDEV.P(Table2[Sharpe Ratio])</f>
        <v>-5.7699759543949215E-2</v>
      </c>
      <c r="AR3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89">
        <f>_xlfn.RANK.AVG(Table2[[#This Row],[1Y Return vs Nifty Z-Score]],Table2[1Y Return vs Nifty Z-Score])</f>
        <v>434</v>
      </c>
      <c r="AT389">
        <f>_xlfn.RANK.AVG(Table2[[#This Row],[6M Return vs Nifty Z-Score]],Table2[6M Return vs Nifty Z-Score])</f>
        <v>342</v>
      </c>
      <c r="AU389">
        <f>_xlfn.RANK.AVG(Table2[[#This Row],[Sharpe Ratio Z-Score]],Table2[Sharpe Ratio Z-Score])</f>
        <v>355</v>
      </c>
      <c r="AV389">
        <f>(Table2[[#This Row],[Rank 1Y]]+Table2[[#This Row],[Rank 6M]]+Table2[[#This Row],[Rank Sharpe]])/3</f>
        <v>377</v>
      </c>
    </row>
    <row r="390" spans="1:48" x14ac:dyDescent="0.3">
      <c r="A390" t="s">
        <v>162</v>
      </c>
      <c r="B390" t="s">
        <v>163</v>
      </c>
      <c r="C390" t="s">
        <v>3147</v>
      </c>
      <c r="D390" t="s">
        <v>21</v>
      </c>
      <c r="E390">
        <v>163907.79152418001</v>
      </c>
      <c r="F390">
        <v>1675.35</v>
      </c>
      <c r="G390">
        <v>14.561572613482101</v>
      </c>
      <c r="H390">
        <f>(Table2[[#This Row],[1Y Return vs Nifty]]-AVERAGE(Table2[1Y Return vs Nifty]))/_xlfn.STDEV.P(Table2[1Y Return vs Nifty])</f>
        <v>-0.18059156375550484</v>
      </c>
      <c r="I390">
        <v>3.4703602156039901</v>
      </c>
      <c r="J390">
        <f>(Table2[[#This Row],[1M Return vs Nifty]]-AVERAGE(Table2[1M Return vs Nifty]))/_xlfn.STDEV.P(Table2[1M Return vs Nifty])</f>
        <v>0.46778568539407495</v>
      </c>
      <c r="K390">
        <v>24.961079634250499</v>
      </c>
      <c r="L390">
        <f>(Table2[[#This Row],[6M Return vs Nifty]]-AVERAGE(Table2[6M Return vs Nifty]))/_xlfn.STDEV.P(Table2[6M Return vs Nifty])</f>
        <v>0.42254157380585966</v>
      </c>
      <c r="M390">
        <v>3.94510162216348</v>
      </c>
      <c r="N390">
        <f>(Table2[[#This Row],[1W Return vs Nifty]]-AVERAGE(Table2[1W Return vs Nifty]))/_xlfn.STDEV.P(Table2[1W Return vs Nifty])</f>
        <v>-4.2784188374040931E-2</v>
      </c>
      <c r="O390">
        <v>1632.46</v>
      </c>
      <c r="P390">
        <v>1595.56069102383</v>
      </c>
      <c r="Q390">
        <v>1430.5651120294101</v>
      </c>
      <c r="R390">
        <v>61.306553884370999</v>
      </c>
      <c r="S390" s="1">
        <f>(Table2[[#This Row],[Close Price]]-Table2[[#This Row],[20D EMA]])/Table2[[#This Row],[20D EMA]]</f>
        <v>2.6273231809661415E-2</v>
      </c>
      <c r="T390" s="1">
        <f>(Table2[[#This Row],[Close Price]]-Table2[[#This Row],[50D EMA]])/Table2[[#This Row],[50D EMA]]</f>
        <v>5.00070661210456E-2</v>
      </c>
      <c r="U390" s="1">
        <f>(Table2[[#This Row],[Close Price]]-Table2[[#This Row],[200D EMA]])/Table2[[#This Row],[200D EMA]]</f>
        <v>0.1711106232860217</v>
      </c>
      <c r="V390">
        <v>1.01904029553221</v>
      </c>
      <c r="W390">
        <v>1663.5</v>
      </c>
      <c r="X390">
        <v>1703.45</v>
      </c>
      <c r="Y390">
        <v>1648</v>
      </c>
      <c r="Z390">
        <v>1703.45</v>
      </c>
      <c r="AA390">
        <v>1580</v>
      </c>
      <c r="AB390">
        <v>1703.45</v>
      </c>
      <c r="AC390" s="1">
        <f>(Table2[[#This Row],[Close Price]]/Table2[[#This Row],[Day Low]])-1</f>
        <v>7.123534715960167E-3</v>
      </c>
      <c r="AD390" s="1">
        <f>(Table2[[#This Row],[Day High]]/Table2[[#This Row],[Close Price]])-1</f>
        <v>1.6772614677530218E-2</v>
      </c>
      <c r="AE390" s="1">
        <f>(Table2[[#This Row],[Close Price]]/Table2[[#This Row],[Current Week Low]])-1</f>
        <v>1.6595873786407811E-2</v>
      </c>
      <c r="AF390" s="1">
        <f>(Table2[[#This Row],[Current Week High]]/Table2[[#This Row],[Close Price]])-1</f>
        <v>1.6772614677530218E-2</v>
      </c>
      <c r="AG390" s="1">
        <f>(Table2[[#This Row],[Close Price]]/Table2[[#This Row],[Current Month Low]])-1</f>
        <v>6.0348101265822685E-2</v>
      </c>
      <c r="AH390" s="1">
        <f>(Table2[[#This Row],[Current Month High]]/Table2[[#This Row],[Close Price]])-1</f>
        <v>1.6772614677530218E-2</v>
      </c>
      <c r="AI390">
        <v>1.67726146775302</v>
      </c>
      <c r="AJ390">
        <v>52.561125529299197</v>
      </c>
      <c r="AK390" t="str">
        <f>IF(AND(Table2[[#This Row],[20D EMA]]&gt;Table2[[#This Row],[50D EMA]],Table2[[#This Row],[50D EMA]]&gt;Table2[[#This Row],[200D EMA]]),"Uptrend","Downtrend/NoTrend")</f>
        <v>Uptrend</v>
      </c>
      <c r="AL390">
        <v>0.04</v>
      </c>
      <c r="AM390" t="s">
        <v>3194</v>
      </c>
      <c r="AN390">
        <v>4.26</v>
      </c>
      <c r="AO390" t="s">
        <v>3194</v>
      </c>
      <c r="AP390">
        <v>-1.2583771458683999E-2</v>
      </c>
      <c r="AQ390">
        <f>(Table2[[#This Row],[Sharpe Ratio]]-AVERAGE(Table2[Sharpe Ratio]))/_xlfn.STDEV.P(Table2[Sharpe Ratio])</f>
        <v>-0.92431106755437753</v>
      </c>
      <c r="AR3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-0.25735956048398873</v>
      </c>
      <c r="AS390">
        <f>_xlfn.RANK.AVG(Table2[[#This Row],[1Y Return vs Nifty Z-Score]],Table2[1Y Return vs Nifty Z-Score])</f>
        <v>346</v>
      </c>
      <c r="AT390">
        <f>_xlfn.RANK.AVG(Table2[[#This Row],[6M Return vs Nifty Z-Score]],Table2[6M Return vs Nifty Z-Score])</f>
        <v>184</v>
      </c>
      <c r="AU390">
        <f>_xlfn.RANK.AVG(Table2[[#This Row],[Sharpe Ratio Z-Score]],Table2[Sharpe Ratio Z-Score])</f>
        <v>604</v>
      </c>
      <c r="AV390">
        <f>(Table2[[#This Row],[Rank 1Y]]+Table2[[#This Row],[Rank 6M]]+Table2[[#This Row],[Rank Sharpe]])/3</f>
        <v>378</v>
      </c>
    </row>
    <row r="391" spans="1:48" x14ac:dyDescent="0.3">
      <c r="A391" t="s">
        <v>642</v>
      </c>
      <c r="B391" t="s">
        <v>643</v>
      </c>
      <c r="C391" t="s">
        <v>3154</v>
      </c>
      <c r="D391" t="s">
        <v>184</v>
      </c>
      <c r="E391">
        <v>30256.383996299999</v>
      </c>
      <c r="F391">
        <v>1439.9</v>
      </c>
      <c r="G391">
        <v>-15.1548307935815</v>
      </c>
      <c r="H391">
        <f>(Table2[[#This Row],[1Y Return vs Nifty]]-AVERAGE(Table2[1Y Return vs Nifty]))/_xlfn.STDEV.P(Table2[1Y Return vs Nifty])</f>
        <v>-0.67345273304886222</v>
      </c>
      <c r="I391">
        <v>2.0601143248726901</v>
      </c>
      <c r="J391">
        <f>(Table2[[#This Row],[1M Return vs Nifty]]-AVERAGE(Table2[1M Return vs Nifty]))/_xlfn.STDEV.P(Table2[1M Return vs Nifty])</f>
        <v>0.31236206003068773</v>
      </c>
      <c r="K391">
        <v>16.6760273411886</v>
      </c>
      <c r="L391">
        <f>(Table2[[#This Row],[6M Return vs Nifty]]-AVERAGE(Table2[6M Return vs Nifty]))/_xlfn.STDEV.P(Table2[6M Return vs Nifty])</f>
        <v>0.17153250217233318</v>
      </c>
      <c r="M391">
        <v>-0.45741865600651499</v>
      </c>
      <c r="N391">
        <f>(Table2[[#This Row],[1W Return vs Nifty]]-AVERAGE(Table2[1W Return vs Nifty]))/_xlfn.STDEV.P(Table2[1W Return vs Nifty])</f>
        <v>-0.89103311155028875</v>
      </c>
      <c r="O391">
        <v>1412.92</v>
      </c>
      <c r="P391">
        <v>1387.2779626228501</v>
      </c>
      <c r="Q391">
        <v>1285.74712175378</v>
      </c>
      <c r="R391">
        <v>60.449611210212097</v>
      </c>
      <c r="S391" s="1">
        <f>(Table2[[#This Row],[Close Price]]-Table2[[#This Row],[20D EMA]])/Table2[[#This Row],[20D EMA]]</f>
        <v>1.9095207088865623E-2</v>
      </c>
      <c r="T391" s="1">
        <f>(Table2[[#This Row],[Close Price]]-Table2[[#This Row],[50D EMA]])/Table2[[#This Row],[50D EMA]]</f>
        <v>3.7931862824131114E-2</v>
      </c>
      <c r="U391" s="1">
        <f>(Table2[[#This Row],[Close Price]]-Table2[[#This Row],[200D EMA]])/Table2[[#This Row],[200D EMA]]</f>
        <v>0.11989362110019976</v>
      </c>
      <c r="V391">
        <v>0.88749238549716103</v>
      </c>
      <c r="W391">
        <v>1410</v>
      </c>
      <c r="X391">
        <v>1456.45</v>
      </c>
      <c r="Y391">
        <v>1410</v>
      </c>
      <c r="Z391">
        <v>1456.45</v>
      </c>
      <c r="AA391">
        <v>1366</v>
      </c>
      <c r="AB391">
        <v>1490.7</v>
      </c>
      <c r="AC391" s="1">
        <f>(Table2[[#This Row],[Close Price]]/Table2[[#This Row],[Day Low]])-1</f>
        <v>2.1205673758865284E-2</v>
      </c>
      <c r="AD391" s="1">
        <f>(Table2[[#This Row],[Day High]]/Table2[[#This Row],[Close Price]])-1</f>
        <v>1.1493853739843019E-2</v>
      </c>
      <c r="AE391" s="1">
        <f>(Table2[[#This Row],[Close Price]]/Table2[[#This Row],[Current Week Low]])-1</f>
        <v>2.1205673758865284E-2</v>
      </c>
      <c r="AF391" s="1">
        <f>(Table2[[#This Row],[Current Week High]]/Table2[[#This Row],[Close Price]])-1</f>
        <v>1.1493853739843019E-2</v>
      </c>
      <c r="AG391" s="1">
        <f>(Table2[[#This Row],[Close Price]]/Table2[[#This Row],[Current Month Low]])-1</f>
        <v>5.4099560761347032E-2</v>
      </c>
      <c r="AH391" s="1">
        <f>(Table2[[#This Row],[Current Month High]]/Table2[[#This Row],[Close Price]])-1</f>
        <v>3.5280227793596852E-2</v>
      </c>
      <c r="AI391">
        <v>4.5871241058406698</v>
      </c>
      <c r="AJ391">
        <v>43.552165894023197</v>
      </c>
      <c r="AK391" t="str">
        <f>IF(AND(Table2[[#This Row],[20D EMA]]&gt;Table2[[#This Row],[50D EMA]],Table2[[#This Row],[50D EMA]]&gt;Table2[[#This Row],[200D EMA]]),"Uptrend","Downtrend/NoTrend")</f>
        <v>Uptrend</v>
      </c>
      <c r="AL391">
        <v>0.01</v>
      </c>
      <c r="AM391" t="s">
        <v>3194</v>
      </c>
      <c r="AN391">
        <v>2.35</v>
      </c>
      <c r="AO391" t="s">
        <v>3194</v>
      </c>
      <c r="AP391">
        <v>6.7999561733052993E-2</v>
      </c>
      <c r="AQ391">
        <f>(Table2[[#This Row],[Sharpe Ratio]]-AVERAGE(Table2[Sharpe Ratio]))/_xlfn.STDEV.P(Table2[Sharpe Ratio])</f>
        <v>1.490771051733176E-2</v>
      </c>
      <c r="AR3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-1.0656835718787983</v>
      </c>
      <c r="AS391">
        <f>_xlfn.RANK.AVG(Table2[[#This Row],[1Y Return vs Nifty Z-Score]],Table2[1Y Return vs Nifty Z-Score])</f>
        <v>547</v>
      </c>
      <c r="AT391">
        <f>_xlfn.RANK.AVG(Table2[[#This Row],[6M Return vs Nifty Z-Score]],Table2[6M Return vs Nifty Z-Score])</f>
        <v>251</v>
      </c>
      <c r="AU391">
        <f>_xlfn.RANK.AVG(Table2[[#This Row],[Sharpe Ratio Z-Score]],Table2[Sharpe Ratio Z-Score])</f>
        <v>337</v>
      </c>
      <c r="AV391">
        <f>(Table2[[#This Row],[Rank 1Y]]+Table2[[#This Row],[Rank 6M]]+Table2[[#This Row],[Rank Sharpe]])/3</f>
        <v>378.33333333333331</v>
      </c>
    </row>
    <row r="392" spans="1:48" x14ac:dyDescent="0.3">
      <c r="A392" t="s">
        <v>107</v>
      </c>
      <c r="B392" t="s">
        <v>108</v>
      </c>
      <c r="C392" t="s">
        <v>3153</v>
      </c>
      <c r="D392" t="s">
        <v>109</v>
      </c>
      <c r="E392">
        <v>279264.92587139999</v>
      </c>
      <c r="F392">
        <v>1763</v>
      </c>
      <c r="G392">
        <v>60.9270136832655</v>
      </c>
      <c r="H392">
        <f>(Table2[[#This Row],[1Y Return vs Nifty]]-AVERAGE(Table2[1Y Return vs Nifty]))/_xlfn.STDEV.P(Table2[1Y Return vs Nifty])</f>
        <v>0.58840208555751528</v>
      </c>
      <c r="I392">
        <v>-2.7255010131972699</v>
      </c>
      <c r="J392">
        <f>(Table2[[#This Row],[1M Return vs Nifty]]-AVERAGE(Table2[1M Return vs Nifty]))/_xlfn.STDEV.P(Table2[1M Return vs Nifty])</f>
        <v>-0.2150620511303524</v>
      </c>
      <c r="K392">
        <v>-15.3739010194959</v>
      </c>
      <c r="L392">
        <f>(Table2[[#This Row],[6M Return vs Nifty]]-AVERAGE(Table2[6M Return vs Nifty]))/_xlfn.STDEV.P(Table2[6M Return vs Nifty])</f>
        <v>-0.79947196215354388</v>
      </c>
      <c r="M392">
        <v>1.17630296703422</v>
      </c>
      <c r="N392">
        <f>(Table2[[#This Row],[1W Return vs Nifty]]-AVERAGE(Table2[1W Return vs Nifty]))/_xlfn.STDEV.P(Table2[1W Return vs Nifty])</f>
        <v>-0.57625827351363246</v>
      </c>
      <c r="O392">
        <v>1847.47</v>
      </c>
      <c r="P392">
        <v>1859.79261228273</v>
      </c>
      <c r="Q392">
        <v>1742.79914258638</v>
      </c>
      <c r="R392">
        <v>31.427233103914102</v>
      </c>
      <c r="S392" s="1">
        <f>(Table2[[#This Row],[Close Price]]-Table2[[#This Row],[20D EMA]])/Table2[[#This Row],[20D EMA]]</f>
        <v>-4.5721987366506643E-2</v>
      </c>
      <c r="T392" s="1">
        <f>(Table2[[#This Row],[Close Price]]-Table2[[#This Row],[50D EMA]])/Table2[[#This Row],[50D EMA]]</f>
        <v>-5.2044841797669959E-2</v>
      </c>
      <c r="U392" s="1">
        <f>(Table2[[#This Row],[Close Price]]-Table2[[#This Row],[200D EMA]])/Table2[[#This Row],[200D EMA]]</f>
        <v>1.159104162952548E-2</v>
      </c>
      <c r="V392">
        <v>0.37058446358421199</v>
      </c>
      <c r="W392">
        <v>1750</v>
      </c>
      <c r="X392">
        <v>1783.9</v>
      </c>
      <c r="Y392">
        <v>1750</v>
      </c>
      <c r="Z392">
        <v>1804.35</v>
      </c>
      <c r="AA392">
        <v>1725.55</v>
      </c>
      <c r="AB392">
        <v>1929.55</v>
      </c>
      <c r="AC392" s="1">
        <f>(Table2[[#This Row],[Close Price]]/Table2[[#This Row],[Day Low]])-1</f>
        <v>7.42857142857134E-3</v>
      </c>
      <c r="AD392" s="1">
        <f>(Table2[[#This Row],[Day High]]/Table2[[#This Row],[Close Price]])-1</f>
        <v>1.1854792966534466E-2</v>
      </c>
      <c r="AE392" s="1">
        <f>(Table2[[#This Row],[Close Price]]/Table2[[#This Row],[Current Week Low]])-1</f>
        <v>7.42857142857134E-3</v>
      </c>
      <c r="AF392" s="1">
        <f>(Table2[[#This Row],[Current Week High]]/Table2[[#This Row],[Close Price]])-1</f>
        <v>2.3454339194554752E-2</v>
      </c>
      <c r="AG392" s="1">
        <f>(Table2[[#This Row],[Close Price]]/Table2[[#This Row],[Current Month Low]])-1</f>
        <v>2.1703225058677056E-2</v>
      </c>
      <c r="AH392" s="1">
        <f>(Table2[[#This Row],[Current Month High]]/Table2[[#This Row],[Close Price]])-1</f>
        <v>9.4469653998865644E-2</v>
      </c>
      <c r="AI392">
        <v>23.318207600680601</v>
      </c>
      <c r="AJ392">
        <v>116.17313469437801</v>
      </c>
      <c r="AK392" t="str">
        <f>IF(AND(Table2[[#This Row],[20D EMA]]&gt;Table2[[#This Row],[50D EMA]],Table2[[#This Row],[50D EMA]]&gt;Table2[[#This Row],[200D EMA]]),"Uptrend","Downtrend/NoTrend")</f>
        <v>Downtrend/NoTrend</v>
      </c>
      <c r="AL392">
        <v>0.02</v>
      </c>
      <c r="AM392" t="s">
        <v>3194</v>
      </c>
      <c r="AN392">
        <v>-14.33</v>
      </c>
      <c r="AO392" t="s">
        <v>3193</v>
      </c>
      <c r="AP392">
        <v>4.9345425282700001E-2</v>
      </c>
      <c r="AQ392">
        <f>(Table2[[#This Row],[Sharpe Ratio]]-AVERAGE(Table2[Sharpe Ratio]))/_xlfn.STDEV.P(Table2[Sharpe Ratio])</f>
        <v>-0.20251088646718712</v>
      </c>
      <c r="AR3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2">
        <f>_xlfn.RANK.AVG(Table2[[#This Row],[1Y Return vs Nifty Z-Score]],Table2[1Y Return vs Nifty Z-Score])</f>
        <v>144</v>
      </c>
      <c r="AT392">
        <f>_xlfn.RANK.AVG(Table2[[#This Row],[6M Return vs Nifty Z-Score]],Table2[6M Return vs Nifty Z-Score])</f>
        <v>600</v>
      </c>
      <c r="AU392">
        <f>_xlfn.RANK.AVG(Table2[[#This Row],[Sharpe Ratio Z-Score]],Table2[Sharpe Ratio Z-Score])</f>
        <v>392</v>
      </c>
      <c r="AV392">
        <f>(Table2[[#This Row],[Rank 1Y]]+Table2[[#This Row],[Rank 6M]]+Table2[[#This Row],[Rank Sharpe]])/3</f>
        <v>378.66666666666669</v>
      </c>
    </row>
    <row r="393" spans="1:48" x14ac:dyDescent="0.3">
      <c r="A393" t="s">
        <v>403</v>
      </c>
      <c r="B393" t="s">
        <v>404</v>
      </c>
      <c r="C393" t="s">
        <v>3148</v>
      </c>
      <c r="D393" t="s">
        <v>405</v>
      </c>
      <c r="E393">
        <v>58837.455148424997</v>
      </c>
      <c r="F393">
        <v>225.85</v>
      </c>
      <c r="G393">
        <v>-1.7065895453244</v>
      </c>
      <c r="H393">
        <f>(Table2[[#This Row],[1Y Return vs Nifty]]-AVERAGE(Table2[1Y Return vs Nifty]))/_xlfn.STDEV.P(Table2[1Y Return vs Nifty])</f>
        <v>-0.45040703617359196</v>
      </c>
      <c r="I393">
        <v>-0.215163105252205</v>
      </c>
      <c r="J393">
        <f>(Table2[[#This Row],[1M Return vs Nifty]]-AVERAGE(Table2[1M Return vs Nifty]))/_xlfn.STDEV.P(Table2[1M Return vs Nifty])</f>
        <v>6.1603047562215234E-2</v>
      </c>
      <c r="K393">
        <v>-2.6275931573217401</v>
      </c>
      <c r="L393">
        <f>(Table2[[#This Row],[6M Return vs Nifty]]-AVERAGE(Table2[6M Return vs Nifty]))/_xlfn.STDEV.P(Table2[6M Return vs Nifty])</f>
        <v>-0.41330193086493727</v>
      </c>
      <c r="M393">
        <v>-0.64752520968140903</v>
      </c>
      <c r="N393">
        <f>(Table2[[#This Row],[1W Return vs Nifty]]-AVERAGE(Table2[1W Return vs Nifty]))/_xlfn.STDEV.P(Table2[1W Return vs Nifty])</f>
        <v>-0.92766160369899664</v>
      </c>
      <c r="O393">
        <v>227.06</v>
      </c>
      <c r="P393">
        <v>225.220549921279</v>
      </c>
      <c r="Q393">
        <v>210.58545855648899</v>
      </c>
      <c r="R393">
        <v>46.798690869814898</v>
      </c>
      <c r="S393" s="1">
        <f>(Table2[[#This Row],[Close Price]]-Table2[[#This Row],[20D EMA]])/Table2[[#This Row],[20D EMA]]</f>
        <v>-5.3289879327050472E-3</v>
      </c>
      <c r="T393" s="1">
        <f>(Table2[[#This Row],[Close Price]]-Table2[[#This Row],[50D EMA]])/Table2[[#This Row],[50D EMA]]</f>
        <v>2.794816365296166E-3</v>
      </c>
      <c r="U393" s="1">
        <f>(Table2[[#This Row],[Close Price]]-Table2[[#This Row],[200D EMA]])/Table2[[#This Row],[200D EMA]]</f>
        <v>7.2486208440723524E-2</v>
      </c>
      <c r="V393">
        <v>0.83752025011894704</v>
      </c>
      <c r="W393">
        <v>223.02</v>
      </c>
      <c r="X393">
        <v>228.1</v>
      </c>
      <c r="Y393">
        <v>220.51</v>
      </c>
      <c r="Z393">
        <v>228.1</v>
      </c>
      <c r="AA393">
        <v>219.24</v>
      </c>
      <c r="AB393">
        <v>244</v>
      </c>
      <c r="AC393" s="1">
        <f>(Table2[[#This Row],[Close Price]]/Table2[[#This Row],[Day Low]])-1</f>
        <v>1.2689444892834745E-2</v>
      </c>
      <c r="AD393" s="1">
        <f>(Table2[[#This Row],[Day High]]/Table2[[#This Row],[Close Price]])-1</f>
        <v>9.9623644011512802E-3</v>
      </c>
      <c r="AE393" s="1">
        <f>(Table2[[#This Row],[Close Price]]/Table2[[#This Row],[Current Week Low]])-1</f>
        <v>2.4216588816833751E-2</v>
      </c>
      <c r="AF393" s="1">
        <f>(Table2[[#This Row],[Current Week High]]/Table2[[#This Row],[Close Price]])-1</f>
        <v>9.9623644011512802E-3</v>
      </c>
      <c r="AG393" s="1">
        <f>(Table2[[#This Row],[Close Price]]/Table2[[#This Row],[Current Month Low]])-1</f>
        <v>3.0149607735814543E-2</v>
      </c>
      <c r="AH393" s="1">
        <f>(Table2[[#This Row],[Current Month High]]/Table2[[#This Row],[Close Price]])-1</f>
        <v>8.0363072835953009E-2</v>
      </c>
      <c r="AI393">
        <v>9.3203453619659093</v>
      </c>
      <c r="AJ393">
        <v>45.709677419354797</v>
      </c>
      <c r="AK393" t="str">
        <f>IF(AND(Table2[[#This Row],[20D EMA]]&gt;Table2[[#This Row],[50D EMA]],Table2[[#This Row],[50D EMA]]&gt;Table2[[#This Row],[200D EMA]]),"Uptrend","Downtrend/NoTrend")</f>
        <v>Uptrend</v>
      </c>
      <c r="AL393">
        <v>-0.01</v>
      </c>
      <c r="AM393" t="s">
        <v>3193</v>
      </c>
      <c r="AN393">
        <v>-4.4000000000000004</v>
      </c>
      <c r="AO393" t="s">
        <v>3193</v>
      </c>
      <c r="AP393">
        <v>0.10825732781873899</v>
      </c>
      <c r="AQ393">
        <f>(Table2[[#This Row],[Sharpe Ratio]]-AVERAGE(Table2[Sharpe Ratio]))/_xlfn.STDEV.P(Table2[Sharpe Ratio])</f>
        <v>0.48412198068072859</v>
      </c>
      <c r="AR3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-1.245645542494582</v>
      </c>
      <c r="AS393">
        <f>_xlfn.RANK.AVG(Table2[[#This Row],[1Y Return vs Nifty Z-Score]],Table2[1Y Return vs Nifty Z-Score])</f>
        <v>464</v>
      </c>
      <c r="AT393">
        <f>_xlfn.RANK.AVG(Table2[[#This Row],[6M Return vs Nifty Z-Score]],Table2[6M Return vs Nifty Z-Score])</f>
        <v>462</v>
      </c>
      <c r="AU393">
        <f>_xlfn.RANK.AVG(Table2[[#This Row],[Sharpe Ratio Z-Score]],Table2[Sharpe Ratio Z-Score])</f>
        <v>210</v>
      </c>
      <c r="AV393">
        <f>(Table2[[#This Row],[Rank 1Y]]+Table2[[#This Row],[Rank 6M]]+Table2[[#This Row],[Rank Sharpe]])/3</f>
        <v>378.66666666666669</v>
      </c>
    </row>
    <row r="394" spans="1:48" x14ac:dyDescent="0.3">
      <c r="A394" t="s">
        <v>1963</v>
      </c>
      <c r="B394" t="s">
        <v>1964</v>
      </c>
      <c r="C394" t="s">
        <v>3159</v>
      </c>
      <c r="D394" t="s">
        <v>119</v>
      </c>
      <c r="E394">
        <v>3625.9022267999999</v>
      </c>
      <c r="F394">
        <v>828.6</v>
      </c>
      <c r="G394">
        <v>37.882073419657601</v>
      </c>
      <c r="H394">
        <f>(Table2[[#This Row],[1Y Return vs Nifty]]-AVERAGE(Table2[1Y Return vs Nifty]))/_xlfn.STDEV.P(Table2[1Y Return vs Nifty])</f>
        <v>0.20619041448033601</v>
      </c>
      <c r="I394">
        <v>0.73000127625340505</v>
      </c>
      <c r="J394">
        <f>(Table2[[#This Row],[1M Return vs Nifty]]-AVERAGE(Table2[1M Return vs Nifty]))/_xlfn.STDEV.P(Table2[1M Return vs Nifty])</f>
        <v>0.16576989938815342</v>
      </c>
      <c r="K394">
        <v>-18.488672188783099</v>
      </c>
      <c r="L394">
        <f>(Table2[[#This Row],[6M Return vs Nifty]]-AVERAGE(Table2[6M Return vs Nifty]))/_xlfn.STDEV.P(Table2[6M Return vs Nifty])</f>
        <v>-0.89383899713392445</v>
      </c>
      <c r="M394">
        <v>2.2924287503785399</v>
      </c>
      <c r="N394">
        <f>(Table2[[#This Row],[1W Return vs Nifty]]-AVERAGE(Table2[1W Return vs Nifty]))/_xlfn.STDEV.P(Table2[1W Return vs Nifty])</f>
        <v>-0.36121042954444943</v>
      </c>
      <c r="O394">
        <v>773.81</v>
      </c>
      <c r="P394">
        <v>832.82600402076696</v>
      </c>
      <c r="Q394">
        <v>781.71722036746405</v>
      </c>
      <c r="R394">
        <v>45.673671134047503</v>
      </c>
      <c r="S394" s="1">
        <f>(Table2[[#This Row],[Close Price]]-Table2[[#This Row],[20D EMA]])/Table2[[#This Row],[20D EMA]]</f>
        <v>7.0805494888926332E-2</v>
      </c>
      <c r="T394" s="1">
        <f>(Table2[[#This Row],[Close Price]]-Table2[[#This Row],[50D EMA]])/Table2[[#This Row],[50D EMA]]</f>
        <v>-5.0742940306431148E-3</v>
      </c>
      <c r="U394" s="1">
        <f>(Table2[[#This Row],[Close Price]]-Table2[[#This Row],[200D EMA]])/Table2[[#This Row],[200D EMA]]</f>
        <v>5.9974090900156513E-2</v>
      </c>
      <c r="V394">
        <v>0.68393263951573202</v>
      </c>
      <c r="W394">
        <v>818</v>
      </c>
      <c r="X394">
        <v>835.75</v>
      </c>
      <c r="Y394">
        <v>822.3</v>
      </c>
      <c r="Z394">
        <v>837.35</v>
      </c>
      <c r="AA394">
        <v>816.1</v>
      </c>
      <c r="AB394">
        <v>840.45</v>
      </c>
      <c r="AC394" s="1">
        <f>(Table2[[#This Row],[Close Price]]/Table2[[#This Row],[Day Low]])-1</f>
        <v>1.2958435207824026E-2</v>
      </c>
      <c r="AD394" s="1">
        <f>(Table2[[#This Row],[Day High]]/Table2[[#This Row],[Close Price]])-1</f>
        <v>8.6290127926622606E-3</v>
      </c>
      <c r="AE394" s="1">
        <f>(Table2[[#This Row],[Close Price]]/Table2[[#This Row],[Current Week Low]])-1</f>
        <v>7.66143743159442E-3</v>
      </c>
      <c r="AF394" s="1">
        <f>(Table2[[#This Row],[Current Week High]]/Table2[[#This Row],[Close Price]])-1</f>
        <v>1.0559980690320936E-2</v>
      </c>
      <c r="AG394" s="1">
        <f>(Table2[[#This Row],[Close Price]]/Table2[[#This Row],[Current Month Low]])-1</f>
        <v>1.5316750398235435E-2</v>
      </c>
      <c r="AH394" s="1">
        <f>(Table2[[#This Row],[Current Month High]]/Table2[[#This Row],[Close Price]])-1</f>
        <v>1.430123099203473E-2</v>
      </c>
      <c r="AI394">
        <v>30.702389572773299</v>
      </c>
      <c r="AJ394">
        <v>95.655253837071996</v>
      </c>
      <c r="AK394" t="str">
        <f>IF(AND(Table2[[#This Row],[20D EMA]]&gt;Table2[[#This Row],[50D EMA]],Table2[[#This Row],[50D EMA]]&gt;Table2[[#This Row],[200D EMA]]),"Uptrend","Downtrend/NoTrend")</f>
        <v>Downtrend/NoTrend</v>
      </c>
      <c r="AL394">
        <v>-0.12</v>
      </c>
      <c r="AM394" t="s">
        <v>3193</v>
      </c>
      <c r="AN394">
        <v>-3.63</v>
      </c>
      <c r="AO394" t="s">
        <v>3193</v>
      </c>
      <c r="AP394">
        <v>8.8041285359374999E-2</v>
      </c>
      <c r="AQ394">
        <f>(Table2[[#This Row],[Sharpe Ratio]]-AVERAGE(Table2[Sharpe Ratio]))/_xlfn.STDEV.P(Table2[Sharpe Ratio])</f>
        <v>0.2484989809352105</v>
      </c>
      <c r="AR3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4">
        <f>_xlfn.RANK.AVG(Table2[[#This Row],[1Y Return vs Nifty Z-Score]],Table2[1Y Return vs Nifty Z-Score])</f>
        <v>231</v>
      </c>
      <c r="AT394">
        <f>_xlfn.RANK.AVG(Table2[[#This Row],[6M Return vs Nifty Z-Score]],Table2[6M Return vs Nifty Z-Score])</f>
        <v>629</v>
      </c>
      <c r="AU394">
        <f>_xlfn.RANK.AVG(Table2[[#This Row],[Sharpe Ratio Z-Score]],Table2[Sharpe Ratio Z-Score])</f>
        <v>278</v>
      </c>
      <c r="AV394">
        <f>(Table2[[#This Row],[Rank 1Y]]+Table2[[#This Row],[Rank 6M]]+Table2[[#This Row],[Rank Sharpe]])/3</f>
        <v>379.33333333333331</v>
      </c>
    </row>
    <row r="395" spans="1:48" x14ac:dyDescent="0.3">
      <c r="A395" t="s">
        <v>198</v>
      </c>
      <c r="B395" t="s">
        <v>199</v>
      </c>
      <c r="C395" t="s">
        <v>3154</v>
      </c>
      <c r="D395" t="s">
        <v>200</v>
      </c>
      <c r="E395">
        <v>129414.20786910001</v>
      </c>
      <c r="F395">
        <v>4722.1000000000004</v>
      </c>
      <c r="G395">
        <v>8.5697545282380396</v>
      </c>
      <c r="H395">
        <f>(Table2[[#This Row],[1Y Return vs Nifty]]-AVERAGE(Table2[1Y Return vs Nifty]))/_xlfn.STDEV.P(Table2[1Y Return vs Nifty])</f>
        <v>-0.27996881433437243</v>
      </c>
      <c r="I395">
        <v>-0.59472706886165505</v>
      </c>
      <c r="J395">
        <f>(Table2[[#This Row],[1M Return vs Nifty]]-AVERAGE(Table2[1M Return vs Nifty]))/_xlfn.STDEV.P(Table2[1M Return vs Nifty])</f>
        <v>1.9771188544433674E-2</v>
      </c>
      <c r="K395">
        <v>-0.58819333980392496</v>
      </c>
      <c r="L395">
        <f>(Table2[[#This Row],[6M Return vs Nifty]]-AVERAGE(Table2[6M Return vs Nifty]))/_xlfn.STDEV.P(Table2[6M Return vs Nifty])</f>
        <v>-0.35151501187187134</v>
      </c>
      <c r="M395">
        <v>3.16808549293546</v>
      </c>
      <c r="N395">
        <f>(Table2[[#This Row],[1W Return vs Nifty]]-AVERAGE(Table2[1W Return vs Nifty]))/_xlfn.STDEV.P(Table2[1W Return vs Nifty])</f>
        <v>-0.19249459361088292</v>
      </c>
      <c r="O395">
        <v>4799.03</v>
      </c>
      <c r="P395">
        <v>4815.9873440115498</v>
      </c>
      <c r="Q395">
        <v>4486.4879744932396</v>
      </c>
      <c r="R395">
        <v>40.606361541717199</v>
      </c>
      <c r="S395" s="1">
        <f>(Table2[[#This Row],[Close Price]]-Table2[[#This Row],[20D EMA]])/Table2[[#This Row],[20D EMA]]</f>
        <v>-1.6030322794397908E-2</v>
      </c>
      <c r="T395" s="1">
        <f>(Table2[[#This Row],[Close Price]]-Table2[[#This Row],[50D EMA]])/Table2[[#This Row],[50D EMA]]</f>
        <v>-1.9494931631889329E-2</v>
      </c>
      <c r="U395" s="1">
        <f>(Table2[[#This Row],[Close Price]]-Table2[[#This Row],[200D EMA]])/Table2[[#This Row],[200D EMA]]</f>
        <v>5.2515915978438299E-2</v>
      </c>
      <c r="V395">
        <v>1.04784036059132</v>
      </c>
      <c r="W395">
        <v>4695.8999999999996</v>
      </c>
      <c r="X395">
        <v>4799.8999999999996</v>
      </c>
      <c r="Y395">
        <v>4695.8999999999996</v>
      </c>
      <c r="Z395">
        <v>4810</v>
      </c>
      <c r="AA395">
        <v>4586.2</v>
      </c>
      <c r="AB395">
        <v>5045.95</v>
      </c>
      <c r="AC395" s="1">
        <f>(Table2[[#This Row],[Close Price]]/Table2[[#This Row],[Day Low]])-1</f>
        <v>5.5793351647184242E-3</v>
      </c>
      <c r="AD395" s="1">
        <f>(Table2[[#This Row],[Day High]]/Table2[[#This Row],[Close Price]])-1</f>
        <v>1.6475720548061012E-2</v>
      </c>
      <c r="AE395" s="1">
        <f>(Table2[[#This Row],[Close Price]]/Table2[[#This Row],[Current Week Low]])-1</f>
        <v>5.5793351647184242E-3</v>
      </c>
      <c r="AF395" s="1">
        <f>(Table2[[#This Row],[Current Week High]]/Table2[[#This Row],[Close Price]])-1</f>
        <v>1.8614599436691304E-2</v>
      </c>
      <c r="AG395" s="1">
        <f>(Table2[[#This Row],[Close Price]]/Table2[[#This Row],[Current Month Low]])-1</f>
        <v>2.9632375387030674E-2</v>
      </c>
      <c r="AH395" s="1">
        <f>(Table2[[#This Row],[Current Month High]]/Table2[[#This Row],[Close Price]])-1</f>
        <v>6.858177505770735E-2</v>
      </c>
      <c r="AI395">
        <v>8.1086804599648392</v>
      </c>
      <c r="AJ395">
        <v>44.186259541984697</v>
      </c>
      <c r="AK395" t="str">
        <f>IF(AND(Table2[[#This Row],[20D EMA]]&gt;Table2[[#This Row],[50D EMA]],Table2[[#This Row],[50D EMA]]&gt;Table2[[#This Row],[200D EMA]]),"Uptrend","Downtrend/NoTrend")</f>
        <v>Downtrend/NoTrend</v>
      </c>
      <c r="AL395">
        <v>-0.06</v>
      </c>
      <c r="AM395" t="s">
        <v>3193</v>
      </c>
      <c r="AN395">
        <v>-5.45</v>
      </c>
      <c r="AO395" t="s">
        <v>3193</v>
      </c>
      <c r="AP395">
        <v>7.5170954230506001E-2</v>
      </c>
      <c r="AQ395">
        <f>(Table2[[#This Row],[Sharpe Ratio]]-AVERAGE(Table2[Sharpe Ratio]))/_xlfn.STDEV.P(Table2[Sharpe Ratio])</f>
        <v>9.8492072590121965E-2</v>
      </c>
      <c r="AR3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5">
        <f>_xlfn.RANK.AVG(Table2[[#This Row],[1Y Return vs Nifty Z-Score]],Table2[1Y Return vs Nifty Z-Score])</f>
        <v>392</v>
      </c>
      <c r="AT395">
        <f>_xlfn.RANK.AVG(Table2[[#This Row],[6M Return vs Nifty Z-Score]],Table2[6M Return vs Nifty Z-Score])</f>
        <v>439</v>
      </c>
      <c r="AU395">
        <f>_xlfn.RANK.AVG(Table2[[#This Row],[Sharpe Ratio Z-Score]],Table2[Sharpe Ratio Z-Score])</f>
        <v>315</v>
      </c>
      <c r="AV395">
        <f>(Table2[[#This Row],[Rank 1Y]]+Table2[[#This Row],[Rank 6M]]+Table2[[#This Row],[Rank Sharpe]])/3</f>
        <v>382</v>
      </c>
    </row>
    <row r="396" spans="1:48" x14ac:dyDescent="0.3">
      <c r="A396" t="s">
        <v>672</v>
      </c>
      <c r="B396" t="s">
        <v>673</v>
      </c>
      <c r="C396" t="s">
        <v>3152</v>
      </c>
      <c r="D396" t="s">
        <v>263</v>
      </c>
      <c r="E396">
        <v>28225.782131249998</v>
      </c>
      <c r="F396">
        <v>3391.35</v>
      </c>
      <c r="G396">
        <v>5.9043171337859501</v>
      </c>
      <c r="H396">
        <f>(Table2[[#This Row],[1Y Return vs Nifty]]-AVERAGE(Table2[1Y Return vs Nifty]))/_xlfn.STDEV.P(Table2[1Y Return vs Nifty])</f>
        <v>-0.32417640476557619</v>
      </c>
      <c r="I396">
        <v>1.9725150207073101</v>
      </c>
      <c r="J396">
        <f>(Table2[[#This Row],[1M Return vs Nifty]]-AVERAGE(Table2[1M Return vs Nifty]))/_xlfn.STDEV.P(Table2[1M Return vs Nifty])</f>
        <v>0.30270771427284743</v>
      </c>
      <c r="K396">
        <v>33.672193220993499</v>
      </c>
      <c r="L396">
        <f>(Table2[[#This Row],[6M Return vs Nifty]]-AVERAGE(Table2[6M Return vs Nifty]))/_xlfn.STDEV.P(Table2[6M Return vs Nifty])</f>
        <v>0.68645886206892159</v>
      </c>
      <c r="M396">
        <v>-1.0749453460173299</v>
      </c>
      <c r="N396">
        <f>(Table2[[#This Row],[1W Return vs Nifty]]-AVERAGE(Table2[1W Return vs Nifty]))/_xlfn.STDEV.P(Table2[1W Return vs Nifty])</f>
        <v>-1.0100141307704893</v>
      </c>
      <c r="O396">
        <v>3418.35</v>
      </c>
      <c r="P396">
        <v>3309.8408782576698</v>
      </c>
      <c r="Q396">
        <v>2874.4953921054198</v>
      </c>
      <c r="R396">
        <v>42.752350474754898</v>
      </c>
      <c r="S396" s="1">
        <f>(Table2[[#This Row],[Close Price]]-Table2[[#This Row],[20D EMA]])/Table2[[#This Row],[20D EMA]]</f>
        <v>-7.898547544868139E-3</v>
      </c>
      <c r="T396" s="1">
        <f>(Table2[[#This Row],[Close Price]]-Table2[[#This Row],[50D EMA]])/Table2[[#This Row],[50D EMA]]</f>
        <v>2.4626296169632547E-2</v>
      </c>
      <c r="U396" s="1">
        <f>(Table2[[#This Row],[Close Price]]-Table2[[#This Row],[200D EMA]])/Table2[[#This Row],[200D EMA]]</f>
        <v>0.17980707477009059</v>
      </c>
      <c r="V396">
        <v>0.99083980588445297</v>
      </c>
      <c r="W396">
        <v>3366.95</v>
      </c>
      <c r="X396">
        <v>3432.85</v>
      </c>
      <c r="Y396">
        <v>3366.95</v>
      </c>
      <c r="Z396">
        <v>3519.3</v>
      </c>
      <c r="AA396">
        <v>3303.1</v>
      </c>
      <c r="AB396">
        <v>3653.95</v>
      </c>
      <c r="AC396" s="1">
        <f>(Table2[[#This Row],[Close Price]]/Table2[[#This Row],[Day Low]])-1</f>
        <v>7.2469148636005176E-3</v>
      </c>
      <c r="AD396" s="1">
        <f>(Table2[[#This Row],[Day High]]/Table2[[#This Row],[Close Price]])-1</f>
        <v>1.2237014758134768E-2</v>
      </c>
      <c r="AE396" s="1">
        <f>(Table2[[#This Row],[Close Price]]/Table2[[#This Row],[Current Week Low]])-1</f>
        <v>7.2469148636005176E-3</v>
      </c>
      <c r="AF396" s="1">
        <f>(Table2[[#This Row],[Current Week High]]/Table2[[#This Row],[Close Price]])-1</f>
        <v>3.7728338272369433E-2</v>
      </c>
      <c r="AG396" s="1">
        <f>(Table2[[#This Row],[Close Price]]/Table2[[#This Row],[Current Month Low]])-1</f>
        <v>2.6717326148163911E-2</v>
      </c>
      <c r="AH396" s="1">
        <f>(Table2[[#This Row],[Current Month High]]/Table2[[#This Row],[Close Price]])-1</f>
        <v>7.743229097557025E-2</v>
      </c>
      <c r="AI396">
        <v>7.7432290975570197</v>
      </c>
      <c r="AJ396">
        <v>74.479086278746706</v>
      </c>
      <c r="AK396" t="str">
        <f>IF(AND(Table2[[#This Row],[20D EMA]]&gt;Table2[[#This Row],[50D EMA]],Table2[[#This Row],[50D EMA]]&gt;Table2[[#This Row],[200D EMA]]),"Uptrend","Downtrend/NoTrend")</f>
        <v>Uptrend</v>
      </c>
      <c r="AL396">
        <v>0.01</v>
      </c>
      <c r="AM396" t="s">
        <v>3194</v>
      </c>
      <c r="AN396">
        <v>3.36</v>
      </c>
      <c r="AO396" t="s">
        <v>3194</v>
      </c>
      <c r="AP396">
        <v>-1.8317737556745001E-2</v>
      </c>
      <c r="AQ396">
        <f>(Table2[[#This Row],[Sharpe Ratio]]-AVERAGE(Table2[Sharpe Ratio]))/_xlfn.STDEV.P(Table2[Sharpe Ratio])</f>
        <v>-0.99114186765681955</v>
      </c>
      <c r="AR3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-1.3361658268511161</v>
      </c>
      <c r="AS396">
        <f>_xlfn.RANK.AVG(Table2[[#This Row],[1Y Return vs Nifty Z-Score]],Table2[1Y Return vs Nifty Z-Score])</f>
        <v>407</v>
      </c>
      <c r="AT396">
        <f>_xlfn.RANK.AVG(Table2[[#This Row],[6M Return vs Nifty Z-Score]],Table2[6M Return vs Nifty Z-Score])</f>
        <v>125</v>
      </c>
      <c r="AU396">
        <f>_xlfn.RANK.AVG(Table2[[#This Row],[Sharpe Ratio Z-Score]],Table2[Sharpe Ratio Z-Score])</f>
        <v>616</v>
      </c>
      <c r="AV396">
        <f>(Table2[[#This Row],[Rank 1Y]]+Table2[[#This Row],[Rank 6M]]+Table2[[#This Row],[Rank Sharpe]])/3</f>
        <v>382.66666666666669</v>
      </c>
    </row>
    <row r="397" spans="1:48" x14ac:dyDescent="0.3">
      <c r="A397" t="s">
        <v>755</v>
      </c>
      <c r="B397" t="s">
        <v>756</v>
      </c>
      <c r="C397" t="s">
        <v>3152</v>
      </c>
      <c r="D397" t="s">
        <v>51</v>
      </c>
      <c r="E397">
        <v>22601.81081314</v>
      </c>
      <c r="F397">
        <v>1149.8499999999999</v>
      </c>
      <c r="G397">
        <v>15.6539179750554</v>
      </c>
      <c r="H397">
        <f>(Table2[[#This Row],[1Y Return vs Nifty]]-AVERAGE(Table2[1Y Return vs Nifty]))/_xlfn.STDEV.P(Table2[1Y Return vs Nifty])</f>
        <v>-0.16247447856176905</v>
      </c>
      <c r="I397">
        <v>-5.5707720157562699</v>
      </c>
      <c r="J397">
        <f>(Table2[[#This Row],[1M Return vs Nifty]]-AVERAGE(Table2[1M Return vs Nifty]))/_xlfn.STDEV.P(Table2[1M Return vs Nifty])</f>
        <v>-0.52864022729487892</v>
      </c>
      <c r="K397">
        <v>6.2151674657830496</v>
      </c>
      <c r="L397">
        <f>(Table2[[#This Row],[6M Return vs Nifty]]-AVERAGE(Table2[6M Return vs Nifty]))/_xlfn.STDEV.P(Table2[6M Return vs Nifty])</f>
        <v>-0.1453961825159745</v>
      </c>
      <c r="M397">
        <v>-6.9581212603739298</v>
      </c>
      <c r="N397">
        <f>(Table2[[#This Row],[1W Return vs Nifty]]-AVERAGE(Table2[1W Return vs Nifty]))/_xlfn.STDEV.P(Table2[1W Return vs Nifty])</f>
        <v>-2.14354613491694</v>
      </c>
      <c r="O397">
        <v>1183.6099999999999</v>
      </c>
      <c r="P397">
        <v>1151.8287731963901</v>
      </c>
      <c r="Q397">
        <v>1014.04332997475</v>
      </c>
      <c r="R397">
        <v>39.257525560128897</v>
      </c>
      <c r="S397" s="1">
        <f>(Table2[[#This Row],[Close Price]]-Table2[[#This Row],[20D EMA]])/Table2[[#This Row],[20D EMA]]</f>
        <v>-2.8522908728381809E-2</v>
      </c>
      <c r="T397" s="1">
        <f>(Table2[[#This Row],[Close Price]]-Table2[[#This Row],[50D EMA]])/Table2[[#This Row],[50D EMA]]</f>
        <v>-1.7179404113156383E-3</v>
      </c>
      <c r="U397" s="1">
        <f>(Table2[[#This Row],[Close Price]]-Table2[[#This Row],[200D EMA]])/Table2[[#This Row],[200D EMA]]</f>
        <v>0.13392590435818116</v>
      </c>
      <c r="V397">
        <v>0.732803140301443</v>
      </c>
      <c r="W397">
        <v>1121</v>
      </c>
      <c r="X397">
        <v>1165</v>
      </c>
      <c r="Y397">
        <v>1117.55</v>
      </c>
      <c r="Z397">
        <v>1174.2</v>
      </c>
      <c r="AA397">
        <v>1117.55</v>
      </c>
      <c r="AB397">
        <v>1303.9000000000001</v>
      </c>
      <c r="AC397" s="1">
        <f>(Table2[[#This Row],[Close Price]]/Table2[[#This Row],[Day Low]])-1</f>
        <v>2.5735950044603051E-2</v>
      </c>
      <c r="AD397" s="1">
        <f>(Table2[[#This Row],[Day High]]/Table2[[#This Row],[Close Price]])-1</f>
        <v>1.3175631604122273E-2</v>
      </c>
      <c r="AE397" s="1">
        <f>(Table2[[#This Row],[Close Price]]/Table2[[#This Row],[Current Week Low]])-1</f>
        <v>2.8902509954811917E-2</v>
      </c>
      <c r="AF397" s="1">
        <f>(Table2[[#This Row],[Current Week High]]/Table2[[#This Row],[Close Price]])-1</f>
        <v>2.1176675218506968E-2</v>
      </c>
      <c r="AG397" s="1">
        <f>(Table2[[#This Row],[Close Price]]/Table2[[#This Row],[Current Month Low]])-1</f>
        <v>2.8902509954811917E-2</v>
      </c>
      <c r="AH397" s="1">
        <f>(Table2[[#This Row],[Current Month High]]/Table2[[#This Row],[Close Price]])-1</f>
        <v>0.13397399660825338</v>
      </c>
      <c r="AI397">
        <v>13.3973996608253</v>
      </c>
      <c r="AJ397">
        <v>62.603408046383301</v>
      </c>
      <c r="AK397" t="str">
        <f>IF(AND(Table2[[#This Row],[20D EMA]]&gt;Table2[[#This Row],[50D EMA]],Table2[[#This Row],[50D EMA]]&gt;Table2[[#This Row],[200D EMA]]),"Uptrend","Downtrend/NoTrend")</f>
        <v>Uptrend</v>
      </c>
      <c r="AL397">
        <v>-0.13</v>
      </c>
      <c r="AM397" t="s">
        <v>3193</v>
      </c>
      <c r="AN397">
        <v>-3.84</v>
      </c>
      <c r="AO397" t="s">
        <v>3193</v>
      </c>
      <c r="AP397">
        <v>3.1977366252041999E-2</v>
      </c>
      <c r="AQ397">
        <f>(Table2[[#This Row],[Sharpe Ratio]]-AVERAGE(Table2[Sharpe Ratio]))/_xlfn.STDEV.P(Table2[Sharpe Ratio])</f>
        <v>-0.40493993145889512</v>
      </c>
      <c r="AR39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-3.3849969547484573</v>
      </c>
      <c r="AS397">
        <f>_xlfn.RANK.AVG(Table2[[#This Row],[1Y Return vs Nifty Z-Score]],Table2[1Y Return vs Nifty Z-Score])</f>
        <v>342</v>
      </c>
      <c r="AT397">
        <f>_xlfn.RANK.AVG(Table2[[#This Row],[6M Return vs Nifty Z-Score]],Table2[6M Return vs Nifty Z-Score])</f>
        <v>362</v>
      </c>
      <c r="AU397">
        <f>_xlfn.RANK.AVG(Table2[[#This Row],[Sharpe Ratio Z-Score]],Table2[Sharpe Ratio Z-Score])</f>
        <v>444</v>
      </c>
      <c r="AV397">
        <f>(Table2[[#This Row],[Rank 1Y]]+Table2[[#This Row],[Rank 6M]]+Table2[[#This Row],[Rank Sharpe]])/3</f>
        <v>382.66666666666669</v>
      </c>
    </row>
    <row r="398" spans="1:48" x14ac:dyDescent="0.3">
      <c r="A398" t="s">
        <v>205</v>
      </c>
      <c r="B398" t="s">
        <v>206</v>
      </c>
      <c r="C398" t="s">
        <v>3152</v>
      </c>
      <c r="D398" t="s">
        <v>51</v>
      </c>
      <c r="E398">
        <v>126933.8139107</v>
      </c>
      <c r="F398">
        <v>1571.75</v>
      </c>
      <c r="G398">
        <v>10.410795576930401</v>
      </c>
      <c r="H398">
        <f>(Table2[[#This Row],[1Y Return vs Nifty]]-AVERAGE(Table2[1Y Return vs Nifty]))/_xlfn.STDEV.P(Table2[1Y Return vs Nifty])</f>
        <v>-0.24943424285389837</v>
      </c>
      <c r="I398">
        <v>-2.7277651665043501</v>
      </c>
      <c r="J398">
        <f>(Table2[[#This Row],[1M Return vs Nifty]]-AVERAGE(Table2[1M Return vs Nifty]))/_xlfn.STDEV.P(Table2[1M Return vs Nifty])</f>
        <v>-0.21531158414986179</v>
      </c>
      <c r="K398">
        <v>1.2759633085609201</v>
      </c>
      <c r="L398">
        <f>(Table2[[#This Row],[6M Return vs Nifty]]-AVERAGE(Table2[6M Return vs Nifty]))/_xlfn.STDEV.P(Table2[6M Return vs Nifty])</f>
        <v>-0.2950373683840477</v>
      </c>
      <c r="M398">
        <v>-2.15739078656858</v>
      </c>
      <c r="N398">
        <f>(Table2[[#This Row],[1W Return vs Nifty]]-AVERAGE(Table2[1W Return vs Nifty]))/_xlfn.STDEV.P(Table2[1W Return vs Nifty])</f>
        <v>-1.218572665729992</v>
      </c>
      <c r="O398">
        <v>1627.33</v>
      </c>
      <c r="P398">
        <v>1609.7991429199501</v>
      </c>
      <c r="Q398">
        <v>1479.5488224409601</v>
      </c>
      <c r="R398">
        <v>32.0669255347307</v>
      </c>
      <c r="S398" s="1">
        <f>(Table2[[#This Row],[Close Price]]-Table2[[#This Row],[20D EMA]])/Table2[[#This Row],[20D EMA]]</f>
        <v>-3.4154105190711125E-2</v>
      </c>
      <c r="T398" s="1">
        <f>(Table2[[#This Row],[Close Price]]-Table2[[#This Row],[50D EMA]])/Table2[[#This Row],[50D EMA]]</f>
        <v>-2.3635956751060436E-2</v>
      </c>
      <c r="U398" s="1">
        <f>(Table2[[#This Row],[Close Price]]-Table2[[#This Row],[200D EMA]])/Table2[[#This Row],[200D EMA]]</f>
        <v>6.2317090291705554E-2</v>
      </c>
      <c r="V398">
        <v>1.07856213274821</v>
      </c>
      <c r="W398">
        <v>1568</v>
      </c>
      <c r="X398">
        <v>1604.95</v>
      </c>
      <c r="Y398">
        <v>1568</v>
      </c>
      <c r="Z398">
        <v>1605.95</v>
      </c>
      <c r="AA398">
        <v>1568</v>
      </c>
      <c r="AB398">
        <v>1702.05</v>
      </c>
      <c r="AC398" s="1">
        <f>(Table2[[#This Row],[Close Price]]/Table2[[#This Row],[Day Low]])-1</f>
        <v>2.3915816326529615E-3</v>
      </c>
      <c r="AD398" s="1">
        <f>(Table2[[#This Row],[Day High]]/Table2[[#This Row],[Close Price]])-1</f>
        <v>2.1122952123429295E-2</v>
      </c>
      <c r="AE398" s="1">
        <f>(Table2[[#This Row],[Close Price]]/Table2[[#This Row],[Current Week Low]])-1</f>
        <v>2.3915816326529615E-3</v>
      </c>
      <c r="AF398" s="1">
        <f>(Table2[[#This Row],[Current Week High]]/Table2[[#This Row],[Close Price]])-1</f>
        <v>2.1759185621123001E-2</v>
      </c>
      <c r="AG398" s="1">
        <f>(Table2[[#This Row],[Close Price]]/Table2[[#This Row],[Current Month Low]])-1</f>
        <v>2.3915816326529615E-3</v>
      </c>
      <c r="AH398" s="1">
        <f>(Table2[[#This Row],[Current Month High]]/Table2[[#This Row],[Close Price]])-1</f>
        <v>8.2901224749483138E-2</v>
      </c>
      <c r="AI398">
        <v>8.2901224749483102</v>
      </c>
      <c r="AJ398">
        <v>38.847173144876301</v>
      </c>
      <c r="AK398" t="str">
        <f>IF(AND(Table2[[#This Row],[20D EMA]]&gt;Table2[[#This Row],[50D EMA]],Table2[[#This Row],[50D EMA]]&gt;Table2[[#This Row],[200D EMA]]),"Uptrend","Downtrend/NoTrend")</f>
        <v>Uptrend</v>
      </c>
      <c r="AL398">
        <v>-0.08</v>
      </c>
      <c r="AM398" t="s">
        <v>3193</v>
      </c>
      <c r="AN398">
        <v>-3.09</v>
      </c>
      <c r="AO398" t="s">
        <v>3193</v>
      </c>
      <c r="AP398">
        <v>6.1311435121445997E-2</v>
      </c>
      <c r="AQ398">
        <f>(Table2[[#This Row],[Sharpe Ratio]]-AVERAGE(Table2[Sharpe Ratio]))/_xlfn.STDEV.P(Table2[Sharpe Ratio])</f>
        <v>-6.3044067535782095E-2</v>
      </c>
      <c r="AR39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-2.0413999286535818</v>
      </c>
      <c r="AS398">
        <f>_xlfn.RANK.AVG(Table2[[#This Row],[1Y Return vs Nifty Z-Score]],Table2[1Y Return vs Nifty Z-Score])</f>
        <v>382</v>
      </c>
      <c r="AT398">
        <f>_xlfn.RANK.AVG(Table2[[#This Row],[6M Return vs Nifty Z-Score]],Table2[6M Return vs Nifty Z-Score])</f>
        <v>413</v>
      </c>
      <c r="AU398">
        <f>_xlfn.RANK.AVG(Table2[[#This Row],[Sharpe Ratio Z-Score]],Table2[Sharpe Ratio Z-Score])</f>
        <v>356</v>
      </c>
      <c r="AV398">
        <f>(Table2[[#This Row],[Rank 1Y]]+Table2[[#This Row],[Rank 6M]]+Table2[[#This Row],[Rank Sharpe]])/3</f>
        <v>383.66666666666669</v>
      </c>
    </row>
    <row r="399" spans="1:48" x14ac:dyDescent="0.3">
      <c r="A399" t="s">
        <v>1325</v>
      </c>
      <c r="B399" t="s">
        <v>1326</v>
      </c>
      <c r="C399" t="s">
        <v>3150</v>
      </c>
      <c r="D399" t="s">
        <v>387</v>
      </c>
      <c r="E399">
        <v>8686.3401406499997</v>
      </c>
      <c r="F399">
        <v>637.54999999999995</v>
      </c>
      <c r="G399">
        <v>21.625992912328702</v>
      </c>
      <c r="H399">
        <f>(Table2[[#This Row],[1Y Return vs Nifty]]-AVERAGE(Table2[1Y Return vs Nifty]))/_xlfn.STDEV.P(Table2[1Y Return vs Nifty])</f>
        <v>-6.3424677804506974E-2</v>
      </c>
      <c r="I399">
        <v>-6.4455923428662398</v>
      </c>
      <c r="J399">
        <f>(Table2[[#This Row],[1M Return vs Nifty]]-AVERAGE(Table2[1M Return vs Nifty]))/_xlfn.STDEV.P(Table2[1M Return vs Nifty])</f>
        <v>-0.62505443964936991</v>
      </c>
      <c r="K399">
        <v>14.917269685829799</v>
      </c>
      <c r="L399">
        <f>(Table2[[#This Row],[6M Return vs Nifty]]-AVERAGE(Table2[6M Return vs Nifty]))/_xlfn.STDEV.P(Table2[6M Return vs Nifty])</f>
        <v>0.11824809180480139</v>
      </c>
      <c r="M399">
        <v>8.1703217516461102</v>
      </c>
      <c r="N399">
        <f>(Table2[[#This Row],[1W Return vs Nifty]]-AVERAGE(Table2[1W Return vs Nifty]))/_xlfn.STDEV.P(Table2[1W Return vs Nifty])</f>
        <v>0.771303697328108</v>
      </c>
      <c r="O399">
        <v>631.49</v>
      </c>
      <c r="P399">
        <v>645.04848793053895</v>
      </c>
      <c r="Q399">
        <v>581.24979607330795</v>
      </c>
      <c r="R399">
        <v>59.3438154795573</v>
      </c>
      <c r="S399" s="1">
        <f>(Table2[[#This Row],[Close Price]]-Table2[[#This Row],[20D EMA]])/Table2[[#This Row],[20D EMA]]</f>
        <v>9.5963514861675484E-3</v>
      </c>
      <c r="T399" s="1">
        <f>(Table2[[#This Row],[Close Price]]-Table2[[#This Row],[50D EMA]])/Table2[[#This Row],[50D EMA]]</f>
        <v>-1.1624688796024994E-2</v>
      </c>
      <c r="U399" s="1">
        <f>(Table2[[#This Row],[Close Price]]-Table2[[#This Row],[200D EMA]])/Table2[[#This Row],[200D EMA]]</f>
        <v>9.6860599878113948E-2</v>
      </c>
      <c r="V399">
        <v>0.16001929781795901</v>
      </c>
      <c r="W399">
        <v>625.04999999999995</v>
      </c>
      <c r="X399">
        <v>639.9</v>
      </c>
      <c r="Y399">
        <v>606</v>
      </c>
      <c r="Z399">
        <v>639.9</v>
      </c>
      <c r="AA399">
        <v>576.1</v>
      </c>
      <c r="AB399">
        <v>639.9</v>
      </c>
      <c r="AC399" s="1">
        <f>(Table2[[#This Row],[Close Price]]/Table2[[#This Row],[Day Low]])-1</f>
        <v>1.9998400127989813E-2</v>
      </c>
      <c r="AD399" s="1">
        <f>(Table2[[#This Row],[Day High]]/Table2[[#This Row],[Close Price]])-1</f>
        <v>3.6859854129087655E-3</v>
      </c>
      <c r="AE399" s="1">
        <f>(Table2[[#This Row],[Close Price]]/Table2[[#This Row],[Current Week Low]])-1</f>
        <v>5.2062706270626924E-2</v>
      </c>
      <c r="AF399" s="1">
        <f>(Table2[[#This Row],[Current Week High]]/Table2[[#This Row],[Close Price]])-1</f>
        <v>3.6859854129087655E-3</v>
      </c>
      <c r="AG399" s="1">
        <f>(Table2[[#This Row],[Close Price]]/Table2[[#This Row],[Current Month Low]])-1</f>
        <v>0.10666550946016295</v>
      </c>
      <c r="AH399" s="1">
        <f>(Table2[[#This Row],[Current Month High]]/Table2[[#This Row],[Close Price]])-1</f>
        <v>3.6859854129087655E-3</v>
      </c>
      <c r="AI399">
        <v>24.382401380283898</v>
      </c>
      <c r="AJ399">
        <v>65.211194610002593</v>
      </c>
      <c r="AK399" t="str">
        <f>IF(AND(Table2[[#This Row],[20D EMA]]&gt;Table2[[#This Row],[50D EMA]],Table2[[#This Row],[50D EMA]]&gt;Table2[[#This Row],[200D EMA]]),"Uptrend","Downtrend/NoTrend")</f>
        <v>Downtrend/NoTrend</v>
      </c>
      <c r="AL399">
        <v>-0.08</v>
      </c>
      <c r="AM399" t="s">
        <v>3193</v>
      </c>
      <c r="AN399">
        <v>-1.0900000000000001</v>
      </c>
      <c r="AO399" t="s">
        <v>3193</v>
      </c>
      <c r="AP399">
        <v>-1.6779831444480001E-3</v>
      </c>
      <c r="AQ399">
        <f>(Table2[[#This Row],[Sharpe Ratio]]-AVERAGE(Table2[Sharpe Ratio]))/_xlfn.STDEV.P(Table2[Sharpe Ratio])</f>
        <v>-0.79720139401886081</v>
      </c>
      <c r="AR3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399">
        <f>_xlfn.RANK.AVG(Table2[[#This Row],[1Y Return vs Nifty Z-Score]],Table2[1Y Return vs Nifty Z-Score])</f>
        <v>302</v>
      </c>
      <c r="AT399">
        <f>_xlfn.RANK.AVG(Table2[[#This Row],[6M Return vs Nifty Z-Score]],Table2[6M Return vs Nifty Z-Score])</f>
        <v>272</v>
      </c>
      <c r="AU399">
        <f>_xlfn.RANK.AVG(Table2[[#This Row],[Sharpe Ratio Z-Score]],Table2[Sharpe Ratio Z-Score])</f>
        <v>578</v>
      </c>
      <c r="AV399">
        <f>(Table2[[#This Row],[Rank 1Y]]+Table2[[#This Row],[Rank 6M]]+Table2[[#This Row],[Rank Sharpe]])/3</f>
        <v>384</v>
      </c>
    </row>
    <row r="400" spans="1:48" x14ac:dyDescent="0.3">
      <c r="A400" t="s">
        <v>1784</v>
      </c>
      <c r="B400" t="s">
        <v>1785</v>
      </c>
      <c r="C400" t="s">
        <v>3151</v>
      </c>
      <c r="D400" t="s">
        <v>48</v>
      </c>
      <c r="E400">
        <v>4559.0964600349998</v>
      </c>
      <c r="F400">
        <v>658.85</v>
      </c>
      <c r="G400">
        <v>-19.8228590304706</v>
      </c>
      <c r="H400">
        <f>(Table2[[#This Row],[1Y Return vs Nifty]]-AVERAGE(Table2[1Y Return vs Nifty]))/_xlfn.STDEV.P(Table2[1Y Return vs Nifty])</f>
        <v>-0.75087427776314275</v>
      </c>
      <c r="I400">
        <v>-13.268499473371699</v>
      </c>
      <c r="J400">
        <f>(Table2[[#This Row],[1M Return vs Nifty]]-AVERAGE(Table2[1M Return vs Nifty]))/_xlfn.STDEV.P(Table2[1M Return vs Nifty])</f>
        <v>-1.3770090943025097</v>
      </c>
      <c r="K400">
        <v>-0.89079646525551404</v>
      </c>
      <c r="L400">
        <f>(Table2[[#This Row],[6M Return vs Nifty]]-AVERAGE(Table2[6M Return vs Nifty]))/_xlfn.STDEV.P(Table2[6M Return vs Nifty])</f>
        <v>-0.36068286343227907</v>
      </c>
      <c r="M400">
        <v>1.5036208167618701</v>
      </c>
      <c r="N400">
        <f>(Table2[[#This Row],[1W Return vs Nifty]]-AVERAGE(Table2[1W Return vs Nifty]))/_xlfn.STDEV.P(Table2[1W Return vs Nifty])</f>
        <v>-0.51319280282300017</v>
      </c>
      <c r="O400">
        <v>655.98</v>
      </c>
      <c r="P400">
        <v>669.75427261984896</v>
      </c>
      <c r="Q400">
        <v>628.05841965989305</v>
      </c>
      <c r="R400">
        <v>52.781889879144401</v>
      </c>
      <c r="S400" s="1">
        <f>(Table2[[#This Row],[Close Price]]-Table2[[#This Row],[20D EMA]])/Table2[[#This Row],[20D EMA]]</f>
        <v>4.3751333882130622E-3</v>
      </c>
      <c r="T400" s="1">
        <f>(Table2[[#This Row],[Close Price]]-Table2[[#This Row],[50D EMA]])/Table2[[#This Row],[50D EMA]]</f>
        <v>-1.6281004938117325E-2</v>
      </c>
      <c r="U400" s="1">
        <f>(Table2[[#This Row],[Close Price]]-Table2[[#This Row],[200D EMA]])/Table2[[#This Row],[200D EMA]]</f>
        <v>4.9026618187494833E-2</v>
      </c>
      <c r="V400">
        <v>0.52311151277197598</v>
      </c>
      <c r="W400">
        <v>658.2</v>
      </c>
      <c r="X400">
        <v>678</v>
      </c>
      <c r="Y400">
        <v>618.95000000000005</v>
      </c>
      <c r="Z400">
        <v>684.8</v>
      </c>
      <c r="AA400">
        <v>617.04999999999995</v>
      </c>
      <c r="AB400">
        <v>684.8</v>
      </c>
      <c r="AC400" s="1">
        <f>(Table2[[#This Row],[Close Price]]/Table2[[#This Row],[Day Low]])-1</f>
        <v>9.8754178061377651E-4</v>
      </c>
      <c r="AD400" s="1">
        <f>(Table2[[#This Row],[Day High]]/Table2[[#This Row],[Close Price]])-1</f>
        <v>2.9065796463535021E-2</v>
      </c>
      <c r="AE400" s="1">
        <f>(Table2[[#This Row],[Close Price]]/Table2[[#This Row],[Current Week Low]])-1</f>
        <v>6.4464011632603624E-2</v>
      </c>
      <c r="AF400" s="1">
        <f>(Table2[[#This Row],[Current Week High]]/Table2[[#This Row],[Close Price]])-1</f>
        <v>3.9386810351369705E-2</v>
      </c>
      <c r="AG400" s="1">
        <f>(Table2[[#This Row],[Close Price]]/Table2[[#This Row],[Current Month Low]])-1</f>
        <v>6.7741674094481841E-2</v>
      </c>
      <c r="AH400" s="1">
        <f>(Table2[[#This Row],[Current Month High]]/Table2[[#This Row],[Close Price]])-1</f>
        <v>3.9386810351369705E-2</v>
      </c>
      <c r="AI400">
        <v>53.153221522349497</v>
      </c>
      <c r="AJ400">
        <v>54.387814879906202</v>
      </c>
      <c r="AK400" t="str">
        <f>IF(AND(Table2[[#This Row],[20D EMA]]&gt;Table2[[#This Row],[50D EMA]],Table2[[#This Row],[50D EMA]]&gt;Table2[[#This Row],[200D EMA]]),"Uptrend","Downtrend/NoTrend")</f>
        <v>Downtrend/NoTrend</v>
      </c>
      <c r="AL400">
        <v>-0.12</v>
      </c>
      <c r="AM400" t="s">
        <v>3193</v>
      </c>
      <c r="AN400">
        <v>-3.32</v>
      </c>
      <c r="AO400" t="s">
        <v>3193</v>
      </c>
      <c r="AP400">
        <v>0.142530394992504</v>
      </c>
      <c r="AQ400">
        <f>(Table2[[#This Row],[Sharpe Ratio]]-AVERAGE(Table2[Sharpe Ratio]))/_xlfn.STDEV.P(Table2[Sharpe Ratio])</f>
        <v>0.8835830974742187</v>
      </c>
      <c r="AR4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0">
        <f>_xlfn.RANK.AVG(Table2[[#This Row],[1Y Return vs Nifty Z-Score]],Table2[1Y Return vs Nifty Z-Score])</f>
        <v>579</v>
      </c>
      <c r="AT400">
        <f>_xlfn.RANK.AVG(Table2[[#This Row],[6M Return vs Nifty Z-Score]],Table2[6M Return vs Nifty Z-Score])</f>
        <v>442</v>
      </c>
      <c r="AU400">
        <f>_xlfn.RANK.AVG(Table2[[#This Row],[Sharpe Ratio Z-Score]],Table2[Sharpe Ratio Z-Score])</f>
        <v>132</v>
      </c>
      <c r="AV400">
        <f>(Table2[[#This Row],[Rank 1Y]]+Table2[[#This Row],[Rank 6M]]+Table2[[#This Row],[Rank Sharpe]])/3</f>
        <v>384.33333333333331</v>
      </c>
    </row>
    <row r="401" spans="1:48" x14ac:dyDescent="0.3">
      <c r="A401" t="s">
        <v>1456</v>
      </c>
      <c r="B401" t="s">
        <v>1457</v>
      </c>
      <c r="C401" t="s">
        <v>3150</v>
      </c>
      <c r="D401" t="s">
        <v>125</v>
      </c>
      <c r="E401">
        <v>7409.4587385100003</v>
      </c>
      <c r="F401">
        <v>646.70000000000005</v>
      </c>
      <c r="G401">
        <v>-6.77306294708771</v>
      </c>
      <c r="H401">
        <f>(Table2[[#This Row],[1Y Return vs Nifty]]-AVERAGE(Table2[1Y Return vs Nifty]))/_xlfn.STDEV.P(Table2[1Y Return vs Nifty])</f>
        <v>-0.53443698995976263</v>
      </c>
      <c r="I401">
        <v>10.364237412623099</v>
      </c>
      <c r="J401">
        <f>(Table2[[#This Row],[1M Return vs Nifty]]-AVERAGE(Table2[1M Return vs Nifty]))/_xlfn.STDEV.P(Table2[1M Return vs Nifty])</f>
        <v>1.2275619725031774</v>
      </c>
      <c r="K401">
        <v>14.624437514820899</v>
      </c>
      <c r="L401">
        <f>(Table2[[#This Row],[6M Return vs Nifty]]-AVERAGE(Table2[6M Return vs Nifty]))/_xlfn.STDEV.P(Table2[6M Return vs Nifty])</f>
        <v>0.10937626712713126</v>
      </c>
      <c r="M401">
        <v>4.1839486856143298</v>
      </c>
      <c r="N401">
        <f>(Table2[[#This Row],[1W Return vs Nifty]]-AVERAGE(Table2[1W Return vs Nifty]))/_xlfn.STDEV.P(Table2[1W Return vs Nifty])</f>
        <v>3.2353076361417085E-3</v>
      </c>
      <c r="O401">
        <v>545.41999999999996</v>
      </c>
      <c r="P401">
        <v>606.77610376927805</v>
      </c>
      <c r="Q401">
        <v>559.72707582358805</v>
      </c>
      <c r="R401">
        <v>60.1448698287073</v>
      </c>
      <c r="S401" s="1">
        <f>(Table2[[#This Row],[Close Price]]-Table2[[#This Row],[20D EMA]])/Table2[[#This Row],[20D EMA]]</f>
        <v>0.1856917604781638</v>
      </c>
      <c r="T401" s="1">
        <f>(Table2[[#This Row],[Close Price]]-Table2[[#This Row],[50D EMA]])/Table2[[#This Row],[50D EMA]]</f>
        <v>6.579675103010113E-2</v>
      </c>
      <c r="U401" s="1">
        <f>(Table2[[#This Row],[Close Price]]-Table2[[#This Row],[200D EMA]])/Table2[[#This Row],[200D EMA]]</f>
        <v>0.15538452208773207</v>
      </c>
      <c r="V401">
        <v>0.65378814744449198</v>
      </c>
      <c r="W401">
        <v>632.04999999999995</v>
      </c>
      <c r="X401">
        <v>647</v>
      </c>
      <c r="Y401">
        <v>631</v>
      </c>
      <c r="Z401">
        <v>651.9</v>
      </c>
      <c r="AA401">
        <v>625</v>
      </c>
      <c r="AB401">
        <v>651.9</v>
      </c>
      <c r="AC401" s="1">
        <f>(Table2[[#This Row],[Close Price]]/Table2[[#This Row],[Day Low]])-1</f>
        <v>2.3178546001107581E-2</v>
      </c>
      <c r="AD401" s="1">
        <f>(Table2[[#This Row],[Day High]]/Table2[[#This Row],[Close Price]])-1</f>
        <v>4.6389361373111448E-4</v>
      </c>
      <c r="AE401" s="1">
        <f>(Table2[[#This Row],[Close Price]]/Table2[[#This Row],[Current Week Low]])-1</f>
        <v>2.4881141045958843E-2</v>
      </c>
      <c r="AF401" s="1">
        <f>(Table2[[#This Row],[Current Week High]]/Table2[[#This Row],[Close Price]])-1</f>
        <v>8.0408226380082048E-3</v>
      </c>
      <c r="AG401" s="1">
        <f>(Table2[[#This Row],[Close Price]]/Table2[[#This Row],[Current Month Low]])-1</f>
        <v>3.4720000000000084E-2</v>
      </c>
      <c r="AH401" s="1">
        <f>(Table2[[#This Row],[Current Month High]]/Table2[[#This Row],[Close Price]])-1</f>
        <v>8.0408226380082048E-3</v>
      </c>
      <c r="AI401">
        <v>6.13885882171021</v>
      </c>
      <c r="AJ401">
        <v>38.479657387580303</v>
      </c>
      <c r="AK401" t="str">
        <f>IF(AND(Table2[[#This Row],[20D EMA]]&gt;Table2[[#This Row],[50D EMA]],Table2[[#This Row],[50D EMA]]&gt;Table2[[#This Row],[200D EMA]]),"Uptrend","Downtrend/NoTrend")</f>
        <v>Downtrend/NoTrend</v>
      </c>
      <c r="AL401">
        <v>0.1</v>
      </c>
      <c r="AM401" t="s">
        <v>3194</v>
      </c>
      <c r="AN401">
        <v>-0.69</v>
      </c>
      <c r="AO401" t="s">
        <v>3193</v>
      </c>
      <c r="AP401">
        <v>5.4316631623455E-2</v>
      </c>
      <c r="AQ401">
        <f>(Table2[[#This Row],[Sharpe Ratio]]-AVERAGE(Table2[Sharpe Ratio]))/_xlfn.STDEV.P(Table2[Sharpe Ratio])</f>
        <v>-0.14457024092703705</v>
      </c>
      <c r="AR4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1">
        <f>_xlfn.RANK.AVG(Table2[[#This Row],[1Y Return vs Nifty Z-Score]],Table2[1Y Return vs Nifty Z-Score])</f>
        <v>501</v>
      </c>
      <c r="AT401">
        <f>_xlfn.RANK.AVG(Table2[[#This Row],[6M Return vs Nifty Z-Score]],Table2[6M Return vs Nifty Z-Score])</f>
        <v>275</v>
      </c>
      <c r="AU401">
        <f>_xlfn.RANK.AVG(Table2[[#This Row],[Sharpe Ratio Z-Score]],Table2[Sharpe Ratio Z-Score])</f>
        <v>379</v>
      </c>
      <c r="AV401">
        <f>(Table2[[#This Row],[Rank 1Y]]+Table2[[#This Row],[Rank 6M]]+Table2[[#This Row],[Rank Sharpe]])/3</f>
        <v>385</v>
      </c>
    </row>
    <row r="402" spans="1:48" x14ac:dyDescent="0.3">
      <c r="A402" t="s">
        <v>658</v>
      </c>
      <c r="B402" t="s">
        <v>659</v>
      </c>
      <c r="C402" t="s">
        <v>3152</v>
      </c>
      <c r="D402" t="s">
        <v>51</v>
      </c>
      <c r="E402">
        <v>29286.084772480001</v>
      </c>
      <c r="F402">
        <v>1885.6</v>
      </c>
      <c r="G402">
        <v>7.2498090074714803</v>
      </c>
      <c r="H402">
        <f>(Table2[[#This Row],[1Y Return vs Nifty]]-AVERAGE(Table2[1Y Return vs Nifty]))/_xlfn.STDEV.P(Table2[1Y Return vs Nifty])</f>
        <v>-0.30186076013471447</v>
      </c>
      <c r="I402">
        <v>-4.0946816794905097</v>
      </c>
      <c r="J402">
        <f>(Table2[[#This Row],[1M Return vs Nifty]]-AVERAGE(Table2[1M Return vs Nifty]))/_xlfn.STDEV.P(Table2[1M Return vs Nifty])</f>
        <v>-0.36595986571104361</v>
      </c>
      <c r="K402">
        <v>-7.8874682847633801</v>
      </c>
      <c r="L402">
        <f>(Table2[[#This Row],[6M Return vs Nifty]]-AVERAGE(Table2[6M Return vs Nifty]))/_xlfn.STDEV.P(Table2[6M Return vs Nifty])</f>
        <v>-0.57265836290013805</v>
      </c>
      <c r="M402">
        <v>7.5927976419851602</v>
      </c>
      <c r="N402">
        <f>(Table2[[#This Row],[1W Return vs Nifty]]-AVERAGE(Table2[1W Return vs Nifty]))/_xlfn.STDEV.P(Table2[1W Return vs Nifty])</f>
        <v>0.66003011465835293</v>
      </c>
      <c r="O402">
        <v>1835.86</v>
      </c>
      <c r="P402">
        <v>1858.86263956832</v>
      </c>
      <c r="Q402">
        <v>1745.6385597849301</v>
      </c>
      <c r="R402">
        <v>63.974942429154602</v>
      </c>
      <c r="S402" s="1">
        <f>(Table2[[#This Row],[Close Price]]-Table2[[#This Row],[20D EMA]])/Table2[[#This Row],[20D EMA]]</f>
        <v>2.7093569226411606E-2</v>
      </c>
      <c r="T402" s="1">
        <f>(Table2[[#This Row],[Close Price]]-Table2[[#This Row],[50D EMA]])/Table2[[#This Row],[50D EMA]]</f>
        <v>1.4383720379623682E-2</v>
      </c>
      <c r="U402" s="1">
        <f>(Table2[[#This Row],[Close Price]]-Table2[[#This Row],[200D EMA]])/Table2[[#This Row],[200D EMA]]</f>
        <v>8.017778905635177E-2</v>
      </c>
      <c r="V402">
        <v>1.8096008968119399</v>
      </c>
      <c r="W402">
        <v>1831.1</v>
      </c>
      <c r="X402">
        <v>1901.5</v>
      </c>
      <c r="Y402">
        <v>1798</v>
      </c>
      <c r="Z402">
        <v>1901.5</v>
      </c>
      <c r="AA402">
        <v>1666</v>
      </c>
      <c r="AB402">
        <v>1901.5</v>
      </c>
      <c r="AC402" s="1">
        <f>(Table2[[#This Row],[Close Price]]/Table2[[#This Row],[Day Low]])-1</f>
        <v>2.9763530118507964E-2</v>
      </c>
      <c r="AD402" s="1">
        <f>(Table2[[#This Row],[Day High]]/Table2[[#This Row],[Close Price]])-1</f>
        <v>8.432329232074709E-3</v>
      </c>
      <c r="AE402" s="1">
        <f>(Table2[[#This Row],[Close Price]]/Table2[[#This Row],[Current Week Low]])-1</f>
        <v>4.8720800889877625E-2</v>
      </c>
      <c r="AF402" s="1">
        <f>(Table2[[#This Row],[Current Week High]]/Table2[[#This Row],[Close Price]])-1</f>
        <v>8.432329232074709E-3</v>
      </c>
      <c r="AG402" s="1">
        <f>(Table2[[#This Row],[Close Price]]/Table2[[#This Row],[Current Month Low]])-1</f>
        <v>0.13181272509003605</v>
      </c>
      <c r="AH402" s="1">
        <f>(Table2[[#This Row],[Current Month High]]/Table2[[#This Row],[Close Price]])-1</f>
        <v>8.432329232074709E-3</v>
      </c>
      <c r="AI402">
        <v>7.6580398812049202</v>
      </c>
      <c r="AJ402">
        <v>51.520752139499301</v>
      </c>
      <c r="AK402" t="str">
        <f>IF(AND(Table2[[#This Row],[20D EMA]]&gt;Table2[[#This Row],[50D EMA]],Table2[[#This Row],[50D EMA]]&gt;Table2[[#This Row],[200D EMA]]),"Uptrend","Downtrend/NoTrend")</f>
        <v>Downtrend/NoTrend</v>
      </c>
      <c r="AL402">
        <v>-0.08</v>
      </c>
      <c r="AM402" t="s">
        <v>3193</v>
      </c>
      <c r="AN402">
        <v>-0.16</v>
      </c>
      <c r="AO402" t="s">
        <v>3193</v>
      </c>
      <c r="AP402">
        <v>9.6484461413083006E-2</v>
      </c>
      <c r="AQ402">
        <f>(Table2[[#This Row],[Sharpe Ratio]]-AVERAGE(Table2[Sharpe Ratio]))/_xlfn.STDEV.P(Table2[Sharpe Ratio])</f>
        <v>0.34690629646954846</v>
      </c>
      <c r="AR4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2">
        <f>_xlfn.RANK.AVG(Table2[[#This Row],[1Y Return vs Nifty Z-Score]],Table2[1Y Return vs Nifty Z-Score])</f>
        <v>398</v>
      </c>
      <c r="AT402">
        <f>_xlfn.RANK.AVG(Table2[[#This Row],[6M Return vs Nifty Z-Score]],Table2[6M Return vs Nifty Z-Score])</f>
        <v>508</v>
      </c>
      <c r="AU402">
        <f>_xlfn.RANK.AVG(Table2[[#This Row],[Sharpe Ratio Z-Score]],Table2[Sharpe Ratio Z-Score])</f>
        <v>251</v>
      </c>
      <c r="AV402">
        <f>(Table2[[#This Row],[Rank 1Y]]+Table2[[#This Row],[Rank 6M]]+Table2[[#This Row],[Rank Sharpe]])/3</f>
        <v>385.66666666666669</v>
      </c>
    </row>
    <row r="403" spans="1:48" x14ac:dyDescent="0.3">
      <c r="A403" t="s">
        <v>646</v>
      </c>
      <c r="B403" t="s">
        <v>647</v>
      </c>
      <c r="C403" t="s">
        <v>3146</v>
      </c>
      <c r="D403" t="s">
        <v>18</v>
      </c>
      <c r="E403">
        <v>29773.148023676</v>
      </c>
      <c r="F403">
        <v>169.88</v>
      </c>
      <c r="G403">
        <v>37.348682965627397</v>
      </c>
      <c r="H403">
        <f>(Table2[[#This Row],[1Y Return vs Nifty]]-AVERAGE(Table2[1Y Return vs Nifty]))/_xlfn.STDEV.P(Table2[1Y Return vs Nifty])</f>
        <v>0.19734387140235529</v>
      </c>
      <c r="I403">
        <v>-8.9868902779694793</v>
      </c>
      <c r="J403">
        <f>(Table2[[#This Row],[1M Return vs Nifty]]-AVERAGE(Table2[1M Return vs Nifty]))/_xlfn.STDEV.P(Table2[1M Return vs Nifty])</f>
        <v>-0.905131652281711</v>
      </c>
      <c r="K403">
        <v>-36.2899870738282</v>
      </c>
      <c r="L403">
        <f>(Table2[[#This Row],[6M Return vs Nifty]]-AVERAGE(Table2[6M Return vs Nifty]))/_xlfn.STDEV.P(Table2[6M Return vs Nifty])</f>
        <v>-1.433158649575117</v>
      </c>
      <c r="M403">
        <v>-6.6427871639025804E-2</v>
      </c>
      <c r="N403">
        <f>(Table2[[#This Row],[1W Return vs Nifty]]-AVERAGE(Table2[1W Return vs Nifty]))/_xlfn.STDEV.P(Table2[1W Return vs Nifty])</f>
        <v>-0.81569955466559008</v>
      </c>
      <c r="O403">
        <v>179.76</v>
      </c>
      <c r="P403">
        <v>190.945690788371</v>
      </c>
      <c r="Q403">
        <v>189.48397223565101</v>
      </c>
      <c r="R403">
        <v>27.747784057235801</v>
      </c>
      <c r="S403" s="1">
        <f>(Table2[[#This Row],[Close Price]]-Table2[[#This Row],[20D EMA]])/Table2[[#This Row],[20D EMA]]</f>
        <v>-5.4962171784601666E-2</v>
      </c>
      <c r="T403" s="1">
        <f>(Table2[[#This Row],[Close Price]]-Table2[[#This Row],[50D EMA]])/Table2[[#This Row],[50D EMA]]</f>
        <v>-0.11032294419107125</v>
      </c>
      <c r="U403" s="1">
        <f>(Table2[[#This Row],[Close Price]]-Table2[[#This Row],[200D EMA]])/Table2[[#This Row],[200D EMA]]</f>
        <v>-0.10345979137101163</v>
      </c>
      <c r="V403">
        <v>0.36414709694672598</v>
      </c>
      <c r="W403">
        <v>169.35</v>
      </c>
      <c r="X403">
        <v>175.39</v>
      </c>
      <c r="Y403">
        <v>169.35</v>
      </c>
      <c r="Z403">
        <v>175.39</v>
      </c>
      <c r="AA403">
        <v>167.77</v>
      </c>
      <c r="AB403">
        <v>186.45</v>
      </c>
      <c r="AC403" s="1">
        <f>(Table2[[#This Row],[Close Price]]/Table2[[#This Row],[Day Low]])-1</f>
        <v>3.1296132270446364E-3</v>
      </c>
      <c r="AD403" s="1">
        <f>(Table2[[#This Row],[Day High]]/Table2[[#This Row],[Close Price]])-1</f>
        <v>3.2434659759830398E-2</v>
      </c>
      <c r="AE403" s="1">
        <f>(Table2[[#This Row],[Close Price]]/Table2[[#This Row],[Current Week Low]])-1</f>
        <v>3.1296132270446364E-3</v>
      </c>
      <c r="AF403" s="1">
        <f>(Table2[[#This Row],[Current Week High]]/Table2[[#This Row],[Close Price]])-1</f>
        <v>3.2434659759830398E-2</v>
      </c>
      <c r="AG403" s="1">
        <f>(Table2[[#This Row],[Close Price]]/Table2[[#This Row],[Current Month Low]])-1</f>
        <v>1.2576741968170602E-2</v>
      </c>
      <c r="AH403" s="1">
        <f>(Table2[[#This Row],[Current Month High]]/Table2[[#This Row],[Close Price]])-1</f>
        <v>9.7539439604426681E-2</v>
      </c>
      <c r="AI403">
        <v>70.2672474688015</v>
      </c>
      <c r="AJ403">
        <v>83.654054054054001</v>
      </c>
      <c r="AK403" t="str">
        <f>IF(AND(Table2[[#This Row],[20D EMA]]&gt;Table2[[#This Row],[50D EMA]],Table2[[#This Row],[50D EMA]]&gt;Table2[[#This Row],[200D EMA]]),"Uptrend","Downtrend/NoTrend")</f>
        <v>Downtrend/NoTrend</v>
      </c>
      <c r="AL403">
        <v>-0.17</v>
      </c>
      <c r="AM403" t="s">
        <v>3193</v>
      </c>
      <c r="AN403">
        <v>-4.45</v>
      </c>
      <c r="AO403" t="s">
        <v>3193</v>
      </c>
      <c r="AP403">
        <v>0.109490791722355</v>
      </c>
      <c r="AQ403">
        <f>(Table2[[#This Row],[Sharpe Ratio]]-AVERAGE(Table2[Sharpe Ratio]))/_xlfn.STDEV.P(Table2[Sharpe Ratio])</f>
        <v>0.4984983090660699</v>
      </c>
      <c r="AR4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3">
        <f>_xlfn.RANK.AVG(Table2[[#This Row],[1Y Return vs Nifty Z-Score]],Table2[1Y Return vs Nifty Z-Score])</f>
        <v>234</v>
      </c>
      <c r="AT403">
        <f>_xlfn.RANK.AVG(Table2[[#This Row],[6M Return vs Nifty Z-Score]],Table2[6M Return vs Nifty Z-Score])</f>
        <v>717</v>
      </c>
      <c r="AU403">
        <f>_xlfn.RANK.AVG(Table2[[#This Row],[Sharpe Ratio Z-Score]],Table2[Sharpe Ratio Z-Score])</f>
        <v>208</v>
      </c>
      <c r="AV403">
        <f>(Table2[[#This Row],[Rank 1Y]]+Table2[[#This Row],[Rank 6M]]+Table2[[#This Row],[Rank Sharpe]])/3</f>
        <v>386.33333333333331</v>
      </c>
    </row>
    <row r="404" spans="1:48" x14ac:dyDescent="0.3">
      <c r="A404" t="s">
        <v>1542</v>
      </c>
      <c r="B404" t="s">
        <v>1543</v>
      </c>
      <c r="C404" t="s">
        <v>600</v>
      </c>
      <c r="D404" t="s">
        <v>452</v>
      </c>
      <c r="E404">
        <v>6474.9320064000003</v>
      </c>
      <c r="F404">
        <v>906.75</v>
      </c>
      <c r="G404">
        <v>-30.943983911589701</v>
      </c>
      <c r="H404">
        <f>(Table2[[#This Row],[1Y Return vs Nifty]]-AVERAGE(Table2[1Y Return vs Nifty]))/_xlfn.STDEV.P(Table2[1Y Return vs Nifty])</f>
        <v>-0.93532360487999477</v>
      </c>
      <c r="I404">
        <v>0.37654188734946997</v>
      </c>
      <c r="J404">
        <f>(Table2[[#This Row],[1M Return vs Nifty]]-AVERAGE(Table2[1M Return vs Nifty]))/_xlfn.STDEV.P(Table2[1M Return vs Nifty])</f>
        <v>0.12681503342950184</v>
      </c>
      <c r="K404">
        <v>1.4670524849293201</v>
      </c>
      <c r="L404">
        <f>(Table2[[#This Row],[6M Return vs Nifty]]-AVERAGE(Table2[6M Return vs Nifty]))/_xlfn.STDEV.P(Table2[6M Return vs Nifty])</f>
        <v>-0.28924801243760245</v>
      </c>
      <c r="M404">
        <v>2.0510707256871799</v>
      </c>
      <c r="N404">
        <f>(Table2[[#This Row],[1W Return vs Nifty]]-AVERAGE(Table2[1W Return vs Nifty]))/_xlfn.STDEV.P(Table2[1W Return vs Nifty])</f>
        <v>-0.40771372120662747</v>
      </c>
      <c r="O404">
        <v>878.13</v>
      </c>
      <c r="P404">
        <v>933.08113628892704</v>
      </c>
      <c r="Q404">
        <v>867.86611242285096</v>
      </c>
      <c r="R404">
        <v>38.103997643562103</v>
      </c>
      <c r="S404" s="1">
        <f>(Table2[[#This Row],[Close Price]]-Table2[[#This Row],[20D EMA]])/Table2[[#This Row],[20D EMA]]</f>
        <v>3.2591985241365182E-2</v>
      </c>
      <c r="T404" s="1">
        <f>(Table2[[#This Row],[Close Price]]-Table2[[#This Row],[50D EMA]])/Table2[[#This Row],[50D EMA]]</f>
        <v>-2.821955697620453E-2</v>
      </c>
      <c r="U404" s="1">
        <f>(Table2[[#This Row],[Close Price]]-Table2[[#This Row],[200D EMA]])/Table2[[#This Row],[200D EMA]]</f>
        <v>4.4804016449721241E-2</v>
      </c>
      <c r="V404">
        <v>0.43205349716461</v>
      </c>
      <c r="W404">
        <v>905</v>
      </c>
      <c r="X404">
        <v>914.7</v>
      </c>
      <c r="Y404">
        <v>904.6</v>
      </c>
      <c r="Z404">
        <v>920.95</v>
      </c>
      <c r="AA404">
        <v>904.6</v>
      </c>
      <c r="AB404">
        <v>935.95</v>
      </c>
      <c r="AC404" s="1">
        <f>(Table2[[#This Row],[Close Price]]/Table2[[#This Row],[Day Low]])-1</f>
        <v>1.9337016574585419E-3</v>
      </c>
      <c r="AD404" s="1">
        <f>(Table2[[#This Row],[Day High]]/Table2[[#This Row],[Close Price]])-1</f>
        <v>8.7675765095120983E-3</v>
      </c>
      <c r="AE404" s="1">
        <f>(Table2[[#This Row],[Close Price]]/Table2[[#This Row],[Current Week Low]])-1</f>
        <v>2.376741101039137E-3</v>
      </c>
      <c r="AF404" s="1">
        <f>(Table2[[#This Row],[Current Week High]]/Table2[[#This Row],[Close Price]])-1</f>
        <v>1.5660325337744752E-2</v>
      </c>
      <c r="AG404" s="1">
        <f>(Table2[[#This Row],[Close Price]]/Table2[[#This Row],[Current Month Low]])-1</f>
        <v>2.376741101039137E-3</v>
      </c>
      <c r="AH404" s="1">
        <f>(Table2[[#This Row],[Current Month High]]/Table2[[#This Row],[Close Price]])-1</f>
        <v>3.2202922525503164E-2</v>
      </c>
      <c r="AI404">
        <v>24.4003308519437</v>
      </c>
      <c r="AJ404">
        <v>32.044560943643397</v>
      </c>
      <c r="AK404" t="str">
        <f>IF(AND(Table2[[#This Row],[20D EMA]]&gt;Table2[[#This Row],[50D EMA]],Table2[[#This Row],[50D EMA]]&gt;Table2[[#This Row],[200D EMA]]),"Uptrend","Downtrend/NoTrend")</f>
        <v>Downtrend/NoTrend</v>
      </c>
      <c r="AL404">
        <v>-0.11</v>
      </c>
      <c r="AM404" t="s">
        <v>3193</v>
      </c>
      <c r="AN404">
        <v>-4.47</v>
      </c>
      <c r="AO404" t="s">
        <v>3193</v>
      </c>
      <c r="AP404">
        <v>0.15705611953934301</v>
      </c>
      <c r="AQ404">
        <f>(Table2[[#This Row],[Sharpe Ratio]]-AVERAGE(Table2[Sharpe Ratio]))/_xlfn.STDEV.P(Table2[Sharpe Ratio])</f>
        <v>1.0528840275688713</v>
      </c>
      <c r="AR4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4">
        <f>_xlfn.RANK.AVG(Table2[[#This Row],[1Y Return vs Nifty Z-Score]],Table2[1Y Return vs Nifty Z-Score])</f>
        <v>642</v>
      </c>
      <c r="AT404">
        <f>_xlfn.RANK.AVG(Table2[[#This Row],[6M Return vs Nifty Z-Score]],Table2[6M Return vs Nifty Z-Score])</f>
        <v>410</v>
      </c>
      <c r="AU404">
        <f>_xlfn.RANK.AVG(Table2[[#This Row],[Sharpe Ratio Z-Score]],Table2[Sharpe Ratio Z-Score])</f>
        <v>107</v>
      </c>
      <c r="AV404">
        <f>(Table2[[#This Row],[Rank 1Y]]+Table2[[#This Row],[Rank 6M]]+Table2[[#This Row],[Rank Sharpe]])/3</f>
        <v>386.33333333333331</v>
      </c>
    </row>
    <row r="405" spans="1:48" x14ac:dyDescent="0.3">
      <c r="A405" t="s">
        <v>67</v>
      </c>
      <c r="B405" t="s">
        <v>68</v>
      </c>
      <c r="C405" t="s">
        <v>3146</v>
      </c>
      <c r="D405" t="s">
        <v>69</v>
      </c>
      <c r="E405">
        <v>356902.52107422001</v>
      </c>
      <c r="F405">
        <v>283.7</v>
      </c>
      <c r="G405">
        <v>25.211277643815801</v>
      </c>
      <c r="H405">
        <f>(Table2[[#This Row],[1Y Return vs Nifty]]-AVERAGE(Table2[1Y Return vs Nifty]))/_xlfn.STDEV.P(Table2[1Y Return vs Nifty])</f>
        <v>-3.9609667757919426E-3</v>
      </c>
      <c r="I405">
        <v>-1.5036475243462799</v>
      </c>
      <c r="J405">
        <f>(Table2[[#This Row],[1M Return vs Nifty]]-AVERAGE(Table2[1M Return vs Nifty]))/_xlfn.STDEV.P(Table2[1M Return vs Nifty])</f>
        <v>-8.0401209252879219E-2</v>
      </c>
      <c r="K405">
        <v>-11.1277987483994</v>
      </c>
      <c r="L405">
        <f>(Table2[[#This Row],[6M Return vs Nifty]]-AVERAGE(Table2[6M Return vs Nifty]))/_xlfn.STDEV.P(Table2[6M Return vs Nifty])</f>
        <v>-0.67082941996687895</v>
      </c>
      <c r="M405">
        <v>-0.61111191742507998</v>
      </c>
      <c r="N405">
        <f>(Table2[[#This Row],[1W Return vs Nifty]]-AVERAGE(Table2[1W Return vs Nifty]))/_xlfn.STDEV.P(Table2[1W Return vs Nifty])</f>
        <v>-0.92064572779289588</v>
      </c>
      <c r="O405">
        <v>293.38</v>
      </c>
      <c r="P405">
        <v>299.91874292674498</v>
      </c>
      <c r="Q405">
        <v>275.758156314985</v>
      </c>
      <c r="R405">
        <v>34.005720162641303</v>
      </c>
      <c r="S405" s="1">
        <f>(Table2[[#This Row],[Close Price]]-Table2[[#This Row],[20D EMA]])/Table2[[#This Row],[20D EMA]]</f>
        <v>-3.2994750835094441E-2</v>
      </c>
      <c r="T405" s="1">
        <f>(Table2[[#This Row],[Close Price]]-Table2[[#This Row],[50D EMA]])/Table2[[#This Row],[50D EMA]]</f>
        <v>-5.4077123585125238E-2</v>
      </c>
      <c r="U405" s="1">
        <f>(Table2[[#This Row],[Close Price]]-Table2[[#This Row],[200D EMA]])/Table2[[#This Row],[200D EMA]]</f>
        <v>2.8800031850892596E-2</v>
      </c>
      <c r="V405">
        <v>0.65843351370244696</v>
      </c>
      <c r="W405">
        <v>280.85000000000002</v>
      </c>
      <c r="X405">
        <v>286.39999999999998</v>
      </c>
      <c r="Y405">
        <v>280.85000000000002</v>
      </c>
      <c r="Z405">
        <v>292.89999999999998</v>
      </c>
      <c r="AA405">
        <v>280.55</v>
      </c>
      <c r="AB405">
        <v>299.7</v>
      </c>
      <c r="AC405" s="1">
        <f>(Table2[[#This Row],[Close Price]]/Table2[[#This Row],[Day Low]])-1</f>
        <v>1.0147765711233658E-2</v>
      </c>
      <c r="AD405" s="1">
        <f>(Table2[[#This Row],[Day High]]/Table2[[#This Row],[Close Price]])-1</f>
        <v>9.5170955234402665E-3</v>
      </c>
      <c r="AE405" s="1">
        <f>(Table2[[#This Row],[Close Price]]/Table2[[#This Row],[Current Week Low]])-1</f>
        <v>1.0147765711233658E-2</v>
      </c>
      <c r="AF405" s="1">
        <f>(Table2[[#This Row],[Current Week High]]/Table2[[#This Row],[Close Price]])-1</f>
        <v>3.2428621783574085E-2</v>
      </c>
      <c r="AG405" s="1">
        <f>(Table2[[#This Row],[Close Price]]/Table2[[#This Row],[Current Month Low]])-1</f>
        <v>1.1227945107823878E-2</v>
      </c>
      <c r="AH405" s="1">
        <f>(Table2[[#This Row],[Current Month High]]/Table2[[#This Row],[Close Price]])-1</f>
        <v>5.6397603101868254E-2</v>
      </c>
      <c r="AI405">
        <v>21.6073316884032</v>
      </c>
      <c r="AJ405">
        <v>57.698721511951</v>
      </c>
      <c r="AK405" t="str">
        <f>IF(AND(Table2[[#This Row],[20D EMA]]&gt;Table2[[#This Row],[50D EMA]],Table2[[#This Row],[50D EMA]]&gt;Table2[[#This Row],[200D EMA]]),"Uptrend","Downtrend/NoTrend")</f>
        <v>Downtrend/NoTrend</v>
      </c>
      <c r="AL405">
        <v>-0.1</v>
      </c>
      <c r="AM405" t="s">
        <v>3193</v>
      </c>
      <c r="AN405">
        <v>-3.9</v>
      </c>
      <c r="AO405" t="s">
        <v>3193</v>
      </c>
      <c r="AP405">
        <v>6.6057274732686994E-2</v>
      </c>
      <c r="AQ405">
        <f>(Table2[[#This Row],[Sharpe Ratio]]-AVERAGE(Table2[Sharpe Ratio]))/_xlfn.STDEV.P(Table2[Sharpe Ratio])</f>
        <v>-7.7301272450726434E-3</v>
      </c>
      <c r="AR4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5">
        <f>_xlfn.RANK.AVG(Table2[[#This Row],[1Y Return vs Nifty Z-Score]],Table2[1Y Return vs Nifty Z-Score])</f>
        <v>289</v>
      </c>
      <c r="AT405">
        <f>_xlfn.RANK.AVG(Table2[[#This Row],[6M Return vs Nifty Z-Score]],Table2[6M Return vs Nifty Z-Score])</f>
        <v>543</v>
      </c>
      <c r="AU405">
        <f>_xlfn.RANK.AVG(Table2[[#This Row],[Sharpe Ratio Z-Score]],Table2[Sharpe Ratio Z-Score])</f>
        <v>344</v>
      </c>
      <c r="AV405">
        <f>(Table2[[#This Row],[Rank 1Y]]+Table2[[#This Row],[Rank 6M]]+Table2[[#This Row],[Rank Sharpe]])/3</f>
        <v>392</v>
      </c>
    </row>
    <row r="406" spans="1:48" x14ac:dyDescent="0.3">
      <c r="A406" t="s">
        <v>612</v>
      </c>
      <c r="B406" t="s">
        <v>613</v>
      </c>
      <c r="C406" t="s">
        <v>3160</v>
      </c>
      <c r="D406" t="s">
        <v>600</v>
      </c>
      <c r="E406">
        <v>32267.947339440001</v>
      </c>
      <c r="F406">
        <v>1328.4</v>
      </c>
      <c r="G406">
        <v>-22.698103224477901</v>
      </c>
      <c r="H406">
        <f>(Table2[[#This Row],[1Y Return vs Nifty]]-AVERAGE(Table2[1Y Return vs Nifty]))/_xlfn.STDEV.P(Table2[1Y Return vs Nifty])</f>
        <v>-0.79856161717803065</v>
      </c>
      <c r="I406">
        <v>2.8552579931445301</v>
      </c>
      <c r="J406">
        <f>(Table2[[#This Row],[1M Return vs Nifty]]-AVERAGE(Table2[1M Return vs Nifty]))/_xlfn.STDEV.P(Table2[1M Return vs Nifty])</f>
        <v>0.39999508376066001</v>
      </c>
      <c r="K406">
        <v>34.549101654849103</v>
      </c>
      <c r="L406">
        <f>(Table2[[#This Row],[6M Return vs Nifty]]-AVERAGE(Table2[6M Return vs Nifty]))/_xlfn.STDEV.P(Table2[6M Return vs Nifty])</f>
        <v>0.71302622267255134</v>
      </c>
      <c r="M406">
        <v>4.7432196469772103</v>
      </c>
      <c r="N406">
        <f>(Table2[[#This Row],[1W Return vs Nifty]]-AVERAGE(Table2[1W Return vs Nifty]))/_xlfn.STDEV.P(Table2[1W Return vs Nifty])</f>
        <v>0.11099199261772769</v>
      </c>
      <c r="O406">
        <v>1305.8900000000001</v>
      </c>
      <c r="P406">
        <v>1252.1562052209899</v>
      </c>
      <c r="Q406">
        <v>1157.9040835936801</v>
      </c>
      <c r="R406">
        <v>55.661585454285401</v>
      </c>
      <c r="S406" s="1">
        <f>(Table2[[#This Row],[Close Price]]-Table2[[#This Row],[20D EMA]])/Table2[[#This Row],[20D EMA]]</f>
        <v>1.7237286448322592E-2</v>
      </c>
      <c r="T406" s="1">
        <f>(Table2[[#This Row],[Close Price]]-Table2[[#This Row],[50D EMA]])/Table2[[#This Row],[50D EMA]]</f>
        <v>6.089000274974006E-2</v>
      </c>
      <c r="U406" s="1">
        <f>(Table2[[#This Row],[Close Price]]-Table2[[#This Row],[200D EMA]])/Table2[[#This Row],[200D EMA]]</f>
        <v>0.14724528466742046</v>
      </c>
      <c r="V406">
        <v>1.1954983266369801</v>
      </c>
      <c r="W406">
        <v>1302.55</v>
      </c>
      <c r="X406">
        <v>1354.6</v>
      </c>
      <c r="Y406">
        <v>1302.55</v>
      </c>
      <c r="Z406">
        <v>1354.6</v>
      </c>
      <c r="AA406">
        <v>1242.9000000000001</v>
      </c>
      <c r="AB406">
        <v>1370</v>
      </c>
      <c r="AC406" s="1">
        <f>(Table2[[#This Row],[Close Price]]/Table2[[#This Row],[Day Low]])-1</f>
        <v>1.9845687305669824E-2</v>
      </c>
      <c r="AD406" s="1">
        <f>(Table2[[#This Row],[Day High]]/Table2[[#This Row],[Close Price]])-1</f>
        <v>1.9722975007527621E-2</v>
      </c>
      <c r="AE406" s="1">
        <f>(Table2[[#This Row],[Close Price]]/Table2[[#This Row],[Current Week Low]])-1</f>
        <v>1.9845687305669824E-2</v>
      </c>
      <c r="AF406" s="1">
        <f>(Table2[[#This Row],[Current Week High]]/Table2[[#This Row],[Close Price]])-1</f>
        <v>1.9722975007527621E-2</v>
      </c>
      <c r="AG406" s="1">
        <f>(Table2[[#This Row],[Close Price]]/Table2[[#This Row],[Current Month Low]])-1</f>
        <v>6.8790731354091195E-2</v>
      </c>
      <c r="AH406" s="1">
        <f>(Table2[[#This Row],[Current Month High]]/Table2[[#This Row],[Close Price]])-1</f>
        <v>3.1315868714242523E-2</v>
      </c>
      <c r="AI406">
        <v>12.006925624811799</v>
      </c>
      <c r="AJ406">
        <v>49.923819197562203</v>
      </c>
      <c r="AK406" t="str">
        <f>IF(AND(Table2[[#This Row],[20D EMA]]&gt;Table2[[#This Row],[50D EMA]],Table2[[#This Row],[50D EMA]]&gt;Table2[[#This Row],[200D EMA]]),"Uptrend","Downtrend/NoTrend")</f>
        <v>Uptrend</v>
      </c>
      <c r="AL406">
        <v>0.16</v>
      </c>
      <c r="AM406" t="s">
        <v>3194</v>
      </c>
      <c r="AN406">
        <v>-0.28000000000000003</v>
      </c>
      <c r="AO406" t="s">
        <v>3193</v>
      </c>
      <c r="AP406">
        <v>2.4461133307019999E-2</v>
      </c>
      <c r="AQ406">
        <f>(Table2[[#This Row],[Sharpe Ratio]]-AVERAGE(Table2[Sharpe Ratio]))/_xlfn.STDEV.P(Table2[Sharpe Ratio])</f>
        <v>-0.49254349466133851</v>
      </c>
      <c r="AR40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-6.7091812788430183E-2</v>
      </c>
      <c r="AS406">
        <f>_xlfn.RANK.AVG(Table2[[#This Row],[1Y Return vs Nifty Z-Score]],Table2[1Y Return vs Nifty Z-Score])</f>
        <v>592</v>
      </c>
      <c r="AT406">
        <f>_xlfn.RANK.AVG(Table2[[#This Row],[6M Return vs Nifty Z-Score]],Table2[6M Return vs Nifty Z-Score])</f>
        <v>120</v>
      </c>
      <c r="AU406">
        <f>_xlfn.RANK.AVG(Table2[[#This Row],[Sharpe Ratio Z-Score]],Table2[Sharpe Ratio Z-Score])</f>
        <v>466</v>
      </c>
      <c r="AV406">
        <f>(Table2[[#This Row],[Rank 1Y]]+Table2[[#This Row],[Rank 6M]]+Table2[[#This Row],[Rank Sharpe]])/3</f>
        <v>392.66666666666669</v>
      </c>
    </row>
    <row r="407" spans="1:48" x14ac:dyDescent="0.3">
      <c r="A407" t="s">
        <v>244</v>
      </c>
      <c r="B407" t="s">
        <v>245</v>
      </c>
      <c r="C407" t="s">
        <v>3152</v>
      </c>
      <c r="D407" t="s">
        <v>51</v>
      </c>
      <c r="E407">
        <v>110068.96403274</v>
      </c>
      <c r="F407">
        <v>2747.3</v>
      </c>
      <c r="G407">
        <v>24.563051679343399</v>
      </c>
      <c r="H407">
        <f>(Table2[[#This Row],[1Y Return vs Nifty]]-AVERAGE(Table2[1Y Return vs Nifty]))/_xlfn.STDEV.P(Table2[1Y Return vs Nifty])</f>
        <v>-1.4712113287022868E-2</v>
      </c>
      <c r="I407">
        <v>10.9730883702365</v>
      </c>
      <c r="J407">
        <f>(Table2[[#This Row],[1M Return vs Nifty]]-AVERAGE(Table2[1M Return vs Nifty]))/_xlfn.STDEV.P(Table2[1M Return vs Nifty])</f>
        <v>1.2946636203506838</v>
      </c>
      <c r="K407">
        <v>8.6643474613140494</v>
      </c>
      <c r="L407">
        <f>(Table2[[#This Row],[6M Return vs Nifty]]-AVERAGE(Table2[6M Return vs Nifty]))/_xlfn.STDEV.P(Table2[6M Return vs Nifty])</f>
        <v>-7.1194309649527915E-2</v>
      </c>
      <c r="M407">
        <v>9.1901808900475199</v>
      </c>
      <c r="N407">
        <f>(Table2[[#This Row],[1W Return vs Nifty]]-AVERAGE(Table2[1W Return vs Nifty]))/_xlfn.STDEV.P(Table2[1W Return vs Nifty])</f>
        <v>0.96780351136191123</v>
      </c>
      <c r="O407">
        <v>2618.09</v>
      </c>
      <c r="P407">
        <v>2478.2744196482899</v>
      </c>
      <c r="Q407">
        <v>2215.4291004648899</v>
      </c>
      <c r="R407">
        <v>64.397816713970101</v>
      </c>
      <c r="S407" s="1">
        <f>(Table2[[#This Row],[Close Price]]-Table2[[#This Row],[20D EMA]])/Table2[[#This Row],[20D EMA]]</f>
        <v>4.9352772440977979E-2</v>
      </c>
      <c r="T407" s="1">
        <f>(Table2[[#This Row],[Close Price]]-Table2[[#This Row],[50D EMA]])/Table2[[#This Row],[50D EMA]]</f>
        <v>0.10855358802028454</v>
      </c>
      <c r="U407" s="1">
        <f>(Table2[[#This Row],[Close Price]]-Table2[[#This Row],[200D EMA]])/Table2[[#This Row],[200D EMA]]</f>
        <v>0.240075793634516</v>
      </c>
      <c r="V407">
        <v>0.52549631445117495</v>
      </c>
      <c r="W407">
        <v>2712.6</v>
      </c>
      <c r="X407">
        <v>2782.1</v>
      </c>
      <c r="Y407">
        <v>2712.6</v>
      </c>
      <c r="Z407">
        <v>2835</v>
      </c>
      <c r="AA407">
        <v>2475</v>
      </c>
      <c r="AB407">
        <v>2835</v>
      </c>
      <c r="AC407" s="1">
        <f>(Table2[[#This Row],[Close Price]]/Table2[[#This Row],[Day Low]])-1</f>
        <v>1.2792155127921756E-2</v>
      </c>
      <c r="AD407" s="1">
        <f>(Table2[[#This Row],[Day High]]/Table2[[#This Row],[Close Price]])-1</f>
        <v>1.2666982127907289E-2</v>
      </c>
      <c r="AE407" s="1">
        <f>(Table2[[#This Row],[Close Price]]/Table2[[#This Row],[Current Week Low]])-1</f>
        <v>1.2792155127921756E-2</v>
      </c>
      <c r="AF407" s="1">
        <f>(Table2[[#This Row],[Current Week High]]/Table2[[#This Row],[Close Price]])-1</f>
        <v>3.1922250937283847E-2</v>
      </c>
      <c r="AG407" s="1">
        <f>(Table2[[#This Row],[Close Price]]/Table2[[#This Row],[Current Month Low]])-1</f>
        <v>0.11002020202020213</v>
      </c>
      <c r="AH407" s="1">
        <f>(Table2[[#This Row],[Current Month High]]/Table2[[#This Row],[Close Price]])-1</f>
        <v>3.1922250937283847E-2</v>
      </c>
      <c r="AI407">
        <v>3.1922250937283798</v>
      </c>
      <c r="AJ407">
        <v>63.233415525385396</v>
      </c>
      <c r="AK407" t="str">
        <f>IF(AND(Table2[[#This Row],[20D EMA]]&gt;Table2[[#This Row],[50D EMA]],Table2[[#This Row],[50D EMA]]&gt;Table2[[#This Row],[200D EMA]]),"Uptrend","Downtrend/NoTrend")</f>
        <v>Uptrend</v>
      </c>
      <c r="AL407">
        <v>0.23</v>
      </c>
      <c r="AM407" t="s">
        <v>3194</v>
      </c>
      <c r="AN407">
        <v>2.31</v>
      </c>
      <c r="AO407" t="s">
        <v>3194</v>
      </c>
      <c r="AQ407">
        <f>(Table2[[#This Row],[Sharpe Ratio]]-AVERAGE(Table2[Sharpe Ratio]))/_xlfn.STDEV.P(Table2[Sharpe Ratio])</f>
        <v>-0.77764408339231328</v>
      </c>
      <c r="AR40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1.3989166253837311</v>
      </c>
      <c r="AS407">
        <f>_xlfn.RANK.AVG(Table2[[#This Row],[1Y Return vs Nifty Z-Score]],Table2[1Y Return vs Nifty Z-Score])</f>
        <v>291</v>
      </c>
      <c r="AT407">
        <f>_xlfn.RANK.AVG(Table2[[#This Row],[6M Return vs Nifty Z-Score]],Table2[6M Return vs Nifty Z-Score])</f>
        <v>340</v>
      </c>
      <c r="AU407">
        <f>_xlfn.RANK.AVG(Table2[[#This Row],[Sharpe Ratio Z-Score]],Table2[Sharpe Ratio Z-Score])</f>
        <v>549</v>
      </c>
      <c r="AV407">
        <f>(Table2[[#This Row],[Rank 1Y]]+Table2[[#This Row],[Rank 6M]]+Table2[[#This Row],[Rank Sharpe]])/3</f>
        <v>393.33333333333331</v>
      </c>
    </row>
    <row r="408" spans="1:48" x14ac:dyDescent="0.3">
      <c r="A408" t="s">
        <v>1140</v>
      </c>
      <c r="B408" t="s">
        <v>1141</v>
      </c>
      <c r="C408" t="s">
        <v>3154</v>
      </c>
      <c r="D408" t="s">
        <v>408</v>
      </c>
      <c r="E408">
        <v>11164.946000115</v>
      </c>
      <c r="F408">
        <v>407.45</v>
      </c>
      <c r="G408">
        <v>4.9309489067824197</v>
      </c>
      <c r="H408">
        <f>(Table2[[#This Row],[1Y Return vs Nifty]]-AVERAGE(Table2[1Y Return vs Nifty]))/_xlfn.STDEV.P(Table2[1Y Return vs Nifty])</f>
        <v>-0.34032019565246158</v>
      </c>
      <c r="I408">
        <v>-7.8063471565132003</v>
      </c>
      <c r="J408">
        <f>(Table2[[#This Row],[1M Return vs Nifty]]-AVERAGE(Table2[1M Return vs Nifty]))/_xlfn.STDEV.P(Table2[1M Return vs Nifty])</f>
        <v>-0.77502363846619371</v>
      </c>
      <c r="K408">
        <v>-11.9606609817034</v>
      </c>
      <c r="L408">
        <f>(Table2[[#This Row],[6M Return vs Nifty]]-AVERAGE(Table2[6M Return vs Nifty]))/_xlfn.STDEV.P(Table2[6M Return vs Nifty])</f>
        <v>-0.69606232961976433</v>
      </c>
      <c r="M408">
        <v>3.3492603613513499</v>
      </c>
      <c r="N408">
        <f>(Table2[[#This Row],[1W Return vs Nifty]]-AVERAGE(Table2[1W Return vs Nifty]))/_xlfn.STDEV.P(Table2[1W Return vs Nifty])</f>
        <v>-0.15758700038470067</v>
      </c>
      <c r="O408">
        <v>412.13</v>
      </c>
      <c r="P408">
        <v>416.72303245488098</v>
      </c>
      <c r="Q408">
        <v>403.61137620864201</v>
      </c>
      <c r="R408">
        <v>46.938194880083998</v>
      </c>
      <c r="S408" s="1">
        <f>(Table2[[#This Row],[Close Price]]-Table2[[#This Row],[20D EMA]])/Table2[[#This Row],[20D EMA]]</f>
        <v>-1.1355640210613173E-2</v>
      </c>
      <c r="T408" s="1">
        <f>(Table2[[#This Row],[Close Price]]-Table2[[#This Row],[50D EMA]])/Table2[[#This Row],[50D EMA]]</f>
        <v>-2.2252267651860568E-2</v>
      </c>
      <c r="U408" s="1">
        <f>(Table2[[#This Row],[Close Price]]-Table2[[#This Row],[200D EMA]])/Table2[[#This Row],[200D EMA]]</f>
        <v>9.5106927545413004E-3</v>
      </c>
      <c r="V408">
        <v>0.50899164599365898</v>
      </c>
      <c r="W408">
        <v>405.15</v>
      </c>
      <c r="X408">
        <v>411.4</v>
      </c>
      <c r="Y408">
        <v>402.5</v>
      </c>
      <c r="Z408">
        <v>411.4</v>
      </c>
      <c r="AA408">
        <v>384.7</v>
      </c>
      <c r="AB408">
        <v>433.2</v>
      </c>
      <c r="AC408" s="1">
        <f>(Table2[[#This Row],[Close Price]]/Table2[[#This Row],[Day Low]])-1</f>
        <v>5.6769097864988183E-3</v>
      </c>
      <c r="AD408" s="1">
        <f>(Table2[[#This Row],[Day High]]/Table2[[#This Row],[Close Price]])-1</f>
        <v>9.6944410357098221E-3</v>
      </c>
      <c r="AE408" s="1">
        <f>(Table2[[#This Row],[Close Price]]/Table2[[#This Row],[Current Week Low]])-1</f>
        <v>1.2298136645962687E-2</v>
      </c>
      <c r="AF408" s="1">
        <f>(Table2[[#This Row],[Current Week High]]/Table2[[#This Row],[Close Price]])-1</f>
        <v>9.6944410357098221E-3</v>
      </c>
      <c r="AG408" s="1">
        <f>(Table2[[#This Row],[Close Price]]/Table2[[#This Row],[Current Month Low]])-1</f>
        <v>5.913698986223026E-2</v>
      </c>
      <c r="AH408" s="1">
        <f>(Table2[[#This Row],[Current Month High]]/Table2[[#This Row],[Close Price]])-1</f>
        <v>6.3197938397349329E-2</v>
      </c>
      <c r="AI408">
        <v>35.9553319425696</v>
      </c>
      <c r="AJ408">
        <v>46.1704035874439</v>
      </c>
      <c r="AK408" t="str">
        <f>IF(AND(Table2[[#This Row],[20D EMA]]&gt;Table2[[#This Row],[50D EMA]],Table2[[#This Row],[50D EMA]]&gt;Table2[[#This Row],[200D EMA]]),"Uptrend","Downtrend/NoTrend")</f>
        <v>Downtrend/NoTrend</v>
      </c>
      <c r="AL408">
        <v>-0.08</v>
      </c>
      <c r="AM408" t="s">
        <v>3193</v>
      </c>
      <c r="AN408">
        <v>-4.97</v>
      </c>
      <c r="AO408" t="s">
        <v>3193</v>
      </c>
      <c r="AP408">
        <v>0.10370146506505599</v>
      </c>
      <c r="AQ408">
        <f>(Table2[[#This Row],[Sharpe Ratio]]-AVERAGE(Table2[Sharpe Ratio]))/_xlfn.STDEV.P(Table2[Sharpe Ratio])</f>
        <v>0.43102226788533726</v>
      </c>
      <c r="AR4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8">
        <f>_xlfn.RANK.AVG(Table2[[#This Row],[1Y Return vs Nifty Z-Score]],Table2[1Y Return vs Nifty Z-Score])</f>
        <v>415</v>
      </c>
      <c r="AT408">
        <f>_xlfn.RANK.AVG(Table2[[#This Row],[6M Return vs Nifty Z-Score]],Table2[6M Return vs Nifty Z-Score])</f>
        <v>551</v>
      </c>
      <c r="AU408">
        <f>_xlfn.RANK.AVG(Table2[[#This Row],[Sharpe Ratio Z-Score]],Table2[Sharpe Ratio Z-Score])</f>
        <v>225</v>
      </c>
      <c r="AV408">
        <f>(Table2[[#This Row],[Rank 1Y]]+Table2[[#This Row],[Rank 6M]]+Table2[[#This Row],[Rank Sharpe]])/3</f>
        <v>397</v>
      </c>
    </row>
    <row r="409" spans="1:48" x14ac:dyDescent="0.3">
      <c r="A409" t="s">
        <v>1297</v>
      </c>
      <c r="B409" t="s">
        <v>1298</v>
      </c>
      <c r="C409" t="s">
        <v>3154</v>
      </c>
      <c r="D409" t="s">
        <v>184</v>
      </c>
      <c r="E409">
        <v>9095.3743919999997</v>
      </c>
      <c r="F409">
        <v>595.29999999999995</v>
      </c>
      <c r="G409">
        <v>-6.3598405832716098</v>
      </c>
      <c r="H409">
        <f>(Table2[[#This Row],[1Y Return vs Nifty]]-AVERAGE(Table2[1Y Return vs Nifty]))/_xlfn.STDEV.P(Table2[1Y Return vs Nifty])</f>
        <v>-0.52758349377387637</v>
      </c>
      <c r="I409">
        <v>3.5981990791924301</v>
      </c>
      <c r="J409">
        <f>(Table2[[#This Row],[1M Return vs Nifty]]-AVERAGE(Table2[1M Return vs Nifty]))/_xlfn.STDEV.P(Table2[1M Return vs Nifty])</f>
        <v>0.48187484514404422</v>
      </c>
      <c r="K409">
        <v>5.0053469973651499</v>
      </c>
      <c r="L409">
        <f>(Table2[[#This Row],[6M Return vs Nifty]]-AVERAGE(Table2[6M Return vs Nifty]))/_xlfn.STDEV.P(Table2[6M Return vs Nifty])</f>
        <v>-0.18204965214767746</v>
      </c>
      <c r="M409">
        <v>2.3693625642185099</v>
      </c>
      <c r="N409">
        <f>(Table2[[#This Row],[1W Return vs Nifty]]-AVERAGE(Table2[1W Return vs Nifty]))/_xlfn.STDEV.P(Table2[1W Return vs Nifty])</f>
        <v>-0.3463873235455549</v>
      </c>
      <c r="O409">
        <v>577.55999999999995</v>
      </c>
      <c r="P409">
        <v>579.607039961537</v>
      </c>
      <c r="Q409">
        <v>553.86726329089197</v>
      </c>
      <c r="R409">
        <v>63.918991684816099</v>
      </c>
      <c r="S409" s="1">
        <f>(Table2[[#This Row],[Close Price]]-Table2[[#This Row],[20D EMA]])/Table2[[#This Row],[20D EMA]]</f>
        <v>3.0715423505782966E-2</v>
      </c>
      <c r="T409" s="1">
        <f>(Table2[[#This Row],[Close Price]]-Table2[[#This Row],[50D EMA]])/Table2[[#This Row],[50D EMA]]</f>
        <v>2.7075171549856173E-2</v>
      </c>
      <c r="U409" s="1">
        <f>(Table2[[#This Row],[Close Price]]-Table2[[#This Row],[200D EMA]])/Table2[[#This Row],[200D EMA]]</f>
        <v>7.4806256760742054E-2</v>
      </c>
      <c r="V409">
        <v>0.57041614777560401</v>
      </c>
      <c r="W409">
        <v>574.4</v>
      </c>
      <c r="X409">
        <v>599.95000000000005</v>
      </c>
      <c r="Y409">
        <v>565.5</v>
      </c>
      <c r="Z409">
        <v>599.95000000000005</v>
      </c>
      <c r="AA409">
        <v>531.65</v>
      </c>
      <c r="AB409">
        <v>601.5</v>
      </c>
      <c r="AC409" s="1">
        <f>(Table2[[#This Row],[Close Price]]/Table2[[#This Row],[Day Low]])-1</f>
        <v>3.6385793871866356E-2</v>
      </c>
      <c r="AD409" s="1">
        <f>(Table2[[#This Row],[Day High]]/Table2[[#This Row],[Close Price]])-1</f>
        <v>7.8111876364859167E-3</v>
      </c>
      <c r="AE409" s="1">
        <f>(Table2[[#This Row],[Close Price]]/Table2[[#This Row],[Current Week Low]])-1</f>
        <v>5.2696728558797368E-2</v>
      </c>
      <c r="AF409" s="1">
        <f>(Table2[[#This Row],[Current Week High]]/Table2[[#This Row],[Close Price]])-1</f>
        <v>7.8111876364859167E-3</v>
      </c>
      <c r="AG409" s="1">
        <f>(Table2[[#This Row],[Close Price]]/Table2[[#This Row],[Current Month Low]])-1</f>
        <v>0.11972162136744102</v>
      </c>
      <c r="AH409" s="1">
        <f>(Table2[[#This Row],[Current Month High]]/Table2[[#This Row],[Close Price]])-1</f>
        <v>1.0414916848647815E-2</v>
      </c>
      <c r="AI409">
        <v>18.898034604401101</v>
      </c>
      <c r="AJ409">
        <v>37.482678983833701</v>
      </c>
      <c r="AK409" t="str">
        <f>IF(AND(Table2[[#This Row],[20D EMA]]&gt;Table2[[#This Row],[50D EMA]],Table2[[#This Row],[50D EMA]]&gt;Table2[[#This Row],[200D EMA]]),"Uptrend","Downtrend/NoTrend")</f>
        <v>Downtrend/NoTrend</v>
      </c>
      <c r="AL409">
        <v>-0.05</v>
      </c>
      <c r="AM409" t="s">
        <v>3193</v>
      </c>
      <c r="AN409">
        <v>1.75</v>
      </c>
      <c r="AO409" t="s">
        <v>3194</v>
      </c>
      <c r="AP409">
        <v>7.3175009662290999E-2</v>
      </c>
      <c r="AQ409">
        <f>(Table2[[#This Row],[Sharpe Ratio]]-AVERAGE(Table2[Sharpe Ratio]))/_xlfn.STDEV.P(Table2[Sharpe Ratio])</f>
        <v>7.5228842537359841E-2</v>
      </c>
      <c r="AR4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09">
        <f>_xlfn.RANK.AVG(Table2[[#This Row],[1Y Return vs Nifty Z-Score]],Table2[1Y Return vs Nifty Z-Score])</f>
        <v>497</v>
      </c>
      <c r="AT409">
        <f>_xlfn.RANK.AVG(Table2[[#This Row],[6M Return vs Nifty Z-Score]],Table2[6M Return vs Nifty Z-Score])</f>
        <v>373</v>
      </c>
      <c r="AU409">
        <f>_xlfn.RANK.AVG(Table2[[#This Row],[Sharpe Ratio Z-Score]],Table2[Sharpe Ratio Z-Score])</f>
        <v>321</v>
      </c>
      <c r="AV409">
        <f>(Table2[[#This Row],[Rank 1Y]]+Table2[[#This Row],[Rank 6M]]+Table2[[#This Row],[Rank Sharpe]])/3</f>
        <v>397</v>
      </c>
    </row>
    <row r="410" spans="1:48" x14ac:dyDescent="0.3">
      <c r="A410" t="s">
        <v>354</v>
      </c>
      <c r="B410" t="s">
        <v>355</v>
      </c>
      <c r="C410" t="s">
        <v>3148</v>
      </c>
      <c r="D410" t="s">
        <v>34</v>
      </c>
      <c r="E410">
        <v>70028.657372190006</v>
      </c>
      <c r="F410">
        <v>519.9</v>
      </c>
      <c r="G410">
        <v>-6.0010988582072304</v>
      </c>
      <c r="H410">
        <f>(Table2[[#This Row],[1Y Return vs Nifty]]-AVERAGE(Table2[1Y Return vs Nifty]))/_xlfn.STDEV.P(Table2[1Y Return vs Nifty])</f>
        <v>-0.52163358578307562</v>
      </c>
      <c r="I410">
        <v>1.1226987631263901</v>
      </c>
      <c r="J410">
        <f>(Table2[[#This Row],[1M Return vs Nifty]]-AVERAGE(Table2[1M Return vs Nifty]))/_xlfn.STDEV.P(Table2[1M Return vs Nifty])</f>
        <v>0.20904920796975146</v>
      </c>
      <c r="K410">
        <v>-11.463792285201</v>
      </c>
      <c r="L410">
        <f>(Table2[[#This Row],[6M Return vs Nifty]]-AVERAGE(Table2[6M Return vs Nifty]))/_xlfn.STDEV.P(Table2[6M Return vs Nifty])</f>
        <v>-0.68100888809384064</v>
      </c>
      <c r="M410">
        <v>1.21298605734773</v>
      </c>
      <c r="N410">
        <f>(Table2[[#This Row],[1W Return vs Nifty]]-AVERAGE(Table2[1W Return vs Nifty]))/_xlfn.STDEV.P(Table2[1W Return vs Nifty])</f>
        <v>-0.56919041467570652</v>
      </c>
      <c r="O410">
        <v>525.87</v>
      </c>
      <c r="P410">
        <v>534.42860324414005</v>
      </c>
      <c r="Q410">
        <v>512.56293950489203</v>
      </c>
      <c r="R410">
        <v>43.186280629238702</v>
      </c>
      <c r="S410" s="1">
        <f>(Table2[[#This Row],[Close Price]]-Table2[[#This Row],[20D EMA]])/Table2[[#This Row],[20D EMA]]</f>
        <v>-1.1352615665468704E-2</v>
      </c>
      <c r="T410" s="1">
        <f>(Table2[[#This Row],[Close Price]]-Table2[[#This Row],[50D EMA]])/Table2[[#This Row],[50D EMA]]</f>
        <v>-2.7185302500553194E-2</v>
      </c>
      <c r="U410" s="1">
        <f>(Table2[[#This Row],[Close Price]]-Table2[[#This Row],[200D EMA]])/Table2[[#This Row],[200D EMA]]</f>
        <v>1.4314457658985549E-2</v>
      </c>
      <c r="V410">
        <v>0.54762066852694302</v>
      </c>
      <c r="W410">
        <v>517.85</v>
      </c>
      <c r="X410">
        <v>527</v>
      </c>
      <c r="Y410">
        <v>517.85</v>
      </c>
      <c r="Z410">
        <v>529.95000000000005</v>
      </c>
      <c r="AA410">
        <v>507.5</v>
      </c>
      <c r="AB410">
        <v>538</v>
      </c>
      <c r="AC410" s="1">
        <f>(Table2[[#This Row],[Close Price]]/Table2[[#This Row],[Day Low]])-1</f>
        <v>3.958675292072833E-3</v>
      </c>
      <c r="AD410" s="1">
        <f>(Table2[[#This Row],[Day High]]/Table2[[#This Row],[Close Price]])-1</f>
        <v>1.3656472398538178E-2</v>
      </c>
      <c r="AE410" s="1">
        <f>(Table2[[#This Row],[Close Price]]/Table2[[#This Row],[Current Week Low]])-1</f>
        <v>3.958675292072833E-3</v>
      </c>
      <c r="AF410" s="1">
        <f>(Table2[[#This Row],[Current Week High]]/Table2[[#This Row],[Close Price]])-1</f>
        <v>1.9330640507789987E-2</v>
      </c>
      <c r="AG410" s="1">
        <f>(Table2[[#This Row],[Close Price]]/Table2[[#This Row],[Current Month Low]])-1</f>
        <v>2.4433497536945792E-2</v>
      </c>
      <c r="AH410" s="1">
        <f>(Table2[[#This Row],[Current Month High]]/Table2[[#This Row],[Close Price]])-1</f>
        <v>3.4814387382188894E-2</v>
      </c>
      <c r="AI410">
        <v>21.696480092325402</v>
      </c>
      <c r="AJ410">
        <v>33.0007674597083</v>
      </c>
      <c r="AK410" t="str">
        <f>IF(AND(Table2[[#This Row],[20D EMA]]&gt;Table2[[#This Row],[50D EMA]],Table2[[#This Row],[50D EMA]]&gt;Table2[[#This Row],[200D EMA]]),"Uptrend","Downtrend/NoTrend")</f>
        <v>Downtrend/NoTrend</v>
      </c>
      <c r="AL410">
        <v>-0.12</v>
      </c>
      <c r="AM410" t="s">
        <v>3193</v>
      </c>
      <c r="AN410">
        <v>-2.39</v>
      </c>
      <c r="AO410" t="s">
        <v>3193</v>
      </c>
      <c r="AP410">
        <v>0.13097744337721501</v>
      </c>
      <c r="AQ410">
        <f>(Table2[[#This Row],[Sharpe Ratio]]-AVERAGE(Table2[Sharpe Ratio]))/_xlfn.STDEV.P(Table2[Sharpe Ratio])</f>
        <v>0.74893057480659164</v>
      </c>
      <c r="AR4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0">
        <f>_xlfn.RANK.AVG(Table2[[#This Row],[1Y Return vs Nifty Z-Score]],Table2[1Y Return vs Nifty Z-Score])</f>
        <v>492</v>
      </c>
      <c r="AT410">
        <f>_xlfn.RANK.AVG(Table2[[#This Row],[6M Return vs Nifty Z-Score]],Table2[6M Return vs Nifty Z-Score])</f>
        <v>548</v>
      </c>
      <c r="AU410">
        <f>_xlfn.RANK.AVG(Table2[[#This Row],[Sharpe Ratio Z-Score]],Table2[Sharpe Ratio Z-Score])</f>
        <v>155</v>
      </c>
      <c r="AV410">
        <f>(Table2[[#This Row],[Rank 1Y]]+Table2[[#This Row],[Rank 6M]]+Table2[[#This Row],[Rank Sharpe]])/3</f>
        <v>398.33333333333331</v>
      </c>
    </row>
    <row r="411" spans="1:48" x14ac:dyDescent="0.3">
      <c r="A411" t="s">
        <v>291</v>
      </c>
      <c r="B411" t="s">
        <v>292</v>
      </c>
      <c r="C411" t="s">
        <v>3148</v>
      </c>
      <c r="D411" t="s">
        <v>34</v>
      </c>
      <c r="E411">
        <v>94724.811108180002</v>
      </c>
      <c r="F411">
        <v>104.43</v>
      </c>
      <c r="G411">
        <v>13.742676820947199</v>
      </c>
      <c r="H411">
        <f>(Table2[[#This Row],[1Y Return vs Nifty]]-AVERAGE(Table2[1Y Return vs Nifty]))/_xlfn.STDEV.P(Table2[1Y Return vs Nifty])</f>
        <v>-0.19417335332504021</v>
      </c>
      <c r="I411">
        <v>-1.07466701635427</v>
      </c>
      <c r="J411">
        <f>(Table2[[#This Row],[1M Return vs Nifty]]-AVERAGE(Table2[1M Return vs Nifty]))/_xlfn.STDEV.P(Table2[1M Return vs Nifty])</f>
        <v>-3.3123137960098317E-2</v>
      </c>
      <c r="K411">
        <v>-24.466105300187699</v>
      </c>
      <c r="L411">
        <f>(Table2[[#This Row],[6M Return vs Nifty]]-AVERAGE(Table2[6M Return vs Nifty]))/_xlfn.STDEV.P(Table2[6M Return vs Nifty])</f>
        <v>-1.0749350099257367</v>
      </c>
      <c r="M411">
        <v>0.975277459042032</v>
      </c>
      <c r="N411">
        <f>(Table2[[#This Row],[1W Return vs Nifty]]-AVERAGE(Table2[1W Return vs Nifty]))/_xlfn.STDEV.P(Table2[1W Return vs Nifty])</f>
        <v>-0.61499055863923602</v>
      </c>
      <c r="O411">
        <v>106.36</v>
      </c>
      <c r="P411">
        <v>108.280223218872</v>
      </c>
      <c r="Q411">
        <v>105.738971190732</v>
      </c>
      <c r="R411">
        <v>38.663170493753803</v>
      </c>
      <c r="S411" s="1">
        <f>(Table2[[#This Row],[Close Price]]-Table2[[#This Row],[20D EMA]])/Table2[[#This Row],[20D EMA]]</f>
        <v>-1.8145919518615952E-2</v>
      </c>
      <c r="T411" s="1">
        <f>(Table2[[#This Row],[Close Price]]-Table2[[#This Row],[50D EMA]])/Table2[[#This Row],[50D EMA]]</f>
        <v>-3.5557954208215364E-2</v>
      </c>
      <c r="U411" s="1">
        <f>(Table2[[#This Row],[Close Price]]-Table2[[#This Row],[200D EMA]])/Table2[[#This Row],[200D EMA]]</f>
        <v>-1.2379269213532183E-2</v>
      </c>
      <c r="V411">
        <v>0.71989986923802896</v>
      </c>
      <c r="W411">
        <v>104</v>
      </c>
      <c r="X411">
        <v>105.3</v>
      </c>
      <c r="Y411">
        <v>103.93</v>
      </c>
      <c r="Z411">
        <v>105.44</v>
      </c>
      <c r="AA411">
        <v>102.34</v>
      </c>
      <c r="AB411">
        <v>112.46</v>
      </c>
      <c r="AC411" s="1">
        <f>(Table2[[#This Row],[Close Price]]/Table2[[#This Row],[Day Low]])-1</f>
        <v>4.1346153846153477E-3</v>
      </c>
      <c r="AD411" s="1">
        <f>(Table2[[#This Row],[Day High]]/Table2[[#This Row],[Close Price]])-1</f>
        <v>8.330939385233993E-3</v>
      </c>
      <c r="AE411" s="1">
        <f>(Table2[[#This Row],[Close Price]]/Table2[[#This Row],[Current Week Low]])-1</f>
        <v>4.8109304339458703E-3</v>
      </c>
      <c r="AF411" s="1">
        <f>(Table2[[#This Row],[Current Week High]]/Table2[[#This Row],[Close Price]])-1</f>
        <v>9.6715503207889242E-3</v>
      </c>
      <c r="AG411" s="1">
        <f>(Table2[[#This Row],[Close Price]]/Table2[[#This Row],[Current Month Low]])-1</f>
        <v>2.0422122337307114E-2</v>
      </c>
      <c r="AH411" s="1">
        <f>(Table2[[#This Row],[Current Month High]]/Table2[[#This Row],[Close Price]])-1</f>
        <v>7.6893612946471235E-2</v>
      </c>
      <c r="AI411">
        <v>23.431963995020499</v>
      </c>
      <c r="AJ411">
        <v>52.630809704764701</v>
      </c>
      <c r="AK411" t="str">
        <f>IF(AND(Table2[[#This Row],[20D EMA]]&gt;Table2[[#This Row],[50D EMA]],Table2[[#This Row],[50D EMA]]&gt;Table2[[#This Row],[200D EMA]]),"Uptrend","Downtrend/NoTrend")</f>
        <v>Downtrend/NoTrend</v>
      </c>
      <c r="AL411">
        <v>-0.09</v>
      </c>
      <c r="AM411" t="s">
        <v>3193</v>
      </c>
      <c r="AN411">
        <v>-5.21</v>
      </c>
      <c r="AO411" t="s">
        <v>3193</v>
      </c>
      <c r="AP411">
        <v>0.125332906743818</v>
      </c>
      <c r="AQ411">
        <f>(Table2[[#This Row],[Sharpe Ratio]]-AVERAGE(Table2[Sharpe Ratio]))/_xlfn.STDEV.P(Table2[Sharpe Ratio])</f>
        <v>0.6831420973433171</v>
      </c>
      <c r="AR4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1">
        <f>_xlfn.RANK.AVG(Table2[[#This Row],[1Y Return vs Nifty Z-Score]],Table2[1Y Return vs Nifty Z-Score])</f>
        <v>354</v>
      </c>
      <c r="AT411">
        <f>_xlfn.RANK.AVG(Table2[[#This Row],[6M Return vs Nifty Z-Score]],Table2[6M Return vs Nifty Z-Score])</f>
        <v>674</v>
      </c>
      <c r="AU411">
        <f>_xlfn.RANK.AVG(Table2[[#This Row],[Sharpe Ratio Z-Score]],Table2[Sharpe Ratio Z-Score])</f>
        <v>169</v>
      </c>
      <c r="AV411">
        <f>(Table2[[#This Row],[Rank 1Y]]+Table2[[#This Row],[Rank 6M]]+Table2[[#This Row],[Rank Sharpe]])/3</f>
        <v>399</v>
      </c>
    </row>
    <row r="412" spans="1:48" x14ac:dyDescent="0.3">
      <c r="A412" t="s">
        <v>335</v>
      </c>
      <c r="B412" t="s">
        <v>336</v>
      </c>
      <c r="C412" t="s">
        <v>3148</v>
      </c>
      <c r="D412" t="s">
        <v>54</v>
      </c>
      <c r="E412">
        <v>78564.476149244903</v>
      </c>
      <c r="F412">
        <v>1956.95</v>
      </c>
      <c r="G412">
        <v>30.312513111448499</v>
      </c>
      <c r="H412">
        <f>(Table2[[#This Row],[1Y Return vs Nifty]]-AVERAGE(Table2[1Y Return vs Nifty]))/_xlfn.STDEV.P(Table2[1Y Return vs Nifty])</f>
        <v>8.064553297378986E-2</v>
      </c>
      <c r="I412">
        <v>-2.3047683683993498</v>
      </c>
      <c r="J412">
        <f>(Table2[[#This Row],[1M Return vs Nifty]]-AVERAGE(Table2[1M Return vs Nifty]))/_xlfn.STDEV.P(Table2[1M Return vs Nifty])</f>
        <v>-0.1686929793301791</v>
      </c>
      <c r="K412">
        <v>6.2650507641706099</v>
      </c>
      <c r="L412">
        <f>(Table2[[#This Row],[6M Return vs Nifty]]-AVERAGE(Table2[6M Return vs Nifty]))/_xlfn.STDEV.P(Table2[6M Return vs Nifty])</f>
        <v>-0.1438848872367926</v>
      </c>
      <c r="M412">
        <v>2.5279174080379301</v>
      </c>
      <c r="N412">
        <f>(Table2[[#This Row],[1W Return vs Nifty]]-AVERAGE(Table2[1W Return vs Nifty]))/_xlfn.STDEV.P(Table2[1W Return vs Nifty])</f>
        <v>-0.31583800928092948</v>
      </c>
      <c r="O412">
        <v>1960.43</v>
      </c>
      <c r="P412">
        <v>1934.58277713594</v>
      </c>
      <c r="Q412">
        <v>1715.5302862363001</v>
      </c>
      <c r="R412">
        <v>50.298662103844798</v>
      </c>
      <c r="S412" s="1">
        <f>(Table2[[#This Row],[Close Price]]-Table2[[#This Row],[20D EMA]])/Table2[[#This Row],[20D EMA]]</f>
        <v>-1.7751207643221221E-3</v>
      </c>
      <c r="T412" s="1">
        <f>(Table2[[#This Row],[Close Price]]-Table2[[#This Row],[50D EMA]])/Table2[[#This Row],[50D EMA]]</f>
        <v>1.156178124214137E-2</v>
      </c>
      <c r="U412" s="1">
        <f>(Table2[[#This Row],[Close Price]]-Table2[[#This Row],[200D EMA]])/Table2[[#This Row],[200D EMA]]</f>
        <v>0.14072599924385504</v>
      </c>
      <c r="V412">
        <v>0.88599779437773496</v>
      </c>
      <c r="W412">
        <v>1943.6</v>
      </c>
      <c r="X412">
        <v>1974</v>
      </c>
      <c r="Y412">
        <v>1937.9</v>
      </c>
      <c r="Z412">
        <v>1974</v>
      </c>
      <c r="AA412">
        <v>1868.05</v>
      </c>
      <c r="AB412">
        <v>2009.45</v>
      </c>
      <c r="AC412" s="1">
        <f>(Table2[[#This Row],[Close Price]]/Table2[[#This Row],[Day Low]])-1</f>
        <v>6.8686972628113629E-3</v>
      </c>
      <c r="AD412" s="1">
        <f>(Table2[[#This Row],[Day High]]/Table2[[#This Row],[Close Price]])-1</f>
        <v>8.7125373668208717E-3</v>
      </c>
      <c r="AE412" s="1">
        <f>(Table2[[#This Row],[Close Price]]/Table2[[#This Row],[Current Week Low]])-1</f>
        <v>9.8302285979667836E-3</v>
      </c>
      <c r="AF412" s="1">
        <f>(Table2[[#This Row],[Current Week High]]/Table2[[#This Row],[Close Price]])-1</f>
        <v>8.7125373668208717E-3</v>
      </c>
      <c r="AG412" s="1">
        <f>(Table2[[#This Row],[Close Price]]/Table2[[#This Row],[Current Month Low]])-1</f>
        <v>4.7589732608870339E-2</v>
      </c>
      <c r="AH412" s="1">
        <f>(Table2[[#This Row],[Current Month High]]/Table2[[#This Row],[Close Price]])-1</f>
        <v>2.6827461100181305E-2</v>
      </c>
      <c r="AI412">
        <v>6.2239709752420698</v>
      </c>
      <c r="AJ412">
        <v>60.933388157894697</v>
      </c>
      <c r="AK412" t="str">
        <f>IF(AND(Table2[[#This Row],[20D EMA]]&gt;Table2[[#This Row],[50D EMA]],Table2[[#This Row],[50D EMA]]&gt;Table2[[#This Row],[200D EMA]]),"Uptrend","Downtrend/NoTrend")</f>
        <v>Uptrend</v>
      </c>
      <c r="AL412">
        <v>7.0000000000000007E-2</v>
      </c>
      <c r="AM412" t="s">
        <v>3194</v>
      </c>
      <c r="AN412">
        <v>-4.42</v>
      </c>
      <c r="AO412" t="s">
        <v>3193</v>
      </c>
      <c r="AP412">
        <v>-5.49990222397E-4</v>
      </c>
      <c r="AQ412">
        <f>(Table2[[#This Row],[Sharpe Ratio]]-AVERAGE(Table2[Sharpe Ratio]))/_xlfn.STDEV.P(Table2[Sharpe Ratio])</f>
        <v>-0.78405435613943353</v>
      </c>
      <c r="AR4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-1.3318246990135447</v>
      </c>
      <c r="AS412">
        <f>_xlfn.RANK.AVG(Table2[[#This Row],[1Y Return vs Nifty Z-Score]],Table2[1Y Return vs Nifty Z-Score])</f>
        <v>265</v>
      </c>
      <c r="AT412">
        <f>_xlfn.RANK.AVG(Table2[[#This Row],[6M Return vs Nifty Z-Score]],Table2[6M Return vs Nifty Z-Score])</f>
        <v>361</v>
      </c>
      <c r="AU412">
        <f>_xlfn.RANK.AVG(Table2[[#This Row],[Sharpe Ratio Z-Score]],Table2[Sharpe Ratio Z-Score])</f>
        <v>576</v>
      </c>
      <c r="AV412">
        <f>(Table2[[#This Row],[Rank 1Y]]+Table2[[#This Row],[Rank 6M]]+Table2[[#This Row],[Rank Sharpe]])/3</f>
        <v>400.66666666666669</v>
      </c>
    </row>
    <row r="413" spans="1:48" x14ac:dyDescent="0.3">
      <c r="A413" t="s">
        <v>360</v>
      </c>
      <c r="B413" t="s">
        <v>361</v>
      </c>
      <c r="C413" t="s">
        <v>3162</v>
      </c>
      <c r="D413" t="s">
        <v>172</v>
      </c>
      <c r="E413">
        <v>69143.777823659999</v>
      </c>
      <c r="F413">
        <v>4557.8999999999996</v>
      </c>
      <c r="G413">
        <v>3.35794048717809</v>
      </c>
      <c r="H413">
        <f>(Table2[[#This Row],[1Y Return vs Nifty]]-AVERAGE(Table2[1Y Return vs Nifty]))/_xlfn.STDEV.P(Table2[1Y Return vs Nifty])</f>
        <v>-0.36640931412263961</v>
      </c>
      <c r="I413">
        <v>-0.97969204984102198</v>
      </c>
      <c r="J413">
        <f>(Table2[[#This Row],[1M Return vs Nifty]]-AVERAGE(Table2[1M Return vs Nifty]))/_xlfn.STDEV.P(Table2[1M Return vs Nifty])</f>
        <v>-2.2655918228225439E-2</v>
      </c>
      <c r="K413">
        <v>7.5359691219027702</v>
      </c>
      <c r="L413">
        <f>(Table2[[#This Row],[6M Return vs Nifty]]-AVERAGE(Table2[6M Return vs Nifty]))/_xlfn.STDEV.P(Table2[6M Return vs Nifty])</f>
        <v>-0.10538035813882854</v>
      </c>
      <c r="M413">
        <v>1.43944556970521</v>
      </c>
      <c r="N413">
        <f>(Table2[[#This Row],[1W Return vs Nifty]]-AVERAGE(Table2[1W Return vs Nifty]))/_xlfn.STDEV.P(Table2[1W Return vs Nifty])</f>
        <v>-0.52555767130079156</v>
      </c>
      <c r="O413">
        <v>4588.8599999999997</v>
      </c>
      <c r="P413">
        <v>4485.1947451959004</v>
      </c>
      <c r="Q413">
        <v>4025.62760198244</v>
      </c>
      <c r="R413">
        <v>44.538487793416202</v>
      </c>
      <c r="S413" s="1">
        <f>(Table2[[#This Row],[Close Price]]-Table2[[#This Row],[20D EMA]])/Table2[[#This Row],[20D EMA]]</f>
        <v>-6.746773708502774E-3</v>
      </c>
      <c r="T413" s="1">
        <f>(Table2[[#This Row],[Close Price]]-Table2[[#This Row],[50D EMA]])/Table2[[#This Row],[50D EMA]]</f>
        <v>1.6210055289566625E-2</v>
      </c>
      <c r="U413" s="1">
        <f>(Table2[[#This Row],[Close Price]]-Table2[[#This Row],[200D EMA]])/Table2[[#This Row],[200D EMA]]</f>
        <v>0.13222097288766591</v>
      </c>
      <c r="V413">
        <v>0.40676473304482602</v>
      </c>
      <c r="W413">
        <v>4504.5</v>
      </c>
      <c r="X413">
        <v>4564.75</v>
      </c>
      <c r="Y413">
        <v>4480.1499999999996</v>
      </c>
      <c r="Z413">
        <v>4582</v>
      </c>
      <c r="AA413">
        <v>4472.8</v>
      </c>
      <c r="AB413">
        <v>4759</v>
      </c>
      <c r="AC413" s="1">
        <f>(Table2[[#This Row],[Close Price]]/Table2[[#This Row],[Day Low]])-1</f>
        <v>1.1854811854811853E-2</v>
      </c>
      <c r="AD413" s="1">
        <f>(Table2[[#This Row],[Day High]]/Table2[[#This Row],[Close Price]])-1</f>
        <v>1.5028851005947086E-3</v>
      </c>
      <c r="AE413" s="1">
        <f>(Table2[[#This Row],[Close Price]]/Table2[[#This Row],[Current Week Low]])-1</f>
        <v>1.7354329654140965E-2</v>
      </c>
      <c r="AF413" s="1">
        <f>(Table2[[#This Row],[Current Week High]]/Table2[[#This Row],[Close Price]])-1</f>
        <v>5.2875227626758559E-3</v>
      </c>
      <c r="AG413" s="1">
        <f>(Table2[[#This Row],[Close Price]]/Table2[[#This Row],[Current Month Low]])-1</f>
        <v>1.9026113396529931E-2</v>
      </c>
      <c r="AH413" s="1">
        <f>(Table2[[#This Row],[Current Month High]]/Table2[[#This Row],[Close Price]])-1</f>
        <v>4.4121196164900622E-2</v>
      </c>
      <c r="AI413">
        <v>5.4005133943263397</v>
      </c>
      <c r="AJ413">
        <v>41.549689440993703</v>
      </c>
      <c r="AK413" t="str">
        <f>IF(AND(Table2[[#This Row],[20D EMA]]&gt;Table2[[#This Row],[50D EMA]],Table2[[#This Row],[50D EMA]]&gt;Table2[[#This Row],[200D EMA]]),"Uptrend","Downtrend/NoTrend")</f>
        <v>Uptrend</v>
      </c>
      <c r="AL413">
        <v>0.1</v>
      </c>
      <c r="AM413" t="s">
        <v>3194</v>
      </c>
      <c r="AN413">
        <v>-1.43</v>
      </c>
      <c r="AO413" t="s">
        <v>3193</v>
      </c>
      <c r="AP413">
        <v>3.7206245384099002E-2</v>
      </c>
      <c r="AQ413">
        <f>(Table2[[#This Row],[Sharpe Ratio]]-AVERAGE(Table2[Sharpe Ratio]))/_xlfn.STDEV.P(Table2[Sharpe Ratio])</f>
        <v>-0.34399604548919915</v>
      </c>
      <c r="AR41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-1.3639993072796841</v>
      </c>
      <c r="AS413">
        <f>_xlfn.RANK.AVG(Table2[[#This Row],[1Y Return vs Nifty Z-Score]],Table2[1Y Return vs Nifty Z-Score])</f>
        <v>426</v>
      </c>
      <c r="AT413">
        <f>_xlfn.RANK.AVG(Table2[[#This Row],[6M Return vs Nifty Z-Score]],Table2[6M Return vs Nifty Z-Score])</f>
        <v>350</v>
      </c>
      <c r="AU413">
        <f>_xlfn.RANK.AVG(Table2[[#This Row],[Sharpe Ratio Z-Score]],Table2[Sharpe Ratio Z-Score])</f>
        <v>426</v>
      </c>
      <c r="AV413">
        <f>(Table2[[#This Row],[Rank 1Y]]+Table2[[#This Row],[Rank 6M]]+Table2[[#This Row],[Rank Sharpe]])/3</f>
        <v>400.66666666666669</v>
      </c>
    </row>
    <row r="414" spans="1:48" x14ac:dyDescent="0.3">
      <c r="A414" t="s">
        <v>519</v>
      </c>
      <c r="B414" t="s">
        <v>520</v>
      </c>
      <c r="C414" t="s">
        <v>3152</v>
      </c>
      <c r="D414" t="s">
        <v>521</v>
      </c>
      <c r="E414">
        <v>42167.272848599998</v>
      </c>
      <c r="F414">
        <v>352.2</v>
      </c>
      <c r="G414">
        <v>11.686407549315501</v>
      </c>
      <c r="H414">
        <f>(Table2[[#This Row],[1Y Return vs Nifty]]-AVERAGE(Table2[1Y Return vs Nifty]))/_xlfn.STDEV.P(Table2[1Y Return vs Nifty])</f>
        <v>-0.22827759076305737</v>
      </c>
      <c r="I414">
        <v>-8.5035287070932402</v>
      </c>
      <c r="J414">
        <f>(Table2[[#This Row],[1M Return vs Nifty]]-AVERAGE(Table2[1M Return vs Nifty]))/_xlfn.STDEV.P(Table2[1M Return vs Nifty])</f>
        <v>-0.85186022763109948</v>
      </c>
      <c r="K414">
        <v>20.276860102604001</v>
      </c>
      <c r="L414">
        <f>(Table2[[#This Row],[6M Return vs Nifty]]-AVERAGE(Table2[6M Return vs Nifty]))/_xlfn.STDEV.P(Table2[6M Return vs Nifty])</f>
        <v>0.28062555995633365</v>
      </c>
      <c r="M414">
        <v>2.5965392774363298</v>
      </c>
      <c r="N414">
        <f>(Table2[[#This Row],[1W Return vs Nifty]]-AVERAGE(Table2[1W Return vs Nifty]))/_xlfn.STDEV.P(Table2[1W Return vs Nifty])</f>
        <v>-0.3026163945816942</v>
      </c>
      <c r="O414">
        <v>356.17</v>
      </c>
      <c r="P414">
        <v>356.79833627869903</v>
      </c>
      <c r="Q414">
        <v>322.29437994452599</v>
      </c>
      <c r="R414">
        <v>47.667935304850701</v>
      </c>
      <c r="S414" s="1">
        <f>(Table2[[#This Row],[Close Price]]-Table2[[#This Row],[20D EMA]])/Table2[[#This Row],[20D EMA]]</f>
        <v>-1.114636269197301E-2</v>
      </c>
      <c r="T414" s="1">
        <f>(Table2[[#This Row],[Close Price]]-Table2[[#This Row],[50D EMA]])/Table2[[#This Row],[50D EMA]]</f>
        <v>-1.288777387994104E-2</v>
      </c>
      <c r="U414" s="1">
        <f>(Table2[[#This Row],[Close Price]]-Table2[[#This Row],[200D EMA]])/Table2[[#This Row],[200D EMA]]</f>
        <v>9.2789765867532112E-2</v>
      </c>
      <c r="V414">
        <v>0.584265584867805</v>
      </c>
      <c r="W414">
        <v>346.35</v>
      </c>
      <c r="X414">
        <v>353.35</v>
      </c>
      <c r="Y414">
        <v>343.15</v>
      </c>
      <c r="Z414">
        <v>353.35</v>
      </c>
      <c r="AA414">
        <v>334.6</v>
      </c>
      <c r="AB414">
        <v>371.8</v>
      </c>
      <c r="AC414" s="1">
        <f>(Table2[[#This Row],[Close Price]]/Table2[[#This Row],[Day Low]])-1</f>
        <v>1.6890428757037501E-2</v>
      </c>
      <c r="AD414" s="1">
        <f>(Table2[[#This Row],[Day High]]/Table2[[#This Row],[Close Price]])-1</f>
        <v>3.2651902328224569E-3</v>
      </c>
      <c r="AE414" s="1">
        <f>(Table2[[#This Row],[Close Price]]/Table2[[#This Row],[Current Week Low]])-1</f>
        <v>2.6373306134343633E-2</v>
      </c>
      <c r="AF414" s="1">
        <f>(Table2[[#This Row],[Current Week High]]/Table2[[#This Row],[Close Price]])-1</f>
        <v>3.2651902328224569E-3</v>
      </c>
      <c r="AG414" s="1">
        <f>(Table2[[#This Row],[Close Price]]/Table2[[#This Row],[Current Month Low]])-1</f>
        <v>5.2600119545726187E-2</v>
      </c>
      <c r="AH414" s="1">
        <f>(Table2[[#This Row],[Current Month High]]/Table2[[#This Row],[Close Price]])-1</f>
        <v>5.5650198750709867E-2</v>
      </c>
      <c r="AI414">
        <v>12.379329926178301</v>
      </c>
      <c r="AJ414">
        <v>61.931034482758598</v>
      </c>
      <c r="AK414" t="str">
        <f>IF(AND(Table2[[#This Row],[20D EMA]]&gt;Table2[[#This Row],[50D EMA]],Table2[[#This Row],[50D EMA]]&gt;Table2[[#This Row],[200D EMA]]),"Uptrend","Downtrend/NoTrend")</f>
        <v>Downtrend/NoTrend</v>
      </c>
      <c r="AL414">
        <v>-0.12</v>
      </c>
      <c r="AM414" t="s">
        <v>3193</v>
      </c>
      <c r="AN414">
        <v>-5.54</v>
      </c>
      <c r="AO414" t="s">
        <v>3193</v>
      </c>
      <c r="AP414">
        <v>-1.3250750075898999E-2</v>
      </c>
      <c r="AQ414">
        <f>(Table2[[#This Row],[Sharpe Ratio]]-AVERAGE(Table2[Sharpe Ratio]))/_xlfn.STDEV.P(Table2[Sharpe Ratio])</f>
        <v>-0.93208486912163346</v>
      </c>
      <c r="AR4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4">
        <f>_xlfn.RANK.AVG(Table2[[#This Row],[1Y Return vs Nifty Z-Score]],Table2[1Y Return vs Nifty Z-Score])</f>
        <v>373</v>
      </c>
      <c r="AT414">
        <f>_xlfn.RANK.AVG(Table2[[#This Row],[6M Return vs Nifty Z-Score]],Table2[6M Return vs Nifty Z-Score])</f>
        <v>223</v>
      </c>
      <c r="AU414">
        <f>_xlfn.RANK.AVG(Table2[[#This Row],[Sharpe Ratio Z-Score]],Table2[Sharpe Ratio Z-Score])</f>
        <v>607</v>
      </c>
      <c r="AV414">
        <f>(Table2[[#This Row],[Rank 1Y]]+Table2[[#This Row],[Rank 6M]]+Table2[[#This Row],[Rank Sharpe]])/3</f>
        <v>401</v>
      </c>
    </row>
    <row r="415" spans="1:48" x14ac:dyDescent="0.3">
      <c r="A415" t="s">
        <v>366</v>
      </c>
      <c r="B415" t="s">
        <v>367</v>
      </c>
      <c r="C415" t="s">
        <v>3155</v>
      </c>
      <c r="D415" t="s">
        <v>368</v>
      </c>
      <c r="E415">
        <v>68013.500566799994</v>
      </c>
      <c r="F415">
        <v>232.08</v>
      </c>
      <c r="G415">
        <v>13.575841459027201</v>
      </c>
      <c r="H415">
        <f>(Table2[[#This Row],[1Y Return vs Nifty]]-AVERAGE(Table2[1Y Return vs Nifty]))/_xlfn.STDEV.P(Table2[1Y Return vs Nifty])</f>
        <v>-0.19694039987603115</v>
      </c>
      <c r="I415">
        <v>7.8773503185707101</v>
      </c>
      <c r="J415">
        <f>(Table2[[#This Row],[1M Return vs Nifty]]-AVERAGE(Table2[1M Return vs Nifty]))/_xlfn.STDEV.P(Table2[1M Return vs Nifty])</f>
        <v>0.95348139508940033</v>
      </c>
      <c r="K415">
        <v>-16.164805986977399</v>
      </c>
      <c r="L415">
        <f>(Table2[[#This Row],[6M Return vs Nifty]]-AVERAGE(Table2[6M Return vs Nifty]))/_xlfn.STDEV.P(Table2[6M Return vs Nifty])</f>
        <v>-0.82343370851501529</v>
      </c>
      <c r="M415">
        <v>6.1714311264648103</v>
      </c>
      <c r="N415">
        <f>(Table2[[#This Row],[1W Return vs Nifty]]-AVERAGE(Table2[1W Return vs Nifty]))/_xlfn.STDEV.P(Table2[1W Return vs Nifty])</f>
        <v>0.38617047516792974</v>
      </c>
      <c r="O415">
        <v>228.54</v>
      </c>
      <c r="P415">
        <v>228.00303606442199</v>
      </c>
      <c r="Q415">
        <v>221.73914555614999</v>
      </c>
      <c r="R415">
        <v>53.380616467467704</v>
      </c>
      <c r="S415" s="1">
        <f>(Table2[[#This Row],[Close Price]]-Table2[[#This Row],[20D EMA]])/Table2[[#This Row],[20D EMA]]</f>
        <v>1.5489629824100903E-2</v>
      </c>
      <c r="T415" s="1">
        <f>(Table2[[#This Row],[Close Price]]-Table2[[#This Row],[50D EMA]])/Table2[[#This Row],[50D EMA]]</f>
        <v>1.7881182662962788E-2</v>
      </c>
      <c r="U415" s="1">
        <f>(Table2[[#This Row],[Close Price]]-Table2[[#This Row],[200D EMA]])/Table2[[#This Row],[200D EMA]]</f>
        <v>4.6635222742984067E-2</v>
      </c>
      <c r="V415">
        <v>1.3713003129829899</v>
      </c>
      <c r="W415">
        <v>231.17</v>
      </c>
      <c r="X415">
        <v>238.13</v>
      </c>
      <c r="Y415">
        <v>231.17</v>
      </c>
      <c r="Z415">
        <v>239</v>
      </c>
      <c r="AA415">
        <v>211</v>
      </c>
      <c r="AB415">
        <v>247.4</v>
      </c>
      <c r="AC415" s="1">
        <f>(Table2[[#This Row],[Close Price]]/Table2[[#This Row],[Day Low]])-1</f>
        <v>3.9364969502964087E-3</v>
      </c>
      <c r="AD415" s="1">
        <f>(Table2[[#This Row],[Day High]]/Table2[[#This Row],[Close Price]])-1</f>
        <v>2.6068597035505015E-2</v>
      </c>
      <c r="AE415" s="1">
        <f>(Table2[[#This Row],[Close Price]]/Table2[[#This Row],[Current Week Low]])-1</f>
        <v>3.9364969502964087E-3</v>
      </c>
      <c r="AF415" s="1">
        <f>(Table2[[#This Row],[Current Week High]]/Table2[[#This Row],[Close Price]])-1</f>
        <v>2.9817304377800724E-2</v>
      </c>
      <c r="AG415" s="1">
        <f>(Table2[[#This Row],[Close Price]]/Table2[[#This Row],[Current Month Low]])-1</f>
        <v>9.9905213270142346E-2</v>
      </c>
      <c r="AH415" s="1">
        <f>(Table2[[#This Row],[Current Month High]]/Table2[[#This Row],[Close Price]])-1</f>
        <v>6.6011720096518456E-2</v>
      </c>
      <c r="AI415">
        <v>23.3841778697001</v>
      </c>
      <c r="AJ415">
        <v>55.549597855227901</v>
      </c>
      <c r="AK415" t="str">
        <f>IF(AND(Table2[[#This Row],[20D EMA]]&gt;Table2[[#This Row],[50D EMA]],Table2[[#This Row],[50D EMA]]&gt;Table2[[#This Row],[200D EMA]]),"Uptrend","Downtrend/NoTrend")</f>
        <v>Uptrend</v>
      </c>
      <c r="AL415">
        <v>-0.06</v>
      </c>
      <c r="AM415" t="s">
        <v>3193</v>
      </c>
      <c r="AN415">
        <v>-0.94</v>
      </c>
      <c r="AO415" t="s">
        <v>3193</v>
      </c>
      <c r="AP415">
        <v>0.10081107120018599</v>
      </c>
      <c r="AQ415">
        <f>(Table2[[#This Row],[Sharpe Ratio]]-AVERAGE(Table2[Sharpe Ratio]))/_xlfn.STDEV.P(Table2[Sharpe Ratio])</f>
        <v>0.3973340089565352</v>
      </c>
      <c r="AR4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0.71661177082281879</v>
      </c>
      <c r="AS415">
        <f>_xlfn.RANK.AVG(Table2[[#This Row],[1Y Return vs Nifty Z-Score]],Table2[1Y Return vs Nifty Z-Score])</f>
        <v>358</v>
      </c>
      <c r="AT415">
        <f>_xlfn.RANK.AVG(Table2[[#This Row],[6M Return vs Nifty Z-Score]],Table2[6M Return vs Nifty Z-Score])</f>
        <v>612</v>
      </c>
      <c r="AU415">
        <f>_xlfn.RANK.AVG(Table2[[#This Row],[Sharpe Ratio Z-Score]],Table2[Sharpe Ratio Z-Score])</f>
        <v>235</v>
      </c>
      <c r="AV415">
        <f>(Table2[[#This Row],[Rank 1Y]]+Table2[[#This Row],[Rank 6M]]+Table2[[#This Row],[Rank Sharpe]])/3</f>
        <v>401.66666666666669</v>
      </c>
    </row>
    <row r="416" spans="1:48" x14ac:dyDescent="0.3">
      <c r="A416" t="s">
        <v>1160</v>
      </c>
      <c r="B416" t="s">
        <v>1161</v>
      </c>
      <c r="C416" t="s">
        <v>3158</v>
      </c>
      <c r="D416" t="s">
        <v>1162</v>
      </c>
      <c r="E416">
        <v>10863.793933409999</v>
      </c>
      <c r="F416">
        <v>730.95</v>
      </c>
      <c r="G416">
        <v>44.537533605196103</v>
      </c>
      <c r="H416">
        <f>(Table2[[#This Row],[1Y Return vs Nifty]]-AVERAGE(Table2[1Y Return vs Nifty]))/_xlfn.STDEV.P(Table2[1Y Return vs Nifty])</f>
        <v>0.3165744957669086</v>
      </c>
      <c r="I416">
        <v>-10.870561241750901</v>
      </c>
      <c r="J416">
        <f>(Table2[[#This Row],[1M Return vs Nifty]]-AVERAGE(Table2[1M Return vs Nifty]))/_xlfn.STDEV.P(Table2[1M Return vs Nifty])</f>
        <v>-1.1127315978705163</v>
      </c>
      <c r="K416">
        <v>10.056826422673399</v>
      </c>
      <c r="L416">
        <f>(Table2[[#This Row],[6M Return vs Nifty]]-AVERAGE(Table2[6M Return vs Nifty]))/_xlfn.STDEV.P(Table2[6M Return vs Nifty])</f>
        <v>-2.9006905273972167E-2</v>
      </c>
      <c r="M416">
        <v>-2.2946273909578401</v>
      </c>
      <c r="N416">
        <f>(Table2[[#This Row],[1W Return vs Nifty]]-AVERAGE(Table2[1W Return vs Nifty]))/_xlfn.STDEV.P(Table2[1W Return vs Nifty])</f>
        <v>-1.2450145205173011</v>
      </c>
      <c r="O416">
        <v>761.57</v>
      </c>
      <c r="P416">
        <v>752.73839272755697</v>
      </c>
      <c r="Q416">
        <v>642.35974988780004</v>
      </c>
      <c r="R416">
        <v>35.7961314371965</v>
      </c>
      <c r="S416" s="1">
        <f>(Table2[[#This Row],[Close Price]]-Table2[[#This Row],[20D EMA]])/Table2[[#This Row],[20D EMA]]</f>
        <v>-4.0206415693895506E-2</v>
      </c>
      <c r="T416" s="1">
        <f>(Table2[[#This Row],[Close Price]]-Table2[[#This Row],[50D EMA]])/Table2[[#This Row],[50D EMA]]</f>
        <v>-2.8945504757112776E-2</v>
      </c>
      <c r="U416" s="1">
        <f>(Table2[[#This Row],[Close Price]]-Table2[[#This Row],[200D EMA]])/Table2[[#This Row],[200D EMA]]</f>
        <v>0.13791376269710848</v>
      </c>
      <c r="V416">
        <v>0.543285007967514</v>
      </c>
      <c r="W416">
        <v>716</v>
      </c>
      <c r="X416">
        <v>752.3</v>
      </c>
      <c r="Y416">
        <v>712.75</v>
      </c>
      <c r="Z416">
        <v>752.3</v>
      </c>
      <c r="AA416">
        <v>706.35</v>
      </c>
      <c r="AB416">
        <v>783.45</v>
      </c>
      <c r="AC416" s="1">
        <f>(Table2[[#This Row],[Close Price]]/Table2[[#This Row],[Day Low]])-1</f>
        <v>2.0879888268156455E-2</v>
      </c>
      <c r="AD416" s="1">
        <f>(Table2[[#This Row],[Day High]]/Table2[[#This Row],[Close Price]])-1</f>
        <v>2.9208564197277465E-2</v>
      </c>
      <c r="AE416" s="1">
        <f>(Table2[[#This Row],[Close Price]]/Table2[[#This Row],[Current Week Low]])-1</f>
        <v>2.5534900035075525E-2</v>
      </c>
      <c r="AF416" s="1">
        <f>(Table2[[#This Row],[Current Week High]]/Table2[[#This Row],[Close Price]])-1</f>
        <v>2.9208564197277465E-2</v>
      </c>
      <c r="AG416" s="1">
        <f>(Table2[[#This Row],[Close Price]]/Table2[[#This Row],[Current Month Low]])-1</f>
        <v>3.4826927160755972E-2</v>
      </c>
      <c r="AH416" s="1">
        <f>(Table2[[#This Row],[Current Month High]]/Table2[[#This Row],[Close Price]])-1</f>
        <v>7.182433819002676E-2</v>
      </c>
      <c r="AI416">
        <v>19.707230316711101</v>
      </c>
      <c r="AJ416">
        <v>82.577744473585597</v>
      </c>
      <c r="AK416" t="str">
        <f>IF(AND(Table2[[#This Row],[20D EMA]]&gt;Table2[[#This Row],[50D EMA]],Table2[[#This Row],[50D EMA]]&gt;Table2[[#This Row],[200D EMA]]),"Uptrend","Downtrend/NoTrend")</f>
        <v>Uptrend</v>
      </c>
      <c r="AL416">
        <v>-0.01</v>
      </c>
      <c r="AM416" t="s">
        <v>3193</v>
      </c>
      <c r="AN416">
        <v>-8.52</v>
      </c>
      <c r="AO416" t="s">
        <v>3193</v>
      </c>
      <c r="AP416">
        <v>-5.2070952676692997E-2</v>
      </c>
      <c r="AQ416">
        <f>(Table2[[#This Row],[Sharpe Ratio]]-AVERAGE(Table2[Sharpe Ratio]))/_xlfn.STDEV.P(Table2[Sharpe Ratio])</f>
        <v>-1.3845439795491059</v>
      </c>
      <c r="AR41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-3.4547225074439871</v>
      </c>
      <c r="AS416">
        <f>_xlfn.RANK.AVG(Table2[[#This Row],[1Y Return vs Nifty Z-Score]],Table2[1Y Return vs Nifty Z-Score])</f>
        <v>208</v>
      </c>
      <c r="AT416">
        <f>_xlfn.RANK.AVG(Table2[[#This Row],[6M Return vs Nifty Z-Score]],Table2[6M Return vs Nifty Z-Score])</f>
        <v>326</v>
      </c>
      <c r="AU416">
        <f>_xlfn.RANK.AVG(Table2[[#This Row],[Sharpe Ratio Z-Score]],Table2[Sharpe Ratio Z-Score])</f>
        <v>675</v>
      </c>
      <c r="AV416">
        <f>(Table2[[#This Row],[Rank 1Y]]+Table2[[#This Row],[Rank 6M]]+Table2[[#This Row],[Rank Sharpe]])/3</f>
        <v>403</v>
      </c>
    </row>
    <row r="417" spans="1:48" x14ac:dyDescent="0.3">
      <c r="A417" t="s">
        <v>631</v>
      </c>
      <c r="B417" t="s">
        <v>632</v>
      </c>
      <c r="C417" t="s">
        <v>3165</v>
      </c>
      <c r="D417" t="s">
        <v>633</v>
      </c>
      <c r="E417">
        <v>30695.251051800002</v>
      </c>
      <c r="F417">
        <v>778.9</v>
      </c>
      <c r="G417">
        <v>-6.0219137680595303</v>
      </c>
      <c r="H417">
        <f>(Table2[[#This Row],[1Y Return vs Nifty]]-AVERAGE(Table2[1Y Return vs Nifty]))/_xlfn.STDEV.P(Table2[1Y Return vs Nifty])</f>
        <v>-0.5219788113027326</v>
      </c>
      <c r="I417">
        <v>-3.79306609772406</v>
      </c>
      <c r="J417">
        <f>(Table2[[#This Row],[1M Return vs Nifty]]-AVERAGE(Table2[1M Return vs Nifty]))/_xlfn.STDEV.P(Table2[1M Return vs Nifty])</f>
        <v>-0.33271872138838965</v>
      </c>
      <c r="K417">
        <v>15.689354308884701</v>
      </c>
      <c r="L417">
        <f>(Table2[[#This Row],[6M Return vs Nifty]]-AVERAGE(Table2[6M Return vs Nifty]))/_xlfn.STDEV.P(Table2[6M Return vs Nifty])</f>
        <v>0.14163964536419474</v>
      </c>
      <c r="M417">
        <v>-0.75131082805826699</v>
      </c>
      <c r="N417">
        <f>(Table2[[#This Row],[1W Return vs Nifty]]-AVERAGE(Table2[1W Return vs Nifty]))/_xlfn.STDEV.P(Table2[1W Return vs Nifty])</f>
        <v>-0.94765834044678166</v>
      </c>
      <c r="O417">
        <v>806.94</v>
      </c>
      <c r="P417">
        <v>808.14303554210301</v>
      </c>
      <c r="Q417">
        <v>732.86517631282095</v>
      </c>
      <c r="R417">
        <v>30.892759179169602</v>
      </c>
      <c r="S417" s="1">
        <f>(Table2[[#This Row],[Close Price]]-Table2[[#This Row],[20D EMA]])/Table2[[#This Row],[20D EMA]]</f>
        <v>-3.4748556274320365E-2</v>
      </c>
      <c r="T417" s="1">
        <f>(Table2[[#This Row],[Close Price]]-Table2[[#This Row],[50D EMA]])/Table2[[#This Row],[50D EMA]]</f>
        <v>-3.6185469967561841E-2</v>
      </c>
      <c r="U417" s="1">
        <f>(Table2[[#This Row],[Close Price]]-Table2[[#This Row],[200D EMA]])/Table2[[#This Row],[200D EMA]]</f>
        <v>6.2814860325044589E-2</v>
      </c>
      <c r="V417">
        <v>0.458839492445829</v>
      </c>
      <c r="W417">
        <v>777.1</v>
      </c>
      <c r="X417">
        <v>795.5</v>
      </c>
      <c r="Y417">
        <v>777.1</v>
      </c>
      <c r="Z417">
        <v>795.5</v>
      </c>
      <c r="AA417">
        <v>777.1</v>
      </c>
      <c r="AB417">
        <v>853</v>
      </c>
      <c r="AC417" s="1">
        <f>(Table2[[#This Row],[Close Price]]/Table2[[#This Row],[Day Low]])-1</f>
        <v>2.3163042079525908E-3</v>
      </c>
      <c r="AD417" s="1">
        <f>(Table2[[#This Row],[Day High]]/Table2[[#This Row],[Close Price]])-1</f>
        <v>2.1312106817306553E-2</v>
      </c>
      <c r="AE417" s="1">
        <f>(Table2[[#This Row],[Close Price]]/Table2[[#This Row],[Current Week Low]])-1</f>
        <v>2.3163042079525908E-3</v>
      </c>
      <c r="AF417" s="1">
        <f>(Table2[[#This Row],[Current Week High]]/Table2[[#This Row],[Close Price]])-1</f>
        <v>2.1312106817306553E-2</v>
      </c>
      <c r="AG417" s="1">
        <f>(Table2[[#This Row],[Close Price]]/Table2[[#This Row],[Current Month Low]])-1</f>
        <v>2.3163042079525908E-3</v>
      </c>
      <c r="AH417" s="1">
        <f>(Table2[[#This Row],[Current Month High]]/Table2[[#This Row],[Close Price]])-1</f>
        <v>9.5134163564000618E-2</v>
      </c>
      <c r="AI417">
        <v>18.243676980356899</v>
      </c>
      <c r="AJ417">
        <v>37.226920366455197</v>
      </c>
      <c r="AK417" t="str">
        <f>IF(AND(Table2[[#This Row],[20D EMA]]&gt;Table2[[#This Row],[50D EMA]],Table2[[#This Row],[50D EMA]]&gt;Table2[[#This Row],[200D EMA]]),"Uptrend","Downtrend/NoTrend")</f>
        <v>Downtrend/NoTrend</v>
      </c>
      <c r="AL417">
        <v>-0.06</v>
      </c>
      <c r="AM417" t="s">
        <v>3193</v>
      </c>
      <c r="AN417">
        <v>-6.56</v>
      </c>
      <c r="AO417" t="s">
        <v>3193</v>
      </c>
      <c r="AP417">
        <v>2.5871653034016999E-2</v>
      </c>
      <c r="AQ417">
        <f>(Table2[[#This Row],[Sharpe Ratio]]-AVERAGE(Table2[Sharpe Ratio]))/_xlfn.STDEV.P(Table2[Sharpe Ratio])</f>
        <v>-0.47610353664565291</v>
      </c>
      <c r="AR4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7">
        <f>_xlfn.RANK.AVG(Table2[[#This Row],[1Y Return vs Nifty Z-Score]],Table2[1Y Return vs Nifty Z-Score])</f>
        <v>493</v>
      </c>
      <c r="AT417">
        <f>_xlfn.RANK.AVG(Table2[[#This Row],[6M Return vs Nifty Z-Score]],Table2[6M Return vs Nifty Z-Score])</f>
        <v>260</v>
      </c>
      <c r="AU417">
        <f>_xlfn.RANK.AVG(Table2[[#This Row],[Sharpe Ratio Z-Score]],Table2[Sharpe Ratio Z-Score])</f>
        <v>458</v>
      </c>
      <c r="AV417">
        <f>(Table2[[#This Row],[Rank 1Y]]+Table2[[#This Row],[Rank 6M]]+Table2[[#This Row],[Rank Sharpe]])/3</f>
        <v>403.66666666666669</v>
      </c>
    </row>
    <row r="418" spans="1:48" x14ac:dyDescent="0.3">
      <c r="A418" t="s">
        <v>1404</v>
      </c>
      <c r="B418" t="s">
        <v>1405</v>
      </c>
      <c r="C418" t="s">
        <v>3154</v>
      </c>
      <c r="D418" t="s">
        <v>184</v>
      </c>
      <c r="E418">
        <v>7930.0610850000003</v>
      </c>
      <c r="F418">
        <v>402.25</v>
      </c>
      <c r="G418">
        <v>2.8503071162428402</v>
      </c>
      <c r="H418">
        <f>(Table2[[#This Row],[1Y Return vs Nifty]]-AVERAGE(Table2[1Y Return vs Nifty]))/_xlfn.STDEV.P(Table2[1Y Return vs Nifty])</f>
        <v>-0.37482866330646469</v>
      </c>
      <c r="I418">
        <v>-12.6779822319924</v>
      </c>
      <c r="J418">
        <f>(Table2[[#This Row],[1M Return vs Nifty]]-AVERAGE(Table2[1M Return vs Nifty]))/_xlfn.STDEV.P(Table2[1M Return vs Nifty])</f>
        <v>-1.311928010856017</v>
      </c>
      <c r="K418">
        <v>18.843403025145399</v>
      </c>
      <c r="L418">
        <f>(Table2[[#This Row],[6M Return vs Nifty]]-AVERAGE(Table2[6M Return vs Nifty]))/_xlfn.STDEV.P(Table2[6M Return vs Nifty])</f>
        <v>0.2371966572153448</v>
      </c>
      <c r="M418">
        <v>2.3104724350888901</v>
      </c>
      <c r="N418">
        <f>(Table2[[#This Row],[1W Return vs Nifty]]-AVERAGE(Table2[1W Return vs Nifty]))/_xlfn.STDEV.P(Table2[1W Return vs Nifty])</f>
        <v>-0.35773388993563054</v>
      </c>
      <c r="O418">
        <v>422.17</v>
      </c>
      <c r="P418">
        <v>422.70856553693699</v>
      </c>
      <c r="Q418">
        <v>351.93648146304503</v>
      </c>
      <c r="R418">
        <v>34.644878945457002</v>
      </c>
      <c r="S418" s="1">
        <f>(Table2[[#This Row],[Close Price]]-Table2[[#This Row],[20D EMA]])/Table2[[#This Row],[20D EMA]]</f>
        <v>-4.7184783381102435E-2</v>
      </c>
      <c r="T418" s="1">
        <f>(Table2[[#This Row],[Close Price]]-Table2[[#This Row],[50D EMA]])/Table2[[#This Row],[50D EMA]]</f>
        <v>-4.8398748463849811E-2</v>
      </c>
      <c r="U418" s="1">
        <f>(Table2[[#This Row],[Close Price]]-Table2[[#This Row],[200D EMA]])/Table2[[#This Row],[200D EMA]]</f>
        <v>0.14296192974310373</v>
      </c>
      <c r="V418">
        <v>0.98596316640130099</v>
      </c>
      <c r="W418">
        <v>399.65</v>
      </c>
      <c r="X418">
        <v>406.7</v>
      </c>
      <c r="Y418">
        <v>398</v>
      </c>
      <c r="Z418">
        <v>407</v>
      </c>
      <c r="AA418">
        <v>382.9</v>
      </c>
      <c r="AB418">
        <v>441.5</v>
      </c>
      <c r="AC418" s="1">
        <f>(Table2[[#This Row],[Close Price]]/Table2[[#This Row],[Day Low]])-1</f>
        <v>6.5056924809208105E-3</v>
      </c>
      <c r="AD418" s="1">
        <f>(Table2[[#This Row],[Day High]]/Table2[[#This Row],[Close Price]])-1</f>
        <v>1.106277190801741E-2</v>
      </c>
      <c r="AE418" s="1">
        <f>(Table2[[#This Row],[Close Price]]/Table2[[#This Row],[Current Week Low]])-1</f>
        <v>1.0678391959799027E-2</v>
      </c>
      <c r="AF418" s="1">
        <f>(Table2[[#This Row],[Current Week High]]/Table2[[#This Row],[Close Price]])-1</f>
        <v>1.1808576755748978E-2</v>
      </c>
      <c r="AG418" s="1">
        <f>(Table2[[#This Row],[Close Price]]/Table2[[#This Row],[Current Month Low]])-1</f>
        <v>5.0535387829720557E-2</v>
      </c>
      <c r="AH418" s="1">
        <f>(Table2[[#This Row],[Current Month High]]/Table2[[#This Row],[Close Price]])-1</f>
        <v>9.7576134244872659E-2</v>
      </c>
      <c r="AI418">
        <v>20.646364201367302</v>
      </c>
      <c r="AJ418">
        <v>67.534360683048703</v>
      </c>
      <c r="AK418" t="str">
        <f>IF(AND(Table2[[#This Row],[20D EMA]]&gt;Table2[[#This Row],[50D EMA]],Table2[[#This Row],[50D EMA]]&gt;Table2[[#This Row],[200D EMA]]),"Uptrend","Downtrend/NoTrend")</f>
        <v>Downtrend/NoTrend</v>
      </c>
      <c r="AL418">
        <v>0.01</v>
      </c>
      <c r="AM418" t="s">
        <v>3194</v>
      </c>
      <c r="AN418">
        <v>-13.99</v>
      </c>
      <c r="AO418" t="s">
        <v>3193</v>
      </c>
      <c r="AQ418">
        <f>(Table2[[#This Row],[Sharpe Ratio]]-AVERAGE(Table2[Sharpe Ratio]))/_xlfn.STDEV.P(Table2[Sharpe Ratio])</f>
        <v>-0.77764408339231328</v>
      </c>
      <c r="AR4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18">
        <f>_xlfn.RANK.AVG(Table2[[#This Row],[1Y Return vs Nifty Z-Score]],Table2[1Y Return vs Nifty Z-Score])</f>
        <v>430</v>
      </c>
      <c r="AT418">
        <f>_xlfn.RANK.AVG(Table2[[#This Row],[6M Return vs Nifty Z-Score]],Table2[6M Return vs Nifty Z-Score])</f>
        <v>234</v>
      </c>
      <c r="AU418">
        <f>_xlfn.RANK.AVG(Table2[[#This Row],[Sharpe Ratio Z-Score]],Table2[Sharpe Ratio Z-Score])</f>
        <v>549</v>
      </c>
      <c r="AV418">
        <f>(Table2[[#This Row],[Rank 1Y]]+Table2[[#This Row],[Rank 6M]]+Table2[[#This Row],[Rank Sharpe]])/3</f>
        <v>404.33333333333331</v>
      </c>
    </row>
    <row r="419" spans="1:48" x14ac:dyDescent="0.3">
      <c r="A419" t="s">
        <v>544</v>
      </c>
      <c r="B419" t="s">
        <v>545</v>
      </c>
      <c r="C419" t="s">
        <v>3162</v>
      </c>
      <c r="D419" t="s">
        <v>258</v>
      </c>
      <c r="E419">
        <v>39998.623203659998</v>
      </c>
      <c r="F419">
        <v>2932.6</v>
      </c>
      <c r="G419">
        <v>12.047449244143399</v>
      </c>
      <c r="H419">
        <f>(Table2[[#This Row],[1Y Return vs Nifty]]-AVERAGE(Table2[1Y Return vs Nifty]))/_xlfn.STDEV.P(Table2[1Y Return vs Nifty])</f>
        <v>-0.22228953664227383</v>
      </c>
      <c r="I419">
        <v>-1.57713723369953</v>
      </c>
      <c r="J419">
        <f>(Table2[[#This Row],[1M Return vs Nifty]]-AVERAGE(Table2[1M Return vs Nifty]))/_xlfn.STDEV.P(Table2[1M Return vs Nifty])</f>
        <v>-8.850053230686146E-2</v>
      </c>
      <c r="K419">
        <v>15.0618215944522</v>
      </c>
      <c r="L419">
        <f>(Table2[[#This Row],[6M Return vs Nifty]]-AVERAGE(Table2[6M Return vs Nifty]))/_xlfn.STDEV.P(Table2[6M Return vs Nifty])</f>
        <v>0.12262752588713639</v>
      </c>
      <c r="M419">
        <v>3.0207567160253501</v>
      </c>
      <c r="N419">
        <f>(Table2[[#This Row],[1W Return vs Nifty]]-AVERAGE(Table2[1W Return vs Nifty]))/_xlfn.STDEV.P(Table2[1W Return vs Nifty])</f>
        <v>-0.22088094244533316</v>
      </c>
      <c r="O419">
        <v>2856.95</v>
      </c>
      <c r="P419">
        <v>2852.5525201086998</v>
      </c>
      <c r="Q419">
        <v>2589.7720416935599</v>
      </c>
      <c r="R419">
        <v>65.563446357645802</v>
      </c>
      <c r="S419" s="1">
        <f>(Table2[[#This Row],[Close Price]]-Table2[[#This Row],[20D EMA]])/Table2[[#This Row],[20D EMA]]</f>
        <v>2.6479287351896287E-2</v>
      </c>
      <c r="T419" s="1">
        <f>(Table2[[#This Row],[Close Price]]-Table2[[#This Row],[50D EMA]])/Table2[[#This Row],[50D EMA]]</f>
        <v>2.8061702397069205E-2</v>
      </c>
      <c r="U419" s="1">
        <f>(Table2[[#This Row],[Close Price]]-Table2[[#This Row],[200D EMA]])/Table2[[#This Row],[200D EMA]]</f>
        <v>0.13237765825993336</v>
      </c>
      <c r="V419">
        <v>0.79955371902944805</v>
      </c>
      <c r="W419">
        <v>2835.8</v>
      </c>
      <c r="X419">
        <v>2944</v>
      </c>
      <c r="Y419">
        <v>2805</v>
      </c>
      <c r="Z419">
        <v>2944</v>
      </c>
      <c r="AA419">
        <v>2749.75</v>
      </c>
      <c r="AB419">
        <v>2986.9</v>
      </c>
      <c r="AC419" s="1">
        <f>(Table2[[#This Row],[Close Price]]/Table2[[#This Row],[Day Low]])-1</f>
        <v>3.4134988363072161E-2</v>
      </c>
      <c r="AD419" s="1">
        <f>(Table2[[#This Row],[Day High]]/Table2[[#This Row],[Close Price]])-1</f>
        <v>3.8873354702311236E-3</v>
      </c>
      <c r="AE419" s="1">
        <f>(Table2[[#This Row],[Close Price]]/Table2[[#This Row],[Current Week Low]])-1</f>
        <v>4.54901960784313E-2</v>
      </c>
      <c r="AF419" s="1">
        <f>(Table2[[#This Row],[Current Week High]]/Table2[[#This Row],[Close Price]])-1</f>
        <v>3.8873354702311236E-3</v>
      </c>
      <c r="AG419" s="1">
        <f>(Table2[[#This Row],[Close Price]]/Table2[[#This Row],[Current Month Low]])-1</f>
        <v>6.649695426856983E-2</v>
      </c>
      <c r="AH419" s="1">
        <f>(Table2[[#This Row],[Current Month High]]/Table2[[#This Row],[Close Price]])-1</f>
        <v>1.8515992634522416E-2</v>
      </c>
      <c r="AI419">
        <v>8.0611061856373105</v>
      </c>
      <c r="AJ419">
        <v>52.592554049483503</v>
      </c>
      <c r="AK419" t="str">
        <f>IF(AND(Table2[[#This Row],[20D EMA]]&gt;Table2[[#This Row],[50D EMA]],Table2[[#This Row],[50D EMA]]&gt;Table2[[#This Row],[200D EMA]]),"Uptrend","Downtrend/NoTrend")</f>
        <v>Uptrend</v>
      </c>
      <c r="AL419">
        <v>0.02</v>
      </c>
      <c r="AM419" t="s">
        <v>3194</v>
      </c>
      <c r="AN419">
        <v>4.01</v>
      </c>
      <c r="AO419" t="s">
        <v>3194</v>
      </c>
      <c r="AP419">
        <v>-3.2638335492299998E-4</v>
      </c>
      <c r="AQ419">
        <f>(Table2[[#This Row],[Sharpe Ratio]]-AVERAGE(Table2[Sharpe Ratio]))/_xlfn.STDEV.P(Table2[Sharpe Ratio])</f>
        <v>-0.78144816251949867</v>
      </c>
      <c r="AR4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-1.1904916480268308</v>
      </c>
      <c r="AS419">
        <f>_xlfn.RANK.AVG(Table2[[#This Row],[1Y Return vs Nifty Z-Score]],Table2[1Y Return vs Nifty Z-Score])</f>
        <v>371</v>
      </c>
      <c r="AT419">
        <f>_xlfn.RANK.AVG(Table2[[#This Row],[6M Return vs Nifty Z-Score]],Table2[6M Return vs Nifty Z-Score])</f>
        <v>268</v>
      </c>
      <c r="AU419">
        <f>_xlfn.RANK.AVG(Table2[[#This Row],[Sharpe Ratio Z-Score]],Table2[Sharpe Ratio Z-Score])</f>
        <v>575</v>
      </c>
      <c r="AV419">
        <f>(Table2[[#This Row],[Rank 1Y]]+Table2[[#This Row],[Rank 6M]]+Table2[[#This Row],[Rank Sharpe]])/3</f>
        <v>404.66666666666669</v>
      </c>
    </row>
    <row r="420" spans="1:48" x14ac:dyDescent="0.3">
      <c r="A420" t="s">
        <v>1301</v>
      </c>
      <c r="B420" t="s">
        <v>1302</v>
      </c>
      <c r="C420" t="s">
        <v>3152</v>
      </c>
      <c r="D420" t="s">
        <v>51</v>
      </c>
      <c r="E420">
        <v>9023.6714085000003</v>
      </c>
      <c r="F420">
        <v>520.20000000000005</v>
      </c>
      <c r="G420">
        <v>-1.0313706420906199</v>
      </c>
      <c r="H420">
        <f>(Table2[[#This Row],[1Y Return vs Nifty]]-AVERAGE(Table2[1Y Return vs Nifty]))/_xlfn.STDEV.P(Table2[1Y Return vs Nifty])</f>
        <v>-0.43920819849400677</v>
      </c>
      <c r="I420">
        <v>2.6516720717950801</v>
      </c>
      <c r="J420">
        <f>(Table2[[#This Row],[1M Return vs Nifty]]-AVERAGE(Table2[1M Return vs Nifty]))/_xlfn.STDEV.P(Table2[1M Return vs Nifty])</f>
        <v>0.37755781790720772</v>
      </c>
      <c r="K420">
        <v>22.350644418138099</v>
      </c>
      <c r="L420">
        <f>(Table2[[#This Row],[6M Return vs Nifty]]-AVERAGE(Table2[6M Return vs Nifty]))/_xlfn.STDEV.P(Table2[6M Return vs Nifty])</f>
        <v>0.34345421298080447</v>
      </c>
      <c r="M420">
        <v>6.4899596145760796</v>
      </c>
      <c r="N420">
        <f>(Table2[[#This Row],[1W Return vs Nifty]]-AVERAGE(Table2[1W Return vs Nifty]))/_xlfn.STDEV.P(Table2[1W Return vs Nifty])</f>
        <v>0.44754246892820687</v>
      </c>
      <c r="O420">
        <v>507.49</v>
      </c>
      <c r="P420">
        <v>492.124244954034</v>
      </c>
      <c r="Q420">
        <v>423.58393603383001</v>
      </c>
      <c r="R420">
        <v>58.613602692367401</v>
      </c>
      <c r="S420" s="1">
        <f>(Table2[[#This Row],[Close Price]]-Table2[[#This Row],[20D EMA]])/Table2[[#This Row],[20D EMA]]</f>
        <v>2.5044828469526565E-2</v>
      </c>
      <c r="T420" s="1">
        <f>(Table2[[#This Row],[Close Price]]-Table2[[#This Row],[50D EMA]])/Table2[[#This Row],[50D EMA]]</f>
        <v>5.7050135883039893E-2</v>
      </c>
      <c r="U420" s="1">
        <f>(Table2[[#This Row],[Close Price]]-Table2[[#This Row],[200D EMA]])/Table2[[#This Row],[200D EMA]]</f>
        <v>0.2280918980800388</v>
      </c>
      <c r="V420">
        <v>0.33039526752395998</v>
      </c>
      <c r="W420">
        <v>507.15</v>
      </c>
      <c r="X420">
        <v>527.85</v>
      </c>
      <c r="Y420">
        <v>505.05</v>
      </c>
      <c r="Z420">
        <v>527.85</v>
      </c>
      <c r="AA420">
        <v>465</v>
      </c>
      <c r="AB420">
        <v>532.85</v>
      </c>
      <c r="AC420" s="1">
        <f>(Table2[[#This Row],[Close Price]]/Table2[[#This Row],[Day Low]])-1</f>
        <v>2.5732031943212164E-2</v>
      </c>
      <c r="AD420" s="1">
        <f>(Table2[[#This Row],[Day High]]/Table2[[#This Row],[Close Price]])-1</f>
        <v>1.4705882352941124E-2</v>
      </c>
      <c r="AE420" s="1">
        <f>(Table2[[#This Row],[Close Price]]/Table2[[#This Row],[Current Week Low]])-1</f>
        <v>2.9997029997030022E-2</v>
      </c>
      <c r="AF420" s="1">
        <f>(Table2[[#This Row],[Current Week High]]/Table2[[#This Row],[Close Price]])-1</f>
        <v>1.4705882352941124E-2</v>
      </c>
      <c r="AG420" s="1">
        <f>(Table2[[#This Row],[Close Price]]/Table2[[#This Row],[Current Month Low]])-1</f>
        <v>0.11870967741935501</v>
      </c>
      <c r="AH420" s="1">
        <f>(Table2[[#This Row],[Current Month High]]/Table2[[#This Row],[Close Price]])-1</f>
        <v>2.4317570165320879E-2</v>
      </c>
      <c r="AI420">
        <v>6.37254901960784</v>
      </c>
      <c r="AJ420">
        <v>62.816901408450697</v>
      </c>
      <c r="AK420" t="str">
        <f>IF(AND(Table2[[#This Row],[20D EMA]]&gt;Table2[[#This Row],[50D EMA]],Table2[[#This Row],[50D EMA]]&gt;Table2[[#This Row],[200D EMA]]),"Uptrend","Downtrend/NoTrend")</f>
        <v>Uptrend</v>
      </c>
      <c r="AL420">
        <v>7.0000000000000007E-2</v>
      </c>
      <c r="AM420" t="s">
        <v>3194</v>
      </c>
      <c r="AN420">
        <v>0.16</v>
      </c>
      <c r="AO420" t="s">
        <v>3194</v>
      </c>
      <c r="AQ420">
        <f>(Table2[[#This Row],[Sharpe Ratio]]-AVERAGE(Table2[Sharpe Ratio]))/_xlfn.STDEV.P(Table2[Sharpe Ratio])</f>
        <v>-0.77764408339231328</v>
      </c>
      <c r="AR42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-4.8297782070101103E-2</v>
      </c>
      <c r="AS420">
        <f>_xlfn.RANK.AVG(Table2[[#This Row],[1Y Return vs Nifty Z-Score]],Table2[1Y Return vs Nifty Z-Score])</f>
        <v>460</v>
      </c>
      <c r="AT420">
        <f>_xlfn.RANK.AVG(Table2[[#This Row],[6M Return vs Nifty Z-Score]],Table2[6M Return vs Nifty Z-Score])</f>
        <v>206</v>
      </c>
      <c r="AU420">
        <f>_xlfn.RANK.AVG(Table2[[#This Row],[Sharpe Ratio Z-Score]],Table2[Sharpe Ratio Z-Score])</f>
        <v>549</v>
      </c>
      <c r="AV420">
        <f>(Table2[[#This Row],[Rank 1Y]]+Table2[[#This Row],[Rank 6M]]+Table2[[#This Row],[Rank Sharpe]])/3</f>
        <v>405</v>
      </c>
    </row>
    <row r="421" spans="1:48" x14ac:dyDescent="0.3">
      <c r="A421" t="s">
        <v>939</v>
      </c>
      <c r="B421" t="s">
        <v>940</v>
      </c>
      <c r="C421" t="s">
        <v>3147</v>
      </c>
      <c r="D421" t="s">
        <v>21</v>
      </c>
      <c r="E421">
        <v>16069.213077734999</v>
      </c>
      <c r="F421">
        <v>708.35</v>
      </c>
      <c r="G421">
        <v>2.7616828456473899</v>
      </c>
      <c r="H421">
        <f>(Table2[[#This Row],[1Y Return vs Nifty]]-AVERAGE(Table2[1Y Return vs Nifty]))/_xlfn.STDEV.P(Table2[1Y Return vs Nifty])</f>
        <v>-0.37629854043241129</v>
      </c>
      <c r="I421">
        <v>-7.9460097748248204</v>
      </c>
      <c r="J421">
        <f>(Table2[[#This Row],[1M Return vs Nifty]]-AVERAGE(Table2[1M Return vs Nifty]))/_xlfn.STDEV.P(Table2[1M Return vs Nifty])</f>
        <v>-0.79041589779373456</v>
      </c>
      <c r="K421">
        <v>7.3222275922724398</v>
      </c>
      <c r="L421">
        <f>(Table2[[#This Row],[6M Return vs Nifty]]-AVERAGE(Table2[6M Return vs Nifty]))/_xlfn.STDEV.P(Table2[6M Return vs Nifty])</f>
        <v>-0.11185600379853884</v>
      </c>
      <c r="M421">
        <v>8.3563057924974196</v>
      </c>
      <c r="N421">
        <f>(Table2[[#This Row],[1W Return vs Nifty]]-AVERAGE(Table2[1W Return vs Nifty]))/_xlfn.STDEV.P(Table2[1W Return vs Nifty])</f>
        <v>0.80713789056563856</v>
      </c>
      <c r="O421">
        <v>705.84</v>
      </c>
      <c r="P421">
        <v>725.31986589551605</v>
      </c>
      <c r="Q421">
        <v>659.75706452447105</v>
      </c>
      <c r="R421">
        <v>56.328881856939802</v>
      </c>
      <c r="S421" s="1">
        <f>(Table2[[#This Row],[Close Price]]-Table2[[#This Row],[20D EMA]])/Table2[[#This Row],[20D EMA]]</f>
        <v>3.5560466961350886E-3</v>
      </c>
      <c r="T421" s="1">
        <f>(Table2[[#This Row],[Close Price]]-Table2[[#This Row],[50D EMA]])/Table2[[#This Row],[50D EMA]]</f>
        <v>-2.3396389225551102E-2</v>
      </c>
      <c r="U421" s="1">
        <f>(Table2[[#This Row],[Close Price]]-Table2[[#This Row],[200D EMA]])/Table2[[#This Row],[200D EMA]]</f>
        <v>7.3652770221646666E-2</v>
      </c>
      <c r="V421">
        <v>0.67055009549475098</v>
      </c>
      <c r="W421">
        <v>705.3</v>
      </c>
      <c r="X421">
        <v>725.6</v>
      </c>
      <c r="Y421">
        <v>689.7</v>
      </c>
      <c r="Z421">
        <v>726</v>
      </c>
      <c r="AA421">
        <v>659.6</v>
      </c>
      <c r="AB421">
        <v>726</v>
      </c>
      <c r="AC421" s="1">
        <f>(Table2[[#This Row],[Close Price]]/Table2[[#This Row],[Day Low]])-1</f>
        <v>4.3244009641287828E-3</v>
      </c>
      <c r="AD421" s="1">
        <f>(Table2[[#This Row],[Day High]]/Table2[[#This Row],[Close Price]])-1</f>
        <v>2.4352368179572315E-2</v>
      </c>
      <c r="AE421" s="1">
        <f>(Table2[[#This Row],[Close Price]]/Table2[[#This Row],[Current Week Low]])-1</f>
        <v>2.7040742351747138E-2</v>
      </c>
      <c r="AF421" s="1">
        <f>(Table2[[#This Row],[Current Week High]]/Table2[[#This Row],[Close Price]])-1</f>
        <v>2.4917060775040634E-2</v>
      </c>
      <c r="AG421" s="1">
        <f>(Table2[[#This Row],[Close Price]]/Table2[[#This Row],[Current Month Low]])-1</f>
        <v>7.3908429351121852E-2</v>
      </c>
      <c r="AH421" s="1">
        <f>(Table2[[#This Row],[Current Month High]]/Table2[[#This Row],[Close Price]])-1</f>
        <v>2.4917060775040634E-2</v>
      </c>
      <c r="AI421">
        <v>18.514858473918199</v>
      </c>
      <c r="AJ421">
        <v>55.237782160858998</v>
      </c>
      <c r="AK421" t="str">
        <f>IF(AND(Table2[[#This Row],[20D EMA]]&gt;Table2[[#This Row],[50D EMA]],Table2[[#This Row],[50D EMA]]&gt;Table2[[#This Row],[200D EMA]]),"Uptrend","Downtrend/NoTrend")</f>
        <v>Downtrend/NoTrend</v>
      </c>
      <c r="AL421">
        <v>-0.16</v>
      </c>
      <c r="AM421" t="s">
        <v>3193</v>
      </c>
      <c r="AN421">
        <v>3.41</v>
      </c>
      <c r="AO421" t="s">
        <v>3194</v>
      </c>
      <c r="AP421">
        <v>3.2715717085405001E-2</v>
      </c>
      <c r="AQ421">
        <f>(Table2[[#This Row],[Sharpe Ratio]]-AVERAGE(Table2[Sharpe Ratio]))/_xlfn.STDEV.P(Table2[Sharpe Ratio])</f>
        <v>-0.39633426897221935</v>
      </c>
      <c r="AR4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1">
        <f>_xlfn.RANK.AVG(Table2[[#This Row],[1Y Return vs Nifty Z-Score]],Table2[1Y Return vs Nifty Z-Score])</f>
        <v>433</v>
      </c>
      <c r="AT421">
        <f>_xlfn.RANK.AVG(Table2[[#This Row],[6M Return vs Nifty Z-Score]],Table2[6M Return vs Nifty Z-Score])</f>
        <v>351</v>
      </c>
      <c r="AU421">
        <f>_xlfn.RANK.AVG(Table2[[#This Row],[Sharpe Ratio Z-Score]],Table2[Sharpe Ratio Z-Score])</f>
        <v>440</v>
      </c>
      <c r="AV421">
        <f>(Table2[[#This Row],[Rank 1Y]]+Table2[[#This Row],[Rank 6M]]+Table2[[#This Row],[Rank Sharpe]])/3</f>
        <v>408</v>
      </c>
    </row>
    <row r="422" spans="1:48" x14ac:dyDescent="0.3">
      <c r="A422" t="s">
        <v>1907</v>
      </c>
      <c r="B422" t="s">
        <v>1908</v>
      </c>
      <c r="C422" t="s">
        <v>3159</v>
      </c>
      <c r="D422" t="s">
        <v>483</v>
      </c>
      <c r="E422">
        <v>3883.3664800000001</v>
      </c>
      <c r="F422">
        <v>448.55</v>
      </c>
      <c r="G422">
        <v>6.5516951085640303</v>
      </c>
      <c r="H422">
        <f>(Table2[[#This Row],[1Y Return vs Nifty]]-AVERAGE(Table2[1Y Return vs Nifty]))/_xlfn.STDEV.P(Table2[1Y Return vs Nifty])</f>
        <v>-0.31343932258058854</v>
      </c>
      <c r="I422">
        <v>-49.811810149764298</v>
      </c>
      <c r="J422">
        <f>(Table2[[#This Row],[1M Return vs Nifty]]-AVERAGE(Table2[1M Return vs Nifty]))/_xlfn.STDEV.P(Table2[1M Return vs Nifty])</f>
        <v>-5.4044583961829344</v>
      </c>
      <c r="K422">
        <v>-40.086680729376702</v>
      </c>
      <c r="L422">
        <f>(Table2[[#This Row],[6M Return vs Nifty]]-AVERAGE(Table2[6M Return vs Nifty]))/_xlfn.STDEV.P(Table2[6M Return vs Nifty])</f>
        <v>-1.5481856302200305</v>
      </c>
      <c r="M422">
        <v>12.7734314520645</v>
      </c>
      <c r="N422">
        <f>(Table2[[#This Row],[1W Return vs Nifty]]-AVERAGE(Table2[1W Return vs Nifty]))/_xlfn.STDEV.P(Table2[1W Return vs Nifty])</f>
        <v>1.6582008834701025</v>
      </c>
      <c r="O422">
        <v>498.09</v>
      </c>
      <c r="P422">
        <v>428.12620135245902</v>
      </c>
      <c r="Q422">
        <v>468.45135480979098</v>
      </c>
      <c r="R422">
        <v>73.095792817740104</v>
      </c>
      <c r="S422" s="1">
        <f>(Table2[[#This Row],[Close Price]]-Table2[[#This Row],[20D EMA]])/Table2[[#This Row],[20D EMA]]</f>
        <v>-9.9459936959184009E-2</v>
      </c>
      <c r="T422" s="1">
        <f>(Table2[[#This Row],[Close Price]]-Table2[[#This Row],[50D EMA]])/Table2[[#This Row],[50D EMA]]</f>
        <v>4.7705089254107345E-2</v>
      </c>
      <c r="U422" s="1">
        <f>(Table2[[#This Row],[Close Price]]-Table2[[#This Row],[200D EMA]])/Table2[[#This Row],[200D EMA]]</f>
        <v>-4.2483290112100711E-2</v>
      </c>
      <c r="V422">
        <v>0.63995825931293404</v>
      </c>
      <c r="W422">
        <v>440.05</v>
      </c>
      <c r="X422">
        <v>458</v>
      </c>
      <c r="Y422">
        <v>408.75</v>
      </c>
      <c r="Z422">
        <v>452</v>
      </c>
      <c r="AA422">
        <v>383.1</v>
      </c>
      <c r="AB422">
        <v>452</v>
      </c>
      <c r="AC422" s="1">
        <f>(Table2[[#This Row],[Close Price]]/Table2[[#This Row],[Day Low]])-1</f>
        <v>1.9315986819679498E-2</v>
      </c>
      <c r="AD422" s="1">
        <f>(Table2[[#This Row],[Day High]]/Table2[[#This Row],[Close Price]])-1</f>
        <v>2.1067885408538656E-2</v>
      </c>
      <c r="AE422" s="1">
        <f>(Table2[[#This Row],[Close Price]]/Table2[[#This Row],[Current Week Low]])-1</f>
        <v>9.7370030581039879E-2</v>
      </c>
      <c r="AF422" s="1">
        <f>(Table2[[#This Row],[Current Week High]]/Table2[[#This Row],[Close Price]])-1</f>
        <v>7.6914502285141406E-3</v>
      </c>
      <c r="AG422" s="1">
        <f>(Table2[[#This Row],[Close Price]]/Table2[[#This Row],[Current Month Low]])-1</f>
        <v>0.17084312190028705</v>
      </c>
      <c r="AH422" s="1">
        <f>(Table2[[#This Row],[Current Month High]]/Table2[[#This Row],[Close Price]])-1</f>
        <v>7.6914502285141406E-3</v>
      </c>
      <c r="AI422">
        <v>66.642514769813801</v>
      </c>
      <c r="AJ422">
        <v>44.693548387096698</v>
      </c>
      <c r="AK422" t="str">
        <f>IF(AND(Table2[[#This Row],[20D EMA]]&gt;Table2[[#This Row],[50D EMA]],Table2[[#This Row],[50D EMA]]&gt;Table2[[#This Row],[200D EMA]]),"Uptrend","Downtrend/NoTrend")</f>
        <v>Downtrend/NoTrend</v>
      </c>
      <c r="AL422">
        <v>-0.17</v>
      </c>
      <c r="AM422" t="s">
        <v>3193</v>
      </c>
      <c r="AN422">
        <v>6.9</v>
      </c>
      <c r="AO422" t="s">
        <v>3194</v>
      </c>
      <c r="AP422">
        <v>0.16017787152802099</v>
      </c>
      <c r="AQ422">
        <f>(Table2[[#This Row],[Sharpe Ratio]]-AVERAGE(Table2[Sharpe Ratio]))/_xlfn.STDEV.P(Table2[Sharpe Ratio])</f>
        <v>1.0892688229368259</v>
      </c>
      <c r="AR4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2">
        <f>_xlfn.RANK.AVG(Table2[[#This Row],[1Y Return vs Nifty Z-Score]],Table2[1Y Return vs Nifty Z-Score])</f>
        <v>402</v>
      </c>
      <c r="AT422">
        <f>_xlfn.RANK.AVG(Table2[[#This Row],[6M Return vs Nifty Z-Score]],Table2[6M Return vs Nifty Z-Score])</f>
        <v>724</v>
      </c>
      <c r="AU422">
        <f>_xlfn.RANK.AVG(Table2[[#This Row],[Sharpe Ratio Z-Score]],Table2[Sharpe Ratio Z-Score])</f>
        <v>101</v>
      </c>
      <c r="AV422">
        <f>(Table2[[#This Row],[Rank 1Y]]+Table2[[#This Row],[Rank 6M]]+Table2[[#This Row],[Rank Sharpe]])/3</f>
        <v>409</v>
      </c>
    </row>
    <row r="423" spans="1:48" x14ac:dyDescent="0.3">
      <c r="A423" t="s">
        <v>2046</v>
      </c>
      <c r="B423" t="s">
        <v>2047</v>
      </c>
      <c r="C423" t="s">
        <v>3162</v>
      </c>
      <c r="D423" t="s">
        <v>258</v>
      </c>
      <c r="E423">
        <v>3220.6183145999998</v>
      </c>
      <c r="F423">
        <v>314.55</v>
      </c>
      <c r="G423">
        <v>16.2089102856959</v>
      </c>
      <c r="H423">
        <f>(Table2[[#This Row],[1Y Return vs Nifty]]-AVERAGE(Table2[1Y Return vs Nifty]))/_xlfn.STDEV.P(Table2[1Y Return vs Nifty])</f>
        <v>-0.15326965806501675</v>
      </c>
      <c r="I423">
        <v>-7.2343205276023603</v>
      </c>
      <c r="J423">
        <f>(Table2[[#This Row],[1M Return vs Nifty]]-AVERAGE(Table2[1M Return vs Nifty]))/_xlfn.STDEV.P(Table2[1M Return vs Nifty])</f>
        <v>-0.71198041100206955</v>
      </c>
      <c r="K423">
        <v>4.12605268122587</v>
      </c>
      <c r="L423">
        <f>(Table2[[#This Row],[6M Return vs Nifty]]-AVERAGE(Table2[6M Return vs Nifty]))/_xlfn.STDEV.P(Table2[6M Return vs Nifty])</f>
        <v>-0.20868929691752228</v>
      </c>
      <c r="M423">
        <v>1.6851253829902599</v>
      </c>
      <c r="N423">
        <f>(Table2[[#This Row],[1W Return vs Nifty]]-AVERAGE(Table2[1W Return vs Nifty]))/_xlfn.STDEV.P(Table2[1W Return vs Nifty])</f>
        <v>-0.47822168557040662</v>
      </c>
      <c r="O423">
        <v>270.36</v>
      </c>
      <c r="P423">
        <v>323.81673423120299</v>
      </c>
      <c r="Q423">
        <v>287.05942738934903</v>
      </c>
      <c r="R423">
        <v>42.2021358402556</v>
      </c>
      <c r="S423" s="1">
        <f>(Table2[[#This Row],[Close Price]]-Table2[[#This Row],[20D EMA]])/Table2[[#This Row],[20D EMA]]</f>
        <v>0.16344873501997334</v>
      </c>
      <c r="T423" s="1">
        <f>(Table2[[#This Row],[Close Price]]-Table2[[#This Row],[50D EMA]])/Table2[[#This Row],[50D EMA]]</f>
        <v>-2.8617218480705781E-2</v>
      </c>
      <c r="U423" s="1">
        <f>(Table2[[#This Row],[Close Price]]-Table2[[#This Row],[200D EMA]])/Table2[[#This Row],[200D EMA]]</f>
        <v>9.5766137557867184E-2</v>
      </c>
      <c r="V423">
        <v>0.50538174534243696</v>
      </c>
      <c r="W423">
        <v>314.55</v>
      </c>
      <c r="X423">
        <v>323.95</v>
      </c>
      <c r="Y423">
        <v>311.45</v>
      </c>
      <c r="Z423">
        <v>317.89999999999998</v>
      </c>
      <c r="AA423">
        <v>309.89999999999998</v>
      </c>
      <c r="AB423">
        <v>319.64999999999998</v>
      </c>
      <c r="AC423" s="1">
        <f>(Table2[[#This Row],[Close Price]]/Table2[[#This Row],[Day Low]])-1</f>
        <v>0</v>
      </c>
      <c r="AD423" s="1">
        <f>(Table2[[#This Row],[Day High]]/Table2[[#This Row],[Close Price]])-1</f>
        <v>2.9883961214433263E-2</v>
      </c>
      <c r="AE423" s="1">
        <f>(Table2[[#This Row],[Close Price]]/Table2[[#This Row],[Current Week Low]])-1</f>
        <v>9.9534435703965141E-3</v>
      </c>
      <c r="AF423" s="1">
        <f>(Table2[[#This Row],[Current Week High]]/Table2[[#This Row],[Close Price]])-1</f>
        <v>1.0650135113654313E-2</v>
      </c>
      <c r="AG423" s="1">
        <f>(Table2[[#This Row],[Close Price]]/Table2[[#This Row],[Current Month Low]])-1</f>
        <v>1.5004840271055198E-2</v>
      </c>
      <c r="AH423" s="1">
        <f>(Table2[[#This Row],[Current Month High]]/Table2[[#This Row],[Close Price]])-1</f>
        <v>1.6213638531235031E-2</v>
      </c>
      <c r="AI423">
        <v>15.355269432522601</v>
      </c>
      <c r="AJ423">
        <v>66.737344288364696</v>
      </c>
      <c r="AK423" t="str">
        <f>IF(AND(Table2[[#This Row],[20D EMA]]&gt;Table2[[#This Row],[50D EMA]],Table2[[#This Row],[50D EMA]]&gt;Table2[[#This Row],[200D EMA]]),"Uptrend","Downtrend/NoTrend")</f>
        <v>Downtrend/NoTrend</v>
      </c>
      <c r="AL423">
        <v>-0.06</v>
      </c>
      <c r="AM423" t="s">
        <v>3193</v>
      </c>
      <c r="AN423">
        <v>-4.2300000000000004</v>
      </c>
      <c r="AO423" t="s">
        <v>3193</v>
      </c>
      <c r="AP423">
        <v>6.4994936937269997E-3</v>
      </c>
      <c r="AQ423">
        <f>(Table2[[#This Row],[Sharpe Ratio]]-AVERAGE(Table2[Sharpe Ratio]))/_xlfn.STDEV.P(Table2[Sharpe Ratio])</f>
        <v>-0.70189086888352192</v>
      </c>
      <c r="AR4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3">
        <f>_xlfn.RANK.AVG(Table2[[#This Row],[1Y Return vs Nifty Z-Score]],Table2[1Y Return vs Nifty Z-Score])</f>
        <v>338</v>
      </c>
      <c r="AT423">
        <f>_xlfn.RANK.AVG(Table2[[#This Row],[6M Return vs Nifty Z-Score]],Table2[6M Return vs Nifty Z-Score])</f>
        <v>381</v>
      </c>
      <c r="AU423">
        <f>_xlfn.RANK.AVG(Table2[[#This Row],[Sharpe Ratio Z-Score]],Table2[Sharpe Ratio Z-Score])</f>
        <v>509</v>
      </c>
      <c r="AV423">
        <f>(Table2[[#This Row],[Rank 1Y]]+Table2[[#This Row],[Rank 6M]]+Table2[[#This Row],[Rank Sharpe]])/3</f>
        <v>409.33333333333331</v>
      </c>
    </row>
    <row r="424" spans="1:48" x14ac:dyDescent="0.3">
      <c r="A424" t="s">
        <v>30</v>
      </c>
      <c r="B424" t="s">
        <v>31</v>
      </c>
      <c r="C424" t="s">
        <v>3147</v>
      </c>
      <c r="D424" t="s">
        <v>21</v>
      </c>
      <c r="E424">
        <v>811522.52675864997</v>
      </c>
      <c r="F424">
        <v>1959.3</v>
      </c>
      <c r="G424">
        <v>9.7515951710389697</v>
      </c>
      <c r="H424">
        <f>(Table2[[#This Row],[1Y Return vs Nifty]]-AVERAGE(Table2[1Y Return vs Nifty]))/_xlfn.STDEV.P(Table2[1Y Return vs Nifty])</f>
        <v>-0.2603674058748674</v>
      </c>
      <c r="I424">
        <v>1.80906259833938</v>
      </c>
      <c r="J424">
        <f>(Table2[[#This Row],[1M Return vs Nifty]]-AVERAGE(Table2[1M Return vs Nifty]))/_xlfn.STDEV.P(Table2[1M Return vs Nifty])</f>
        <v>0.28469357345824275</v>
      </c>
      <c r="K424">
        <v>20.950130428159099</v>
      </c>
      <c r="L424">
        <f>(Table2[[#This Row],[6M Return vs Nifty]]-AVERAGE(Table2[6M Return vs Nifty]))/_xlfn.STDEV.P(Table2[6M Return vs Nifty])</f>
        <v>0.30102337440555682</v>
      </c>
      <c r="M424">
        <v>0.488777672594014</v>
      </c>
      <c r="N424">
        <f>(Table2[[#This Row],[1W Return vs Nifty]]-AVERAGE(Table2[1W Return vs Nifty]))/_xlfn.STDEV.P(Table2[1W Return vs Nifty])</f>
        <v>-0.70872616776890995</v>
      </c>
      <c r="O424">
        <v>1924.21</v>
      </c>
      <c r="P424">
        <v>1877.7015063983699</v>
      </c>
      <c r="Q424">
        <v>1688.0836301862701</v>
      </c>
      <c r="R424">
        <v>64.285439264891494</v>
      </c>
      <c r="S424" s="1">
        <f>(Table2[[#This Row],[Close Price]]-Table2[[#This Row],[20D EMA]])/Table2[[#This Row],[20D EMA]]</f>
        <v>1.8236055316207648E-2</v>
      </c>
      <c r="T424" s="1">
        <f>(Table2[[#This Row],[Close Price]]-Table2[[#This Row],[50D EMA]])/Table2[[#This Row],[50D EMA]]</f>
        <v>4.345658419273709E-2</v>
      </c>
      <c r="U424" s="1">
        <f>(Table2[[#This Row],[Close Price]]-Table2[[#This Row],[200D EMA]])/Table2[[#This Row],[200D EMA]]</f>
        <v>0.16066524487522149</v>
      </c>
      <c r="V424">
        <v>0.860895477893456</v>
      </c>
      <c r="W424">
        <v>1951.75</v>
      </c>
      <c r="X424">
        <v>1991.45</v>
      </c>
      <c r="Y424">
        <v>1931.1</v>
      </c>
      <c r="Z424">
        <v>1991.45</v>
      </c>
      <c r="AA424">
        <v>1875</v>
      </c>
      <c r="AB424">
        <v>1991.45</v>
      </c>
      <c r="AC424" s="1">
        <f>(Table2[[#This Row],[Close Price]]/Table2[[#This Row],[Day Low]])-1</f>
        <v>3.8683232996028494E-3</v>
      </c>
      <c r="AD424" s="1">
        <f>(Table2[[#This Row],[Day High]]/Table2[[#This Row],[Close Price]])-1</f>
        <v>1.6408921553616063E-2</v>
      </c>
      <c r="AE424" s="1">
        <f>(Table2[[#This Row],[Close Price]]/Table2[[#This Row],[Current Week Low]])-1</f>
        <v>1.4603075967065449E-2</v>
      </c>
      <c r="AF424" s="1">
        <f>(Table2[[#This Row],[Current Week High]]/Table2[[#This Row],[Close Price]])-1</f>
        <v>1.6408921553616063E-2</v>
      </c>
      <c r="AG424" s="1">
        <f>(Table2[[#This Row],[Close Price]]/Table2[[#This Row],[Current Month Low]])-1</f>
        <v>4.4959999999999889E-2</v>
      </c>
      <c r="AH424" s="1">
        <f>(Table2[[#This Row],[Current Month High]]/Table2[[#This Row],[Close Price]])-1</f>
        <v>1.6408921553616063E-2</v>
      </c>
      <c r="AI424">
        <v>1.6408921553616</v>
      </c>
      <c r="AJ424">
        <v>44.956164687604002</v>
      </c>
      <c r="AK424" t="str">
        <f>IF(AND(Table2[[#This Row],[20D EMA]]&gt;Table2[[#This Row],[50D EMA]],Table2[[#This Row],[50D EMA]]&gt;Table2[[#This Row],[200D EMA]]),"Uptrend","Downtrend/NoTrend")</f>
        <v>Uptrend</v>
      </c>
      <c r="AL424">
        <v>0</v>
      </c>
      <c r="AM424" t="s">
        <v>3195</v>
      </c>
      <c r="AN424">
        <v>3.11</v>
      </c>
      <c r="AO424" t="s">
        <v>3194</v>
      </c>
      <c r="AP424">
        <v>-2.1458493482674999E-2</v>
      </c>
      <c r="AQ424">
        <f>(Table2[[#This Row],[Sharpe Ratio]]-AVERAGE(Table2[Sharpe Ratio]))/_xlfn.STDEV.P(Table2[Sharpe Ratio])</f>
        <v>-1.0277481586370485</v>
      </c>
      <c r="AR42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-1.411124784417026</v>
      </c>
      <c r="AS424">
        <f>_xlfn.RANK.AVG(Table2[[#This Row],[1Y Return vs Nifty Z-Score]],Table2[1Y Return vs Nifty Z-Score])</f>
        <v>386</v>
      </c>
      <c r="AT424">
        <f>_xlfn.RANK.AVG(Table2[[#This Row],[6M Return vs Nifty Z-Score]],Table2[6M Return vs Nifty Z-Score])</f>
        <v>220</v>
      </c>
      <c r="AU424">
        <f>_xlfn.RANK.AVG(Table2[[#This Row],[Sharpe Ratio Z-Score]],Table2[Sharpe Ratio Z-Score])</f>
        <v>624</v>
      </c>
      <c r="AV424">
        <f>(Table2[[#This Row],[Rank 1Y]]+Table2[[#This Row],[Rank 6M]]+Table2[[#This Row],[Rank Sharpe]])/3</f>
        <v>410</v>
      </c>
    </row>
    <row r="425" spans="1:48" x14ac:dyDescent="0.3">
      <c r="A425" t="s">
        <v>160</v>
      </c>
      <c r="B425" t="s">
        <v>161</v>
      </c>
      <c r="C425" t="s">
        <v>3148</v>
      </c>
      <c r="D425" t="s">
        <v>43</v>
      </c>
      <c r="E425">
        <v>172706.64157075001</v>
      </c>
      <c r="F425">
        <v>1723.75</v>
      </c>
      <c r="G425">
        <v>3.5039246907747699</v>
      </c>
      <c r="H425">
        <f>(Table2[[#This Row],[1Y Return vs Nifty]]-AVERAGE(Table2[1Y Return vs Nifty]))/_xlfn.STDEV.P(Table2[1Y Return vs Nifty])</f>
        <v>-0.36398809429002971</v>
      </c>
      <c r="I425">
        <v>-4.4012779009744696</v>
      </c>
      <c r="J425">
        <f>(Table2[[#This Row],[1M Return vs Nifty]]-AVERAGE(Table2[1M Return vs Nifty]))/_xlfn.STDEV.P(Table2[1M Return vs Nifty])</f>
        <v>-0.39974992784059354</v>
      </c>
      <c r="K425">
        <v>5.0061786132591699</v>
      </c>
      <c r="L425">
        <f>(Table2[[#This Row],[6M Return vs Nifty]]-AVERAGE(Table2[6M Return vs Nifty]))/_xlfn.STDEV.P(Table2[6M Return vs Nifty])</f>
        <v>-0.18202445699789083</v>
      </c>
      <c r="M425">
        <v>-2.92915460453814</v>
      </c>
      <c r="N425">
        <f>(Table2[[#This Row],[1W Return vs Nifty]]-AVERAGE(Table2[1W Return vs Nifty]))/_xlfn.STDEV.P(Table2[1W Return vs Nifty])</f>
        <v>-1.367271089854273</v>
      </c>
      <c r="O425">
        <v>1790.98</v>
      </c>
      <c r="P425">
        <v>1776.1657793091999</v>
      </c>
      <c r="Q425">
        <v>1595.4235645039801</v>
      </c>
      <c r="R425">
        <v>24.122830675351199</v>
      </c>
      <c r="S425" s="1">
        <f>(Table2[[#This Row],[Close Price]]-Table2[[#This Row],[20D EMA]])/Table2[[#This Row],[20D EMA]]</f>
        <v>-3.7538107628225896E-2</v>
      </c>
      <c r="T425" s="1">
        <f>(Table2[[#This Row],[Close Price]]-Table2[[#This Row],[50D EMA]])/Table2[[#This Row],[50D EMA]]</f>
        <v>-2.9510634603930878E-2</v>
      </c>
      <c r="U425" s="1">
        <f>(Table2[[#This Row],[Close Price]]-Table2[[#This Row],[200D EMA]])/Table2[[#This Row],[200D EMA]]</f>
        <v>8.0434085562674298E-2</v>
      </c>
      <c r="V425">
        <v>0.87939341146517302</v>
      </c>
      <c r="W425">
        <v>1718.5</v>
      </c>
      <c r="X425">
        <v>1754.95</v>
      </c>
      <c r="Y425">
        <v>1717.3</v>
      </c>
      <c r="Z425">
        <v>1754.95</v>
      </c>
      <c r="AA425">
        <v>1717.3</v>
      </c>
      <c r="AB425">
        <v>1859.3</v>
      </c>
      <c r="AC425" s="1">
        <f>(Table2[[#This Row],[Close Price]]/Table2[[#This Row],[Day Low]])-1</f>
        <v>3.054989816700715E-3</v>
      </c>
      <c r="AD425" s="1">
        <f>(Table2[[#This Row],[Day High]]/Table2[[#This Row],[Close Price]])-1</f>
        <v>1.810007251631629E-2</v>
      </c>
      <c r="AE425" s="1">
        <f>(Table2[[#This Row],[Close Price]]/Table2[[#This Row],[Current Week Low]])-1</f>
        <v>3.7558958830723466E-3</v>
      </c>
      <c r="AF425" s="1">
        <f>(Table2[[#This Row],[Current Week High]]/Table2[[#This Row],[Close Price]])-1</f>
        <v>1.810007251631629E-2</v>
      </c>
      <c r="AG425" s="1">
        <f>(Table2[[#This Row],[Close Price]]/Table2[[#This Row],[Current Month Low]])-1</f>
        <v>3.7558958830723466E-3</v>
      </c>
      <c r="AH425" s="1">
        <f>(Table2[[#This Row],[Current Month High]]/Table2[[#This Row],[Close Price]])-1</f>
        <v>7.8636693255982548E-2</v>
      </c>
      <c r="AI425">
        <v>12.313270485859301</v>
      </c>
      <c r="AJ425">
        <v>33.546387759054802</v>
      </c>
      <c r="AK425" t="str">
        <f>IF(AND(Table2[[#This Row],[20D EMA]]&gt;Table2[[#This Row],[50D EMA]],Table2[[#This Row],[50D EMA]]&gt;Table2[[#This Row],[200D EMA]]),"Uptrend","Downtrend/NoTrend")</f>
        <v>Uptrend</v>
      </c>
      <c r="AL425">
        <v>-0.04</v>
      </c>
      <c r="AM425" t="s">
        <v>3193</v>
      </c>
      <c r="AN425">
        <v>-9.1999999999999993</v>
      </c>
      <c r="AO425" t="s">
        <v>3193</v>
      </c>
      <c r="AP425">
        <v>3.375674969043E-2</v>
      </c>
      <c r="AQ425">
        <f>(Table2[[#This Row],[Sharpe Ratio]]-AVERAGE(Table2[Sharpe Ratio]))/_xlfn.STDEV.P(Table2[Sharpe Ratio])</f>
        <v>-0.38420077520250956</v>
      </c>
      <c r="AR42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-2.6972343441852966</v>
      </c>
      <c r="AS425">
        <f>_xlfn.RANK.AVG(Table2[[#This Row],[1Y Return vs Nifty Z-Score]],Table2[1Y Return vs Nifty Z-Score])</f>
        <v>423</v>
      </c>
      <c r="AT425">
        <f>_xlfn.RANK.AVG(Table2[[#This Row],[6M Return vs Nifty Z-Score]],Table2[6M Return vs Nifty Z-Score])</f>
        <v>372</v>
      </c>
      <c r="AU425">
        <f>_xlfn.RANK.AVG(Table2[[#This Row],[Sharpe Ratio Z-Score]],Table2[Sharpe Ratio Z-Score])</f>
        <v>436</v>
      </c>
      <c r="AV425">
        <f>(Table2[[#This Row],[Rank 1Y]]+Table2[[#This Row],[Rank 6M]]+Table2[[#This Row],[Rank Sharpe]])/3</f>
        <v>410.33333333333331</v>
      </c>
    </row>
    <row r="426" spans="1:48" x14ac:dyDescent="0.3">
      <c r="A426" t="s">
        <v>32</v>
      </c>
      <c r="B426" t="s">
        <v>33</v>
      </c>
      <c r="C426" t="s">
        <v>3148</v>
      </c>
      <c r="D426" t="s">
        <v>34</v>
      </c>
      <c r="E426">
        <v>718119.55103580898</v>
      </c>
      <c r="F426">
        <v>804.65</v>
      </c>
      <c r="G426">
        <v>12.915203540410401</v>
      </c>
      <c r="H426">
        <f>(Table2[[#This Row],[1Y Return vs Nifty]]-AVERAGE(Table2[1Y Return vs Nifty]))/_xlfn.STDEV.P(Table2[1Y Return vs Nifty])</f>
        <v>-0.20789740475272528</v>
      </c>
      <c r="I426">
        <v>2.96865123066936</v>
      </c>
      <c r="J426">
        <f>(Table2[[#This Row],[1M Return vs Nifty]]-AVERAGE(Table2[1M Return vs Nifty]))/_xlfn.STDEV.P(Table2[1M Return vs Nifty])</f>
        <v>0.41249218670109949</v>
      </c>
      <c r="K426">
        <v>-6.2791133081205697</v>
      </c>
      <c r="L426">
        <f>(Table2[[#This Row],[6M Return vs Nifty]]-AVERAGE(Table2[6M Return vs Nifty]))/_xlfn.STDEV.P(Table2[6M Return vs Nifty])</f>
        <v>-0.52393064516655752</v>
      </c>
      <c r="M426">
        <v>3.9150835102881998</v>
      </c>
      <c r="N426">
        <f>(Table2[[#This Row],[1W Return vs Nifty]]-AVERAGE(Table2[1W Return vs Nifty]))/_xlfn.STDEV.P(Table2[1W Return vs Nifty])</f>
        <v>-4.8567882591248439E-2</v>
      </c>
      <c r="O426">
        <v>796.27</v>
      </c>
      <c r="P426">
        <v>804.21593805617999</v>
      </c>
      <c r="Q426">
        <v>769.95236012811904</v>
      </c>
      <c r="R426">
        <v>59.527581930887401</v>
      </c>
      <c r="S426" s="1">
        <f>(Table2[[#This Row],[Close Price]]-Table2[[#This Row],[20D EMA]])/Table2[[#This Row],[20D EMA]]</f>
        <v>1.0524068469237816E-2</v>
      </c>
      <c r="T426" s="1">
        <f>(Table2[[#This Row],[Close Price]]-Table2[[#This Row],[50D EMA]])/Table2[[#This Row],[50D EMA]]</f>
        <v>5.3973307824404441E-4</v>
      </c>
      <c r="U426" s="1">
        <f>(Table2[[#This Row],[Close Price]]-Table2[[#This Row],[200D EMA]])/Table2[[#This Row],[200D EMA]]</f>
        <v>4.5064658112233459E-2</v>
      </c>
      <c r="V426">
        <v>0.93621016216269404</v>
      </c>
      <c r="W426">
        <v>801.6</v>
      </c>
      <c r="X426">
        <v>807.5</v>
      </c>
      <c r="Y426">
        <v>800.8</v>
      </c>
      <c r="Z426">
        <v>809.25</v>
      </c>
      <c r="AA426">
        <v>765.4</v>
      </c>
      <c r="AB426">
        <v>809.85</v>
      </c>
      <c r="AC426" s="1">
        <f>(Table2[[#This Row],[Close Price]]/Table2[[#This Row],[Day Low]])-1</f>
        <v>3.8048902195608747E-3</v>
      </c>
      <c r="AD426" s="1">
        <f>(Table2[[#This Row],[Day High]]/Table2[[#This Row],[Close Price]])-1</f>
        <v>3.5419126328217754E-3</v>
      </c>
      <c r="AE426" s="1">
        <f>(Table2[[#This Row],[Close Price]]/Table2[[#This Row],[Current Week Low]])-1</f>
        <v>4.8076923076922906E-3</v>
      </c>
      <c r="AF426" s="1">
        <f>(Table2[[#This Row],[Current Week High]]/Table2[[#This Row],[Close Price]])-1</f>
        <v>5.7167712670105342E-3</v>
      </c>
      <c r="AG426" s="1">
        <f>(Table2[[#This Row],[Close Price]]/Table2[[#This Row],[Current Month Low]])-1</f>
        <v>5.1280376273843853E-2</v>
      </c>
      <c r="AH426" s="1">
        <f>(Table2[[#This Row],[Current Month High]]/Table2[[#This Row],[Close Price]])-1</f>
        <v>6.4624370844466039E-3</v>
      </c>
      <c r="AI426">
        <v>13.3412042502951</v>
      </c>
      <c r="AJ426">
        <v>48.131443298969003</v>
      </c>
      <c r="AK426" t="str">
        <f>IF(AND(Table2[[#This Row],[20D EMA]]&gt;Table2[[#This Row],[50D EMA]],Table2[[#This Row],[50D EMA]]&gt;Table2[[#This Row],[200D EMA]]),"Uptrend","Downtrend/NoTrend")</f>
        <v>Downtrend/NoTrend</v>
      </c>
      <c r="AL426">
        <v>-0.08</v>
      </c>
      <c r="AM426" t="s">
        <v>3193</v>
      </c>
      <c r="AN426">
        <v>0.35</v>
      </c>
      <c r="AO426" t="s">
        <v>3194</v>
      </c>
      <c r="AP426">
        <v>5.6685342326933001E-2</v>
      </c>
      <c r="AQ426">
        <f>(Table2[[#This Row],[Sharpe Ratio]]-AVERAGE(Table2[Sharpe Ratio]))/_xlfn.STDEV.P(Table2[Sharpe Ratio])</f>
        <v>-0.11696232891336385</v>
      </c>
      <c r="AR4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6">
        <f>_xlfn.RANK.AVG(Table2[[#This Row],[1Y Return vs Nifty Z-Score]],Table2[1Y Return vs Nifty Z-Score])</f>
        <v>365</v>
      </c>
      <c r="AT426">
        <f>_xlfn.RANK.AVG(Table2[[#This Row],[6M Return vs Nifty Z-Score]],Table2[6M Return vs Nifty Z-Score])</f>
        <v>496</v>
      </c>
      <c r="AU426">
        <f>_xlfn.RANK.AVG(Table2[[#This Row],[Sharpe Ratio Z-Score]],Table2[Sharpe Ratio Z-Score])</f>
        <v>371</v>
      </c>
      <c r="AV426">
        <f>(Table2[[#This Row],[Rank 1Y]]+Table2[[#This Row],[Rank 6M]]+Table2[[#This Row],[Rank Sharpe]])/3</f>
        <v>410.66666666666669</v>
      </c>
    </row>
    <row r="427" spans="1:48" x14ac:dyDescent="0.3">
      <c r="A427" t="s">
        <v>1152</v>
      </c>
      <c r="B427" t="s">
        <v>1153</v>
      </c>
      <c r="C427" t="s">
        <v>3151</v>
      </c>
      <c r="D427" t="s">
        <v>48</v>
      </c>
      <c r="E427">
        <v>10928.3519006119</v>
      </c>
      <c r="F427">
        <v>194.44</v>
      </c>
      <c r="G427">
        <v>13.018978628565399</v>
      </c>
      <c r="H427">
        <f>(Table2[[#This Row],[1Y Return vs Nifty]]-AVERAGE(Table2[1Y Return vs Nifty]))/_xlfn.STDEV.P(Table2[1Y Return vs Nifty])</f>
        <v>-0.20617624386420955</v>
      </c>
      <c r="I427">
        <v>-11.3688400000551</v>
      </c>
      <c r="J427">
        <f>(Table2[[#This Row],[1M Return vs Nifty]]-AVERAGE(Table2[1M Return vs Nifty]))/_xlfn.STDEV.P(Table2[1M Return vs Nifty])</f>
        <v>-1.1676470502509846</v>
      </c>
      <c r="K427">
        <v>-20.937724589545301</v>
      </c>
      <c r="L427">
        <f>(Table2[[#This Row],[6M Return vs Nifty]]-AVERAGE(Table2[6M Return vs Nifty]))/_xlfn.STDEV.P(Table2[6M Return vs Nifty])</f>
        <v>-0.96803700431029094</v>
      </c>
      <c r="M427">
        <v>2.86253445436187</v>
      </c>
      <c r="N427">
        <f>(Table2[[#This Row],[1W Return vs Nifty]]-AVERAGE(Table2[1W Return vs Nifty]))/_xlfn.STDEV.P(Table2[1W Return vs Nifty])</f>
        <v>-0.25136617694704583</v>
      </c>
      <c r="O427">
        <v>205.16</v>
      </c>
      <c r="P427">
        <v>216.387949682971</v>
      </c>
      <c r="Q427">
        <v>214.84010742396899</v>
      </c>
      <c r="R427">
        <v>34.499059871322999</v>
      </c>
      <c r="S427" s="1">
        <f>(Table2[[#This Row],[Close Price]]-Table2[[#This Row],[20D EMA]])/Table2[[#This Row],[20D EMA]]</f>
        <v>-5.2251900955351913E-2</v>
      </c>
      <c r="T427" s="1">
        <f>(Table2[[#This Row],[Close Price]]-Table2[[#This Row],[50D EMA]])/Table2[[#This Row],[50D EMA]]</f>
        <v>-0.10142870578110677</v>
      </c>
      <c r="U427" s="1">
        <f>(Table2[[#This Row],[Close Price]]-Table2[[#This Row],[200D EMA]])/Table2[[#This Row],[200D EMA]]</f>
        <v>-9.4954837197651756E-2</v>
      </c>
      <c r="V427">
        <v>0.71623899631228205</v>
      </c>
      <c r="W427">
        <v>193.5</v>
      </c>
      <c r="X427">
        <v>198.61</v>
      </c>
      <c r="Y427">
        <v>193.5</v>
      </c>
      <c r="Z427">
        <v>202.46</v>
      </c>
      <c r="AA427">
        <v>187.47</v>
      </c>
      <c r="AB427">
        <v>213.2</v>
      </c>
      <c r="AC427" s="1">
        <f>(Table2[[#This Row],[Close Price]]/Table2[[#This Row],[Day Low]])-1</f>
        <v>4.8578811369508479E-3</v>
      </c>
      <c r="AD427" s="1">
        <f>(Table2[[#This Row],[Day High]]/Table2[[#This Row],[Close Price]])-1</f>
        <v>2.1446204484673936E-2</v>
      </c>
      <c r="AE427" s="1">
        <f>(Table2[[#This Row],[Close Price]]/Table2[[#This Row],[Current Week Low]])-1</f>
        <v>4.8578811369508479E-3</v>
      </c>
      <c r="AF427" s="1">
        <f>(Table2[[#This Row],[Current Week High]]/Table2[[#This Row],[Close Price]])-1</f>
        <v>4.1246657066447368E-2</v>
      </c>
      <c r="AG427" s="1">
        <f>(Table2[[#This Row],[Close Price]]/Table2[[#This Row],[Current Month Low]])-1</f>
        <v>3.7179282018456217E-2</v>
      </c>
      <c r="AH427" s="1">
        <f>(Table2[[#This Row],[Current Month High]]/Table2[[#This Row],[Close Price]])-1</f>
        <v>9.6482205307549807E-2</v>
      </c>
      <c r="AI427">
        <v>56.295001028594903</v>
      </c>
      <c r="AJ427">
        <v>66.972949763847097</v>
      </c>
      <c r="AK427" t="str">
        <f>IF(AND(Table2[[#This Row],[20D EMA]]&gt;Table2[[#This Row],[50D EMA]],Table2[[#This Row],[50D EMA]]&gt;Table2[[#This Row],[200D EMA]]),"Uptrend","Downtrend/NoTrend")</f>
        <v>Downtrend/NoTrend</v>
      </c>
      <c r="AL427">
        <v>-0.22</v>
      </c>
      <c r="AM427" t="s">
        <v>3193</v>
      </c>
      <c r="AN427">
        <v>-8.14</v>
      </c>
      <c r="AO427" t="s">
        <v>3193</v>
      </c>
      <c r="AP427">
        <v>0.10462008862595699</v>
      </c>
      <c r="AQ427">
        <f>(Table2[[#This Row],[Sharpe Ratio]]-AVERAGE(Table2[Sharpe Ratio]))/_xlfn.STDEV.P(Table2[Sharpe Ratio])</f>
        <v>0.44172905381989808</v>
      </c>
      <c r="AR4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7">
        <f>_xlfn.RANK.AVG(Table2[[#This Row],[1Y Return vs Nifty Z-Score]],Table2[1Y Return vs Nifty Z-Score])</f>
        <v>363</v>
      </c>
      <c r="AT427">
        <f>_xlfn.RANK.AVG(Table2[[#This Row],[6M Return vs Nifty Z-Score]],Table2[6M Return vs Nifty Z-Score])</f>
        <v>649</v>
      </c>
      <c r="AU427">
        <f>_xlfn.RANK.AVG(Table2[[#This Row],[Sharpe Ratio Z-Score]],Table2[Sharpe Ratio Z-Score])</f>
        <v>223</v>
      </c>
      <c r="AV427">
        <f>(Table2[[#This Row],[Rank 1Y]]+Table2[[#This Row],[Rank 6M]]+Table2[[#This Row],[Rank Sharpe]])/3</f>
        <v>411.66666666666669</v>
      </c>
    </row>
    <row r="428" spans="1:48" x14ac:dyDescent="0.3">
      <c r="A428" t="s">
        <v>548</v>
      </c>
      <c r="B428" t="s">
        <v>549</v>
      </c>
      <c r="C428" t="s">
        <v>3159</v>
      </c>
      <c r="D428" t="s">
        <v>274</v>
      </c>
      <c r="E428">
        <v>38730.753161100001</v>
      </c>
      <c r="F428">
        <v>4150.3</v>
      </c>
      <c r="G428">
        <v>-7.1952003872081498</v>
      </c>
      <c r="H428">
        <f>(Table2[[#This Row],[1Y Return vs Nifty]]-AVERAGE(Table2[1Y Return vs Nifty]))/_xlfn.STDEV.P(Table2[1Y Return vs Nifty])</f>
        <v>-0.541438347071869</v>
      </c>
      <c r="I428">
        <v>-5.1632627064024099</v>
      </c>
      <c r="J428">
        <f>(Table2[[#This Row],[1M Return vs Nifty]]-AVERAGE(Table2[1M Return vs Nifty]))/_xlfn.STDEV.P(Table2[1M Return vs Nifty])</f>
        <v>-0.48372850328605166</v>
      </c>
      <c r="K428">
        <v>-3.5188581510055199</v>
      </c>
      <c r="L428">
        <f>(Table2[[#This Row],[6M Return vs Nifty]]-AVERAGE(Table2[6M Return vs Nifty]))/_xlfn.STDEV.P(Table2[6M Return vs Nifty])</f>
        <v>-0.44030424668995272</v>
      </c>
      <c r="M428">
        <v>-1.17793428449924</v>
      </c>
      <c r="N428">
        <f>(Table2[[#This Row],[1W Return vs Nifty]]-AVERAGE(Table2[1W Return vs Nifty]))/_xlfn.STDEV.P(Table2[1W Return vs Nifty])</f>
        <v>-1.0298573684267751</v>
      </c>
      <c r="O428">
        <v>4216.21</v>
      </c>
      <c r="P428">
        <v>4274.1432328951396</v>
      </c>
      <c r="Q428">
        <v>4033.2996400398201</v>
      </c>
      <c r="R428">
        <v>43.1374740188148</v>
      </c>
      <c r="S428" s="1">
        <f>(Table2[[#This Row],[Close Price]]-Table2[[#This Row],[20D EMA]])/Table2[[#This Row],[20D EMA]]</f>
        <v>-1.5632523047950615E-2</v>
      </c>
      <c r="T428" s="1">
        <f>(Table2[[#This Row],[Close Price]]-Table2[[#This Row],[50D EMA]])/Table2[[#This Row],[50D EMA]]</f>
        <v>-2.8974984259302134E-2</v>
      </c>
      <c r="U428" s="1">
        <f>(Table2[[#This Row],[Close Price]]-Table2[[#This Row],[200D EMA]])/Table2[[#This Row],[200D EMA]]</f>
        <v>2.9008596038509284E-2</v>
      </c>
      <c r="V428">
        <v>1.0675503577299199</v>
      </c>
      <c r="W428">
        <v>4085</v>
      </c>
      <c r="X428">
        <v>4159</v>
      </c>
      <c r="Y428">
        <v>3996.15</v>
      </c>
      <c r="Z428">
        <v>4159</v>
      </c>
      <c r="AA428">
        <v>3996.15</v>
      </c>
      <c r="AB428">
        <v>4397.95</v>
      </c>
      <c r="AC428" s="1">
        <f>(Table2[[#This Row],[Close Price]]/Table2[[#This Row],[Day Low]])-1</f>
        <v>1.5985312117503092E-2</v>
      </c>
      <c r="AD428" s="1">
        <f>(Table2[[#This Row],[Day High]]/Table2[[#This Row],[Close Price]])-1</f>
        <v>2.0962340071801755E-3</v>
      </c>
      <c r="AE428" s="1">
        <f>(Table2[[#This Row],[Close Price]]/Table2[[#This Row],[Current Week Low]])-1</f>
        <v>3.8574628079526496E-2</v>
      </c>
      <c r="AF428" s="1">
        <f>(Table2[[#This Row],[Current Week High]]/Table2[[#This Row],[Close Price]])-1</f>
        <v>2.0962340071801755E-3</v>
      </c>
      <c r="AG428" s="1">
        <f>(Table2[[#This Row],[Close Price]]/Table2[[#This Row],[Current Month Low]])-1</f>
        <v>3.8574628079526496E-2</v>
      </c>
      <c r="AH428" s="1">
        <f>(Table2[[#This Row],[Current Month High]]/Table2[[#This Row],[Close Price]])-1</f>
        <v>5.9670385273353554E-2</v>
      </c>
      <c r="AI428">
        <v>19.267281883237299</v>
      </c>
      <c r="AJ428">
        <v>24.258618882950799</v>
      </c>
      <c r="AK428" t="str">
        <f>IF(AND(Table2[[#This Row],[20D EMA]]&gt;Table2[[#This Row],[50D EMA]],Table2[[#This Row],[50D EMA]]&gt;Table2[[#This Row],[200D EMA]]),"Uptrend","Downtrend/NoTrend")</f>
        <v>Downtrend/NoTrend</v>
      </c>
      <c r="AL428">
        <v>-0.06</v>
      </c>
      <c r="AM428" t="s">
        <v>3193</v>
      </c>
      <c r="AN428">
        <v>-3.96</v>
      </c>
      <c r="AO428" t="s">
        <v>3193</v>
      </c>
      <c r="AP428">
        <v>9.2165201168329006E-2</v>
      </c>
      <c r="AQ428">
        <f>(Table2[[#This Row],[Sharpe Ratio]]-AVERAGE(Table2[Sharpe Ratio]))/_xlfn.STDEV.P(Table2[Sharpe Ratio])</f>
        <v>0.29656424472543497</v>
      </c>
      <c r="AR4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28">
        <f>_xlfn.RANK.AVG(Table2[[#This Row],[1Y Return vs Nifty Z-Score]],Table2[1Y Return vs Nifty Z-Score])</f>
        <v>503</v>
      </c>
      <c r="AT428">
        <f>_xlfn.RANK.AVG(Table2[[#This Row],[6M Return vs Nifty Z-Score]],Table2[6M Return vs Nifty Z-Score])</f>
        <v>471</v>
      </c>
      <c r="AU428">
        <f>_xlfn.RANK.AVG(Table2[[#This Row],[Sharpe Ratio Z-Score]],Table2[Sharpe Ratio Z-Score])</f>
        <v>264</v>
      </c>
      <c r="AV428">
        <f>(Table2[[#This Row],[Rank 1Y]]+Table2[[#This Row],[Rank 6M]]+Table2[[#This Row],[Rank Sharpe]])/3</f>
        <v>412.66666666666669</v>
      </c>
    </row>
    <row r="429" spans="1:48" x14ac:dyDescent="0.3">
      <c r="A429" t="s">
        <v>1299</v>
      </c>
      <c r="B429" t="s">
        <v>1300</v>
      </c>
      <c r="C429" t="s">
        <v>3148</v>
      </c>
      <c r="D429" t="s">
        <v>539</v>
      </c>
      <c r="E429">
        <v>9078.1625550549998</v>
      </c>
      <c r="F429">
        <v>274.85000000000002</v>
      </c>
      <c r="G429">
        <v>-9.8337652780763491</v>
      </c>
      <c r="H429">
        <f>(Table2[[#This Row],[1Y Return vs Nifty]]-AVERAGE(Table2[1Y Return vs Nifty]))/_xlfn.STDEV.P(Table2[1Y Return vs Nifty])</f>
        <v>-0.58520024381138436</v>
      </c>
      <c r="I429">
        <v>-4.4637198260309701</v>
      </c>
      <c r="J429">
        <f>(Table2[[#This Row],[1M Return vs Nifty]]-AVERAGE(Table2[1M Return vs Nifty]))/_xlfn.STDEV.P(Table2[1M Return vs Nifty])</f>
        <v>-0.40663167125196248</v>
      </c>
      <c r="K429">
        <v>9.0308440860269794</v>
      </c>
      <c r="L429">
        <f>(Table2[[#This Row],[6M Return vs Nifty]]-AVERAGE(Table2[6M Return vs Nifty]))/_xlfn.STDEV.P(Table2[6M Return vs Nifty])</f>
        <v>-6.0090701093785726E-2</v>
      </c>
      <c r="M429">
        <v>4.3003361942420399</v>
      </c>
      <c r="N429">
        <f>(Table2[[#This Row],[1W Return vs Nifty]]-AVERAGE(Table2[1W Return vs Nifty]))/_xlfn.STDEV.P(Table2[1W Return vs Nifty])</f>
        <v>2.5660094491560557E-2</v>
      </c>
      <c r="O429">
        <v>276.42</v>
      </c>
      <c r="P429">
        <v>269.33100044259203</v>
      </c>
      <c r="Q429">
        <v>241.99495690441401</v>
      </c>
      <c r="R429">
        <v>47.3123930921303</v>
      </c>
      <c r="S429" s="1">
        <f>(Table2[[#This Row],[Close Price]]-Table2[[#This Row],[20D EMA]])/Table2[[#This Row],[20D EMA]]</f>
        <v>-5.6797626799797163E-3</v>
      </c>
      <c r="T429" s="1">
        <f>(Table2[[#This Row],[Close Price]]-Table2[[#This Row],[50D EMA]])/Table2[[#This Row],[50D EMA]]</f>
        <v>2.04915124821822E-2</v>
      </c>
      <c r="U429" s="1">
        <f>(Table2[[#This Row],[Close Price]]-Table2[[#This Row],[200D EMA]])/Table2[[#This Row],[200D EMA]]</f>
        <v>0.13576747018146945</v>
      </c>
      <c r="V429">
        <v>0.557213505963289</v>
      </c>
      <c r="W429">
        <v>272.95</v>
      </c>
      <c r="X429">
        <v>277.5</v>
      </c>
      <c r="Y429">
        <v>270.85000000000002</v>
      </c>
      <c r="Z429">
        <v>277.5</v>
      </c>
      <c r="AA429">
        <v>260.2</v>
      </c>
      <c r="AB429">
        <v>297.60000000000002</v>
      </c>
      <c r="AC429" s="1">
        <f>(Table2[[#This Row],[Close Price]]/Table2[[#This Row],[Day Low]])-1</f>
        <v>6.9609818648104227E-3</v>
      </c>
      <c r="AD429" s="1">
        <f>(Table2[[#This Row],[Day High]]/Table2[[#This Row],[Close Price]])-1</f>
        <v>9.6416227032927182E-3</v>
      </c>
      <c r="AE429" s="1">
        <f>(Table2[[#This Row],[Close Price]]/Table2[[#This Row],[Current Week Low]])-1</f>
        <v>1.4768321949418572E-2</v>
      </c>
      <c r="AF429" s="1">
        <f>(Table2[[#This Row],[Current Week High]]/Table2[[#This Row],[Close Price]])-1</f>
        <v>9.6416227032927182E-3</v>
      </c>
      <c r="AG429" s="1">
        <f>(Table2[[#This Row],[Close Price]]/Table2[[#This Row],[Current Month Low]])-1</f>
        <v>5.6302843966179905E-2</v>
      </c>
      <c r="AH429" s="1">
        <f>(Table2[[#This Row],[Current Month High]]/Table2[[#This Row],[Close Price]])-1</f>
        <v>8.277242132072038E-2</v>
      </c>
      <c r="AI429">
        <v>8.2772421320720309</v>
      </c>
      <c r="AJ429">
        <v>36.334325396825399</v>
      </c>
      <c r="AK429" t="str">
        <f>IF(AND(Table2[[#This Row],[20D EMA]]&gt;Table2[[#This Row],[50D EMA]],Table2[[#This Row],[50D EMA]]&gt;Table2[[#This Row],[200D EMA]]),"Uptrend","Downtrend/NoTrend")</f>
        <v>Uptrend</v>
      </c>
      <c r="AL429">
        <v>0.04</v>
      </c>
      <c r="AM429" t="s">
        <v>3194</v>
      </c>
      <c r="AN429">
        <v>-2.14</v>
      </c>
      <c r="AO429" t="s">
        <v>3193</v>
      </c>
      <c r="AP429">
        <v>5.2008539065092001E-2</v>
      </c>
      <c r="AQ429">
        <f>(Table2[[#This Row],[Sharpe Ratio]]-AVERAGE(Table2[Sharpe Ratio]))/_xlfn.STDEV.P(Table2[Sharpe Ratio])</f>
        <v>-0.17147163339220239</v>
      </c>
      <c r="AR4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-1.1977341550577743</v>
      </c>
      <c r="AS429">
        <f>_xlfn.RANK.AVG(Table2[[#This Row],[1Y Return vs Nifty Z-Score]],Table2[1Y Return vs Nifty Z-Score])</f>
        <v>519</v>
      </c>
      <c r="AT429">
        <f>_xlfn.RANK.AVG(Table2[[#This Row],[6M Return vs Nifty Z-Score]],Table2[6M Return vs Nifty Z-Score])</f>
        <v>336</v>
      </c>
      <c r="AU429">
        <f>_xlfn.RANK.AVG(Table2[[#This Row],[Sharpe Ratio Z-Score]],Table2[Sharpe Ratio Z-Score])</f>
        <v>387</v>
      </c>
      <c r="AV429">
        <f>(Table2[[#This Row],[Rank 1Y]]+Table2[[#This Row],[Rank 6M]]+Table2[[#This Row],[Rank Sharpe]])/3</f>
        <v>414</v>
      </c>
    </row>
    <row r="430" spans="1:48" x14ac:dyDescent="0.3">
      <c r="A430" t="s">
        <v>603</v>
      </c>
      <c r="B430" t="s">
        <v>604</v>
      </c>
      <c r="C430" t="s">
        <v>3157</v>
      </c>
      <c r="D430" t="s">
        <v>605</v>
      </c>
      <c r="E430">
        <v>32799.77902124</v>
      </c>
      <c r="F430">
        <v>1206.0999999999999</v>
      </c>
      <c r="G430">
        <v>-25.3679752266791</v>
      </c>
      <c r="H430">
        <f>(Table2[[#This Row],[1Y Return vs Nifty]]-AVERAGE(Table2[1Y Return vs Nifty]))/_xlfn.STDEV.P(Table2[1Y Return vs Nifty])</f>
        <v>-0.84284275776032924</v>
      </c>
      <c r="I430">
        <v>-4.3962424200802497</v>
      </c>
      <c r="J430">
        <f>(Table2[[#This Row],[1M Return vs Nifty]]-AVERAGE(Table2[1M Return vs Nifty]))/_xlfn.STDEV.P(Table2[1M Return vs Nifty])</f>
        <v>-0.39919496597105614</v>
      </c>
      <c r="K430">
        <v>1.3654219535626799</v>
      </c>
      <c r="L430">
        <f>(Table2[[#This Row],[6M Return vs Nifty]]-AVERAGE(Table2[6M Return vs Nifty]))/_xlfn.STDEV.P(Table2[6M Return vs Nifty])</f>
        <v>-0.29232707391188256</v>
      </c>
      <c r="M430">
        <v>-0.52408722660777496</v>
      </c>
      <c r="N430">
        <f>(Table2[[#This Row],[1W Return vs Nifty]]-AVERAGE(Table2[1W Return vs Nifty]))/_xlfn.STDEV.P(Table2[1W Return vs Nifty])</f>
        <v>-0.90387837736374366</v>
      </c>
      <c r="O430">
        <v>1238.8</v>
      </c>
      <c r="P430">
        <v>1256.6717665454701</v>
      </c>
      <c r="Q430">
        <v>1205.7458830169101</v>
      </c>
      <c r="R430">
        <v>36.850106134952398</v>
      </c>
      <c r="S430" s="1">
        <f>(Table2[[#This Row],[Close Price]]-Table2[[#This Row],[20D EMA]])/Table2[[#This Row],[20D EMA]]</f>
        <v>-2.6396512754278373E-2</v>
      </c>
      <c r="T430" s="1">
        <f>(Table2[[#This Row],[Close Price]]-Table2[[#This Row],[50D EMA]])/Table2[[#This Row],[50D EMA]]</f>
        <v>-4.0242621734464121E-2</v>
      </c>
      <c r="U430" s="1">
        <f>(Table2[[#This Row],[Close Price]]-Table2[[#This Row],[200D EMA]])/Table2[[#This Row],[200D EMA]]</f>
        <v>2.9369122306585241E-4</v>
      </c>
      <c r="V430">
        <v>0.64897324209709895</v>
      </c>
      <c r="W430">
        <v>1202.05</v>
      </c>
      <c r="X430">
        <v>1221.95</v>
      </c>
      <c r="Y430">
        <v>1200</v>
      </c>
      <c r="Z430">
        <v>1226.55</v>
      </c>
      <c r="AA430">
        <v>1200</v>
      </c>
      <c r="AB430">
        <v>1300.05</v>
      </c>
      <c r="AC430" s="1">
        <f>(Table2[[#This Row],[Close Price]]/Table2[[#This Row],[Day Low]])-1</f>
        <v>3.3692442078117057E-3</v>
      </c>
      <c r="AD430" s="1">
        <f>(Table2[[#This Row],[Day High]]/Table2[[#This Row],[Close Price]])-1</f>
        <v>1.3141530553022251E-2</v>
      </c>
      <c r="AE430" s="1">
        <f>(Table2[[#This Row],[Close Price]]/Table2[[#This Row],[Current Week Low]])-1</f>
        <v>5.0833333333333286E-3</v>
      </c>
      <c r="AF430" s="1">
        <f>(Table2[[#This Row],[Current Week High]]/Table2[[#This Row],[Close Price]])-1</f>
        <v>1.6955476328662566E-2</v>
      </c>
      <c r="AG430" s="1">
        <f>(Table2[[#This Row],[Close Price]]/Table2[[#This Row],[Current Month Low]])-1</f>
        <v>5.0833333333333286E-3</v>
      </c>
      <c r="AH430" s="1">
        <f>(Table2[[#This Row],[Current Month High]]/Table2[[#This Row],[Close Price]])-1</f>
        <v>7.789569687422282E-2</v>
      </c>
      <c r="AI430">
        <v>19.4925793881104</v>
      </c>
      <c r="AJ430">
        <v>21.822130195444601</v>
      </c>
      <c r="AK430" t="str">
        <f>IF(AND(Table2[[#This Row],[20D EMA]]&gt;Table2[[#This Row],[50D EMA]],Table2[[#This Row],[50D EMA]]&gt;Table2[[#This Row],[200D EMA]]),"Uptrend","Downtrend/NoTrend")</f>
        <v>Downtrend/NoTrend</v>
      </c>
      <c r="AL430">
        <v>-0.13</v>
      </c>
      <c r="AM430" t="s">
        <v>3193</v>
      </c>
      <c r="AN430">
        <v>-5.57</v>
      </c>
      <c r="AO430" t="s">
        <v>3193</v>
      </c>
      <c r="AP430">
        <v>0.103406685454112</v>
      </c>
      <c r="AQ430">
        <f>(Table2[[#This Row],[Sharpe Ratio]]-AVERAGE(Table2[Sharpe Ratio]))/_xlfn.STDEV.P(Table2[Sharpe Ratio])</f>
        <v>0.42758653824962561</v>
      </c>
      <c r="AR4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0">
        <f>_xlfn.RANK.AVG(Table2[[#This Row],[1Y Return vs Nifty Z-Score]],Table2[1Y Return vs Nifty Z-Score])</f>
        <v>610</v>
      </c>
      <c r="AT430">
        <f>_xlfn.RANK.AVG(Table2[[#This Row],[6M Return vs Nifty Z-Score]],Table2[6M Return vs Nifty Z-Score])</f>
        <v>412</v>
      </c>
      <c r="AU430">
        <f>_xlfn.RANK.AVG(Table2[[#This Row],[Sharpe Ratio Z-Score]],Table2[Sharpe Ratio Z-Score])</f>
        <v>226</v>
      </c>
      <c r="AV430">
        <f>(Table2[[#This Row],[Rank 1Y]]+Table2[[#This Row],[Rank 6M]]+Table2[[#This Row],[Rank Sharpe]])/3</f>
        <v>416</v>
      </c>
    </row>
    <row r="431" spans="1:48" x14ac:dyDescent="0.3">
      <c r="A431" t="s">
        <v>1338</v>
      </c>
      <c r="B431" t="s">
        <v>1339</v>
      </c>
      <c r="C431" t="s">
        <v>3147</v>
      </c>
      <c r="D431" t="s">
        <v>266</v>
      </c>
      <c r="E431">
        <v>8596.1117814000008</v>
      </c>
      <c r="F431">
        <v>729.3</v>
      </c>
      <c r="G431">
        <v>-5.6291085371438001</v>
      </c>
      <c r="H431">
        <f>(Table2[[#This Row],[1Y Return vs Nifty]]-AVERAGE(Table2[1Y Return vs Nifty]))/_xlfn.STDEV.P(Table2[1Y Return vs Nifty])</f>
        <v>-0.51546394331007184</v>
      </c>
      <c r="I431">
        <v>-2.4162501013690298</v>
      </c>
      <c r="J431">
        <f>(Table2[[#This Row],[1M Return vs Nifty]]-AVERAGE(Table2[1M Return vs Nifty]))/_xlfn.STDEV.P(Table2[1M Return vs Nifty])</f>
        <v>-0.18097941477652219</v>
      </c>
      <c r="K431">
        <v>-1.98679078900701</v>
      </c>
      <c r="L431">
        <f>(Table2[[#This Row],[6M Return vs Nifty]]-AVERAGE(Table2[6M Return vs Nifty]))/_xlfn.STDEV.P(Table2[6M Return vs Nifty])</f>
        <v>-0.39388778574168404</v>
      </c>
      <c r="M431">
        <v>-0.32760903439390399</v>
      </c>
      <c r="N431">
        <f>(Table2[[#This Row],[1W Return vs Nifty]]-AVERAGE(Table2[1W Return vs Nifty]))/_xlfn.STDEV.P(Table2[1W Return vs Nifty])</f>
        <v>-0.86602223941488943</v>
      </c>
      <c r="O431">
        <v>737.52</v>
      </c>
      <c r="P431">
        <v>745.09651004674197</v>
      </c>
      <c r="Q431">
        <v>721.17225484781397</v>
      </c>
      <c r="R431">
        <v>41.214867342357103</v>
      </c>
      <c r="S431" s="1">
        <f>(Table2[[#This Row],[Close Price]]-Table2[[#This Row],[20D EMA]])/Table2[[#This Row],[20D EMA]]</f>
        <v>-1.1145460462089201E-2</v>
      </c>
      <c r="T431" s="1">
        <f>(Table2[[#This Row],[Close Price]]-Table2[[#This Row],[50D EMA]])/Table2[[#This Row],[50D EMA]]</f>
        <v>-2.1200622783417757E-2</v>
      </c>
      <c r="U431" s="1">
        <f>(Table2[[#This Row],[Close Price]]-Table2[[#This Row],[200D EMA]])/Table2[[#This Row],[200D EMA]]</f>
        <v>1.1270185586800126E-2</v>
      </c>
      <c r="V431">
        <v>0.76777668216184602</v>
      </c>
      <c r="W431">
        <v>725</v>
      </c>
      <c r="X431">
        <v>735.15</v>
      </c>
      <c r="Y431">
        <v>721.8</v>
      </c>
      <c r="Z431">
        <v>741.95</v>
      </c>
      <c r="AA431">
        <v>711.7</v>
      </c>
      <c r="AB431">
        <v>749</v>
      </c>
      <c r="AC431" s="1">
        <f>(Table2[[#This Row],[Close Price]]/Table2[[#This Row],[Day Low]])-1</f>
        <v>5.931034482758557E-3</v>
      </c>
      <c r="AD431" s="1">
        <f>(Table2[[#This Row],[Day High]]/Table2[[#This Row],[Close Price]])-1</f>
        <v>8.0213903743315829E-3</v>
      </c>
      <c r="AE431" s="1">
        <f>(Table2[[#This Row],[Close Price]]/Table2[[#This Row],[Current Week Low]])-1</f>
        <v>1.0390689941812248E-2</v>
      </c>
      <c r="AF431" s="1">
        <f>(Table2[[#This Row],[Current Week High]]/Table2[[#This Row],[Close Price]])-1</f>
        <v>1.7345399698341035E-2</v>
      </c>
      <c r="AG431" s="1">
        <f>(Table2[[#This Row],[Close Price]]/Table2[[#This Row],[Current Month Low]])-1</f>
        <v>2.472952086553315E-2</v>
      </c>
      <c r="AH431" s="1">
        <f>(Table2[[#This Row],[Current Month High]]/Table2[[#This Row],[Close Price]])-1</f>
        <v>2.7012203482791763E-2</v>
      </c>
      <c r="AI431">
        <v>26.381461675579299</v>
      </c>
      <c r="AJ431">
        <v>26.0783127323018</v>
      </c>
      <c r="AK431" t="str">
        <f>IF(AND(Table2[[#This Row],[20D EMA]]&gt;Table2[[#This Row],[50D EMA]],Table2[[#This Row],[50D EMA]]&gt;Table2[[#This Row],[200D EMA]]),"Uptrend","Downtrend/NoTrend")</f>
        <v>Downtrend/NoTrend</v>
      </c>
      <c r="AL431">
        <v>-0.14000000000000001</v>
      </c>
      <c r="AM431" t="s">
        <v>3193</v>
      </c>
      <c r="AN431">
        <v>-0.12</v>
      </c>
      <c r="AO431" t="s">
        <v>3193</v>
      </c>
      <c r="AP431">
        <v>7.7712721084392006E-2</v>
      </c>
      <c r="AQ431">
        <f>(Table2[[#This Row],[Sharpe Ratio]]-AVERAGE(Table2[Sharpe Ratio]))/_xlfn.STDEV.P(Table2[Sharpe Ratio])</f>
        <v>0.1281169970514841</v>
      </c>
      <c r="AR4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1">
        <f>_xlfn.RANK.AVG(Table2[[#This Row],[1Y Return vs Nifty Z-Score]],Table2[1Y Return vs Nifty Z-Score])</f>
        <v>487</v>
      </c>
      <c r="AT431">
        <f>_xlfn.RANK.AVG(Table2[[#This Row],[6M Return vs Nifty Z-Score]],Table2[6M Return vs Nifty Z-Score])</f>
        <v>454</v>
      </c>
      <c r="AU431">
        <f>_xlfn.RANK.AVG(Table2[[#This Row],[Sharpe Ratio Z-Score]],Table2[Sharpe Ratio Z-Score])</f>
        <v>307</v>
      </c>
      <c r="AV431">
        <f>(Table2[[#This Row],[Rank 1Y]]+Table2[[#This Row],[Rank 6M]]+Table2[[#This Row],[Rank Sharpe]])/3</f>
        <v>416</v>
      </c>
    </row>
    <row r="432" spans="1:48" x14ac:dyDescent="0.3">
      <c r="A432" t="s">
        <v>1120</v>
      </c>
      <c r="B432" t="s">
        <v>1121</v>
      </c>
      <c r="C432" t="s">
        <v>3152</v>
      </c>
      <c r="D432" t="s">
        <v>263</v>
      </c>
      <c r="E432">
        <v>11584.110905879999</v>
      </c>
      <c r="F432">
        <v>2259.5500000000002</v>
      </c>
      <c r="G432">
        <v>20.957186866070799</v>
      </c>
      <c r="H432">
        <f>(Table2[[#This Row],[1Y Return vs Nifty]]-AVERAGE(Table2[1Y Return vs Nifty]))/_xlfn.STDEV.P(Table2[1Y Return vs Nifty])</f>
        <v>-7.4517155096384916E-2</v>
      </c>
      <c r="I432">
        <v>5.8616299178129498</v>
      </c>
      <c r="J432">
        <f>(Table2[[#This Row],[1M Return vs Nifty]]-AVERAGE(Table2[1M Return vs Nifty]))/_xlfn.STDEV.P(Table2[1M Return vs Nifty])</f>
        <v>0.73132824118639517</v>
      </c>
      <c r="K432">
        <v>14.6088629895092</v>
      </c>
      <c r="L432">
        <f>(Table2[[#This Row],[6M Return vs Nifty]]-AVERAGE(Table2[6M Return vs Nifty]))/_xlfn.STDEV.P(Table2[6M Return vs Nifty])</f>
        <v>0.10890441166969543</v>
      </c>
      <c r="M432">
        <v>5.0393849019323902</v>
      </c>
      <c r="N432">
        <f>(Table2[[#This Row],[1W Return vs Nifty]]-AVERAGE(Table2[1W Return vs Nifty]))/_xlfn.STDEV.P(Table2[1W Return vs Nifty])</f>
        <v>0.16805518431809077</v>
      </c>
      <c r="O432">
        <v>2222.23</v>
      </c>
      <c r="P432">
        <v>2158.2495279578302</v>
      </c>
      <c r="Q432">
        <v>1930.36201801225</v>
      </c>
      <c r="R432">
        <v>56.228768306081001</v>
      </c>
      <c r="S432" s="1">
        <f>(Table2[[#This Row],[Close Price]]-Table2[[#This Row],[20D EMA]])/Table2[[#This Row],[20D EMA]]</f>
        <v>1.67939412212058E-2</v>
      </c>
      <c r="T432" s="1">
        <f>(Table2[[#This Row],[Close Price]]-Table2[[#This Row],[50D EMA]])/Table2[[#This Row],[50D EMA]]</f>
        <v>4.6936404122845839E-2</v>
      </c>
      <c r="U432" s="1">
        <f>(Table2[[#This Row],[Close Price]]-Table2[[#This Row],[200D EMA]])/Table2[[#This Row],[200D EMA]]</f>
        <v>0.17053173390073464</v>
      </c>
      <c r="V432">
        <v>1.2003925343249799</v>
      </c>
      <c r="W432">
        <v>2235.1</v>
      </c>
      <c r="X432">
        <v>2289.0500000000002</v>
      </c>
      <c r="Y432">
        <v>2212.5500000000002</v>
      </c>
      <c r="Z432">
        <v>2303.3000000000002</v>
      </c>
      <c r="AA432">
        <v>2172.6</v>
      </c>
      <c r="AB432">
        <v>2318.3000000000002</v>
      </c>
      <c r="AC432" s="1">
        <f>(Table2[[#This Row],[Close Price]]/Table2[[#This Row],[Day Low]])-1</f>
        <v>1.093910786989416E-2</v>
      </c>
      <c r="AD432" s="1">
        <f>(Table2[[#This Row],[Day High]]/Table2[[#This Row],[Close Price]])-1</f>
        <v>1.3055696930804883E-2</v>
      </c>
      <c r="AE432" s="1">
        <f>(Table2[[#This Row],[Close Price]]/Table2[[#This Row],[Current Week Low]])-1</f>
        <v>2.1242457797563841E-2</v>
      </c>
      <c r="AF432" s="1">
        <f>(Table2[[#This Row],[Current Week High]]/Table2[[#This Row],[Close Price]])-1</f>
        <v>1.9362262397379926E-2</v>
      </c>
      <c r="AG432" s="1">
        <f>(Table2[[#This Row],[Close Price]]/Table2[[#This Row],[Current Month Low]])-1</f>
        <v>4.0021172788364368E-2</v>
      </c>
      <c r="AH432" s="1">
        <f>(Table2[[#This Row],[Current Month High]]/Table2[[#This Row],[Close Price]])-1</f>
        <v>2.60007523621959E-2</v>
      </c>
      <c r="AI432">
        <v>2.60007523621959</v>
      </c>
      <c r="AJ432">
        <v>66.137274364912997</v>
      </c>
      <c r="AK432" t="str">
        <f>IF(AND(Table2[[#This Row],[20D EMA]]&gt;Table2[[#This Row],[50D EMA]],Table2[[#This Row],[50D EMA]]&gt;Table2[[#This Row],[200D EMA]]),"Uptrend","Downtrend/NoTrend")</f>
        <v>Uptrend</v>
      </c>
      <c r="AL432">
        <v>-0.02</v>
      </c>
      <c r="AM432" t="s">
        <v>3193</v>
      </c>
      <c r="AN432">
        <v>4.5599999999999996</v>
      </c>
      <c r="AO432" t="s">
        <v>3194</v>
      </c>
      <c r="AP432">
        <v>-4.7274067151660999E-2</v>
      </c>
      <c r="AQ432">
        <f>(Table2[[#This Row],[Sharpe Ratio]]-AVERAGE(Table2[Sharpe Ratio]))/_xlfn.STDEV.P(Table2[Sharpe Ratio])</f>
        <v>-1.328635086445235</v>
      </c>
      <c r="AR4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-0.39486440436743864</v>
      </c>
      <c r="AS432">
        <f>_xlfn.RANK.AVG(Table2[[#This Row],[1Y Return vs Nifty Z-Score]],Table2[1Y Return vs Nifty Z-Score])</f>
        <v>309</v>
      </c>
      <c r="AT432">
        <f>_xlfn.RANK.AVG(Table2[[#This Row],[6M Return vs Nifty Z-Score]],Table2[6M Return vs Nifty Z-Score])</f>
        <v>277</v>
      </c>
      <c r="AU432">
        <f>_xlfn.RANK.AVG(Table2[[#This Row],[Sharpe Ratio Z-Score]],Table2[Sharpe Ratio Z-Score])</f>
        <v>663</v>
      </c>
      <c r="AV432">
        <f>(Table2[[#This Row],[Rank 1Y]]+Table2[[#This Row],[Rank 6M]]+Table2[[#This Row],[Rank Sharpe]])/3</f>
        <v>416.33333333333331</v>
      </c>
    </row>
    <row r="433" spans="1:48" x14ac:dyDescent="0.3">
      <c r="A433" t="s">
        <v>1780</v>
      </c>
      <c r="B433" t="s">
        <v>1781</v>
      </c>
      <c r="C433" t="s">
        <v>3154</v>
      </c>
      <c r="D433" t="s">
        <v>184</v>
      </c>
      <c r="E433">
        <v>4565.351791782</v>
      </c>
      <c r="F433">
        <v>179.54</v>
      </c>
      <c r="G433">
        <v>7.1691742615327101</v>
      </c>
      <c r="H433">
        <f>(Table2[[#This Row],[1Y Return vs Nifty]]-AVERAGE(Table2[1Y Return vs Nifty]))/_xlfn.STDEV.P(Table2[1Y Return vs Nifty])</f>
        <v>-0.30319812706383642</v>
      </c>
      <c r="I433">
        <v>6.3686221352556096</v>
      </c>
      <c r="J433">
        <f>(Table2[[#This Row],[1M Return vs Nifty]]-AVERAGE(Table2[1M Return vs Nifty]))/_xlfn.STDEV.P(Table2[1M Return vs Nifty])</f>
        <v>0.78720400652906108</v>
      </c>
      <c r="K433">
        <v>-5.7932831500676203</v>
      </c>
      <c r="L433">
        <f>(Table2[[#This Row],[6M Return vs Nifty]]-AVERAGE(Table2[6M Return vs Nifty]))/_xlfn.STDEV.P(Table2[6M Return vs Nifty])</f>
        <v>-0.50921163403290881</v>
      </c>
      <c r="M433">
        <v>5.8731150119663598</v>
      </c>
      <c r="N433">
        <f>(Table2[[#This Row],[1W Return vs Nifty]]-AVERAGE(Table2[1W Return vs Nifty]))/_xlfn.STDEV.P(Table2[1W Return vs Nifty])</f>
        <v>0.32869286986440177</v>
      </c>
      <c r="O433">
        <v>169.95</v>
      </c>
      <c r="P433">
        <v>176.32151876686299</v>
      </c>
      <c r="Q433">
        <v>171.645697706688</v>
      </c>
      <c r="R433">
        <v>68.617578612250497</v>
      </c>
      <c r="S433" s="1">
        <f>(Table2[[#This Row],[Close Price]]-Table2[[#This Row],[20D EMA]])/Table2[[#This Row],[20D EMA]]</f>
        <v>5.6428361282730238E-2</v>
      </c>
      <c r="T433" s="1">
        <f>(Table2[[#This Row],[Close Price]]-Table2[[#This Row],[50D EMA]])/Table2[[#This Row],[50D EMA]]</f>
        <v>1.8253479527887688E-2</v>
      </c>
      <c r="U433" s="1">
        <f>(Table2[[#This Row],[Close Price]]-Table2[[#This Row],[200D EMA]])/Table2[[#This Row],[200D EMA]]</f>
        <v>4.5991844822128633E-2</v>
      </c>
      <c r="V433">
        <v>0.631843409330763</v>
      </c>
      <c r="W433">
        <v>177.49</v>
      </c>
      <c r="X433">
        <v>182.76</v>
      </c>
      <c r="Y433">
        <v>175.81</v>
      </c>
      <c r="Z433">
        <v>180</v>
      </c>
      <c r="AA433">
        <v>175.81</v>
      </c>
      <c r="AB433">
        <v>181.98</v>
      </c>
      <c r="AC433" s="1">
        <f>(Table2[[#This Row],[Close Price]]/Table2[[#This Row],[Day Low]])-1</f>
        <v>1.154994647585772E-2</v>
      </c>
      <c r="AD433" s="1">
        <f>(Table2[[#This Row],[Day High]]/Table2[[#This Row],[Close Price]])-1</f>
        <v>1.7934722067505904E-2</v>
      </c>
      <c r="AE433" s="1">
        <f>(Table2[[#This Row],[Close Price]]/Table2[[#This Row],[Current Week Low]])-1</f>
        <v>2.1216085546897245E-2</v>
      </c>
      <c r="AF433" s="1">
        <f>(Table2[[#This Row],[Current Week High]]/Table2[[#This Row],[Close Price]])-1</f>
        <v>2.5621031525009386E-3</v>
      </c>
      <c r="AG433" s="1">
        <f>(Table2[[#This Row],[Close Price]]/Table2[[#This Row],[Current Month Low]])-1</f>
        <v>2.1216085546897245E-2</v>
      </c>
      <c r="AH433" s="1">
        <f>(Table2[[#This Row],[Current Month High]]/Table2[[#This Row],[Close Price]])-1</f>
        <v>1.3590286287178399E-2</v>
      </c>
      <c r="AI433">
        <v>25.710148156399601</v>
      </c>
      <c r="AJ433">
        <v>42.435541451804802</v>
      </c>
      <c r="AK433" t="str">
        <f>IF(AND(Table2[[#This Row],[20D EMA]]&gt;Table2[[#This Row],[50D EMA]],Table2[[#This Row],[50D EMA]]&gt;Table2[[#This Row],[200D EMA]]),"Uptrend","Downtrend/NoTrend")</f>
        <v>Downtrend/NoTrend</v>
      </c>
      <c r="AL433">
        <v>-0.15</v>
      </c>
      <c r="AM433" t="s">
        <v>3193</v>
      </c>
      <c r="AN433">
        <v>3.67</v>
      </c>
      <c r="AO433" t="s">
        <v>3194</v>
      </c>
      <c r="AP433">
        <v>5.8500909052762E-2</v>
      </c>
      <c r="AQ433">
        <f>(Table2[[#This Row],[Sharpe Ratio]]-AVERAGE(Table2[Sharpe Ratio]))/_xlfn.STDEV.P(Table2[Sharpe Ratio])</f>
        <v>-9.5801447448167529E-2</v>
      </c>
      <c r="AR4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3">
        <f>_xlfn.RANK.AVG(Table2[[#This Row],[1Y Return vs Nifty Z-Score]],Table2[1Y Return vs Nifty Z-Score])</f>
        <v>399</v>
      </c>
      <c r="AT433">
        <f>_xlfn.RANK.AVG(Table2[[#This Row],[6M Return vs Nifty Z-Score]],Table2[6M Return vs Nifty Z-Score])</f>
        <v>492</v>
      </c>
      <c r="AU433">
        <f>_xlfn.RANK.AVG(Table2[[#This Row],[Sharpe Ratio Z-Score]],Table2[Sharpe Ratio Z-Score])</f>
        <v>364</v>
      </c>
      <c r="AV433">
        <f>(Table2[[#This Row],[Rank 1Y]]+Table2[[#This Row],[Rank 6M]]+Table2[[#This Row],[Rank Sharpe]])/3</f>
        <v>418.33333333333331</v>
      </c>
    </row>
    <row r="434" spans="1:48" x14ac:dyDescent="0.3">
      <c r="A434" t="s">
        <v>933</v>
      </c>
      <c r="B434" t="s">
        <v>934</v>
      </c>
      <c r="C434" t="s">
        <v>3162</v>
      </c>
      <c r="D434" t="s">
        <v>460</v>
      </c>
      <c r="E434">
        <v>16325.97732036</v>
      </c>
      <c r="F434">
        <v>5324.85</v>
      </c>
      <c r="G434">
        <v>-17.583299631329599</v>
      </c>
      <c r="H434">
        <f>(Table2[[#This Row],[1Y Return vs Nifty]]-AVERAGE(Table2[1Y Return vs Nifty]))/_xlfn.STDEV.P(Table2[1Y Return vs Nifty])</f>
        <v>-0.71373008339202337</v>
      </c>
      <c r="I434">
        <v>-3.8154286657395602</v>
      </c>
      <c r="J434">
        <f>(Table2[[#This Row],[1M Return vs Nifty]]-AVERAGE(Table2[1M Return vs Nifty]))/_xlfn.STDEV.P(Table2[1M Return vs Nifty])</f>
        <v>-0.33518330676052083</v>
      </c>
      <c r="K434">
        <v>13.4777262270644</v>
      </c>
      <c r="L434">
        <f>(Table2[[#This Row],[6M Return vs Nifty]]-AVERAGE(Table2[6M Return vs Nifty]))/_xlfn.STDEV.P(Table2[6M Return vs Nifty])</f>
        <v>7.4634792289068441E-2</v>
      </c>
      <c r="M434">
        <v>0.67059833713096395</v>
      </c>
      <c r="N434">
        <f>(Table2[[#This Row],[1W Return vs Nifty]]-AVERAGE(Table2[1W Return vs Nifty]))/_xlfn.STDEV.P(Table2[1W Return vs Nifty])</f>
        <v>-0.67369414675371853</v>
      </c>
      <c r="O434">
        <v>5202.84</v>
      </c>
      <c r="P434">
        <v>5226.2768752849897</v>
      </c>
      <c r="Q434">
        <v>4925.6128606316497</v>
      </c>
      <c r="R434">
        <v>62.669337298869102</v>
      </c>
      <c r="S434" s="1">
        <f>(Table2[[#This Row],[Close Price]]-Table2[[#This Row],[20D EMA]])/Table2[[#This Row],[20D EMA]]</f>
        <v>2.3450653873653662E-2</v>
      </c>
      <c r="T434" s="1">
        <f>(Table2[[#This Row],[Close Price]]-Table2[[#This Row],[50D EMA]])/Table2[[#This Row],[50D EMA]]</f>
        <v>1.8861060572806992E-2</v>
      </c>
      <c r="U434" s="1">
        <f>(Table2[[#This Row],[Close Price]]-Table2[[#This Row],[200D EMA]])/Table2[[#This Row],[200D EMA]]</f>
        <v>8.1053292385052239E-2</v>
      </c>
      <c r="V434">
        <v>0.600649902776206</v>
      </c>
      <c r="W434">
        <v>5056.45</v>
      </c>
      <c r="X434">
        <v>5350</v>
      </c>
      <c r="Y434">
        <v>5018.8</v>
      </c>
      <c r="Z434">
        <v>5350</v>
      </c>
      <c r="AA434">
        <v>4953.25</v>
      </c>
      <c r="AB434">
        <v>5359</v>
      </c>
      <c r="AC434" s="1">
        <f>(Table2[[#This Row],[Close Price]]/Table2[[#This Row],[Day Low]])-1</f>
        <v>5.30807186860347E-2</v>
      </c>
      <c r="AD434" s="1">
        <f>(Table2[[#This Row],[Day High]]/Table2[[#This Row],[Close Price]])-1</f>
        <v>4.7231377409691078E-3</v>
      </c>
      <c r="AE434" s="1">
        <f>(Table2[[#This Row],[Close Price]]/Table2[[#This Row],[Current Week Low]])-1</f>
        <v>6.098071252092141E-2</v>
      </c>
      <c r="AF434" s="1">
        <f>(Table2[[#This Row],[Current Week High]]/Table2[[#This Row],[Close Price]])-1</f>
        <v>4.7231377409691078E-3</v>
      </c>
      <c r="AG434" s="1">
        <f>(Table2[[#This Row],[Close Price]]/Table2[[#This Row],[Current Month Low]])-1</f>
        <v>7.5021450562761993E-2</v>
      </c>
      <c r="AH434" s="1">
        <f>(Table2[[#This Row],[Current Month High]]/Table2[[#This Row],[Close Price]])-1</f>
        <v>6.4133261969820943E-3</v>
      </c>
      <c r="AI434">
        <v>11.9064386790238</v>
      </c>
      <c r="AJ434">
        <v>32.4260134294951</v>
      </c>
      <c r="AK434" t="str">
        <f>IF(AND(Table2[[#This Row],[20D EMA]]&gt;Table2[[#This Row],[50D EMA]],Table2[[#This Row],[50D EMA]]&gt;Table2[[#This Row],[200D EMA]]),"Uptrend","Downtrend/NoTrend")</f>
        <v>Downtrend/NoTrend</v>
      </c>
      <c r="AL434">
        <v>0.04</v>
      </c>
      <c r="AM434" t="s">
        <v>3194</v>
      </c>
      <c r="AN434">
        <v>1.1000000000000001</v>
      </c>
      <c r="AO434" t="s">
        <v>3194</v>
      </c>
      <c r="AP434">
        <v>4.4758714711369003E-2</v>
      </c>
      <c r="AQ434">
        <f>(Table2[[#This Row],[Sharpe Ratio]]-AVERAGE(Table2[Sharpe Ratio]))/_xlfn.STDEV.P(Table2[Sharpe Ratio])</f>
        <v>-0.25597013824477216</v>
      </c>
      <c r="AR4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4">
        <f>_xlfn.RANK.AVG(Table2[[#This Row],[1Y Return vs Nifty Z-Score]],Table2[1Y Return vs Nifty Z-Score])</f>
        <v>563</v>
      </c>
      <c r="AT434">
        <f>_xlfn.RANK.AVG(Table2[[#This Row],[6M Return vs Nifty Z-Score]],Table2[6M Return vs Nifty Z-Score])</f>
        <v>290</v>
      </c>
      <c r="AU434">
        <f>_xlfn.RANK.AVG(Table2[[#This Row],[Sharpe Ratio Z-Score]],Table2[Sharpe Ratio Z-Score])</f>
        <v>405</v>
      </c>
      <c r="AV434">
        <f>(Table2[[#This Row],[Rank 1Y]]+Table2[[#This Row],[Rank 6M]]+Table2[[#This Row],[Rank Sharpe]])/3</f>
        <v>419.33333333333331</v>
      </c>
    </row>
    <row r="435" spans="1:48" x14ac:dyDescent="0.3">
      <c r="A435" t="s">
        <v>1419</v>
      </c>
      <c r="B435" t="s">
        <v>1420</v>
      </c>
      <c r="C435" t="s">
        <v>3146</v>
      </c>
      <c r="D435" t="s">
        <v>1421</v>
      </c>
      <c r="E435">
        <v>7801.9822647000001</v>
      </c>
      <c r="F435">
        <v>481.5</v>
      </c>
      <c r="G435">
        <v>47.506370463045599</v>
      </c>
      <c r="H435">
        <f>(Table2[[#This Row],[1Y Return vs Nifty]]-AVERAGE(Table2[1Y Return vs Nifty]))/_xlfn.STDEV.P(Table2[1Y Return vs Nifty])</f>
        <v>0.36581411555390847</v>
      </c>
      <c r="I435">
        <v>-2.8740084718605798</v>
      </c>
      <c r="J435">
        <f>(Table2[[#This Row],[1M Return vs Nifty]]-AVERAGE(Table2[1M Return vs Nifty]))/_xlfn.STDEV.P(Table2[1M Return vs Nifty])</f>
        <v>-0.23142910298326425</v>
      </c>
      <c r="K435">
        <v>-9.3433857771457198</v>
      </c>
      <c r="L435">
        <f>(Table2[[#This Row],[6M Return vs Nifty]]-AVERAGE(Table2[6M Return vs Nifty]))/_xlfn.STDEV.P(Table2[6M Return vs Nifty])</f>
        <v>-0.61676774027171344</v>
      </c>
      <c r="M435">
        <v>7.33445366219512</v>
      </c>
      <c r="N435">
        <f>(Table2[[#This Row],[1W Return vs Nifty]]-AVERAGE(Table2[1W Return vs Nifty]))/_xlfn.STDEV.P(Table2[1W Return vs Nifty])</f>
        <v>0.61025407983743929</v>
      </c>
      <c r="O435">
        <v>483.2</v>
      </c>
      <c r="P435">
        <v>496.969420075274</v>
      </c>
      <c r="Q435">
        <v>467.24521455602797</v>
      </c>
      <c r="R435">
        <v>50.9701092285691</v>
      </c>
      <c r="S435" s="1">
        <f>(Table2[[#This Row],[Close Price]]-Table2[[#This Row],[20D EMA]])/Table2[[#This Row],[20D EMA]]</f>
        <v>-3.5182119205297781E-3</v>
      </c>
      <c r="T435" s="1">
        <f>(Table2[[#This Row],[Close Price]]-Table2[[#This Row],[50D EMA]])/Table2[[#This Row],[50D EMA]]</f>
        <v>-3.1127508958058041E-2</v>
      </c>
      <c r="U435" s="1">
        <f>(Table2[[#This Row],[Close Price]]-Table2[[#This Row],[200D EMA]])/Table2[[#This Row],[200D EMA]]</f>
        <v>3.0508146471905098E-2</v>
      </c>
      <c r="V435">
        <v>0.52973290460734201</v>
      </c>
      <c r="W435">
        <v>475.55</v>
      </c>
      <c r="X435">
        <v>483.9</v>
      </c>
      <c r="Y435">
        <v>475.55</v>
      </c>
      <c r="Z435">
        <v>486</v>
      </c>
      <c r="AA435">
        <v>447.3</v>
      </c>
      <c r="AB435">
        <v>504.65</v>
      </c>
      <c r="AC435" s="1">
        <f>(Table2[[#This Row],[Close Price]]/Table2[[#This Row],[Day Low]])-1</f>
        <v>1.2511828409210279E-2</v>
      </c>
      <c r="AD435" s="1">
        <f>(Table2[[#This Row],[Day High]]/Table2[[#This Row],[Close Price]])-1</f>
        <v>4.9844236760123728E-3</v>
      </c>
      <c r="AE435" s="1">
        <f>(Table2[[#This Row],[Close Price]]/Table2[[#This Row],[Current Week Low]])-1</f>
        <v>1.2511828409210279E-2</v>
      </c>
      <c r="AF435" s="1">
        <f>(Table2[[#This Row],[Current Week High]]/Table2[[#This Row],[Close Price]])-1</f>
        <v>9.3457943925232545E-3</v>
      </c>
      <c r="AG435" s="1">
        <f>(Table2[[#This Row],[Close Price]]/Table2[[#This Row],[Current Month Low]])-1</f>
        <v>7.64587525150906E-2</v>
      </c>
      <c r="AH435" s="1">
        <f>(Table2[[#This Row],[Current Month High]]/Table2[[#This Row],[Close Price]])-1</f>
        <v>4.8078920041536799E-2</v>
      </c>
      <c r="AI435">
        <v>31.838006230529501</v>
      </c>
      <c r="AJ435">
        <v>101.520647321428</v>
      </c>
      <c r="AK435" t="str">
        <f>IF(AND(Table2[[#This Row],[20D EMA]]&gt;Table2[[#This Row],[50D EMA]],Table2[[#This Row],[50D EMA]]&gt;Table2[[#This Row],[200D EMA]]),"Uptrend","Downtrend/NoTrend")</f>
        <v>Downtrend/NoTrend</v>
      </c>
      <c r="AL435">
        <v>-0.18</v>
      </c>
      <c r="AM435" t="s">
        <v>3193</v>
      </c>
      <c r="AN435">
        <v>-1.78</v>
      </c>
      <c r="AO435" t="s">
        <v>3193</v>
      </c>
      <c r="AQ435">
        <f>(Table2[[#This Row],[Sharpe Ratio]]-AVERAGE(Table2[Sharpe Ratio]))/_xlfn.STDEV.P(Table2[Sharpe Ratio])</f>
        <v>-0.77764408339231328</v>
      </c>
      <c r="AR4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5">
        <f>_xlfn.RANK.AVG(Table2[[#This Row],[1Y Return vs Nifty Z-Score]],Table2[1Y Return vs Nifty Z-Score])</f>
        <v>197</v>
      </c>
      <c r="AT435">
        <f>_xlfn.RANK.AVG(Table2[[#This Row],[6M Return vs Nifty Z-Score]],Table2[6M Return vs Nifty Z-Score])</f>
        <v>518</v>
      </c>
      <c r="AU435">
        <f>_xlfn.RANK.AVG(Table2[[#This Row],[Sharpe Ratio Z-Score]],Table2[Sharpe Ratio Z-Score])</f>
        <v>549</v>
      </c>
      <c r="AV435">
        <f>(Table2[[#This Row],[Rank 1Y]]+Table2[[#This Row],[Rank 6M]]+Table2[[#This Row],[Rank Sharpe]])/3</f>
        <v>421.33333333333331</v>
      </c>
    </row>
    <row r="436" spans="1:48" x14ac:dyDescent="0.3">
      <c r="A436" t="s">
        <v>117</v>
      </c>
      <c r="B436" t="s">
        <v>118</v>
      </c>
      <c r="C436" t="s">
        <v>3155</v>
      </c>
      <c r="D436" t="s">
        <v>119</v>
      </c>
      <c r="E436">
        <v>243923.04410276</v>
      </c>
      <c r="F436">
        <v>1000.85</v>
      </c>
      <c r="G436">
        <v>-0.28819750987126702</v>
      </c>
      <c r="H436">
        <f>(Table2[[#This Row],[1Y Return vs Nifty]]-AVERAGE(Table2[1Y Return vs Nifty]))/_xlfn.STDEV.P(Table2[1Y Return vs Nifty])</f>
        <v>-0.42688230649706438</v>
      </c>
      <c r="I436">
        <v>6.6485263886971797</v>
      </c>
      <c r="J436">
        <f>(Table2[[#This Row],[1M Return vs Nifty]]-AVERAGE(Table2[1M Return vs Nifty]))/_xlfn.STDEV.P(Table2[1M Return vs Nifty])</f>
        <v>0.81805233880249306</v>
      </c>
      <c r="K436">
        <v>3.8135076571545201</v>
      </c>
      <c r="L436">
        <f>(Table2[[#This Row],[6M Return vs Nifty]]-AVERAGE(Table2[6M Return vs Nifty]))/_xlfn.STDEV.P(Table2[6M Return vs Nifty])</f>
        <v>-0.21815835439124817</v>
      </c>
      <c r="M436">
        <v>-0.26551699880461799</v>
      </c>
      <c r="N436">
        <f>(Table2[[#This Row],[1W Return vs Nifty]]-AVERAGE(Table2[1W Return vs Nifty]))/_xlfn.STDEV.P(Table2[1W Return vs Nifty])</f>
        <v>-0.85405875054975089</v>
      </c>
      <c r="O436">
        <v>996.83</v>
      </c>
      <c r="P436">
        <v>967.83959972870298</v>
      </c>
      <c r="Q436">
        <v>897.31918199039296</v>
      </c>
      <c r="R436">
        <v>47.758344919873998</v>
      </c>
      <c r="S436" s="1">
        <f>(Table2[[#This Row],[Close Price]]-Table2[[#This Row],[20D EMA]])/Table2[[#This Row],[20D EMA]]</f>
        <v>4.0327839250423663E-3</v>
      </c>
      <c r="T436" s="1">
        <f>(Table2[[#This Row],[Close Price]]-Table2[[#This Row],[50D EMA]])/Table2[[#This Row],[50D EMA]]</f>
        <v>3.41073048473634E-2</v>
      </c>
      <c r="U436" s="1">
        <f>(Table2[[#This Row],[Close Price]]-Table2[[#This Row],[200D EMA]])/Table2[[#This Row],[200D EMA]]</f>
        <v>0.11537791689681666</v>
      </c>
      <c r="V436">
        <v>1.22778679779402</v>
      </c>
      <c r="W436">
        <v>992</v>
      </c>
      <c r="X436">
        <v>1020.6</v>
      </c>
      <c r="Y436">
        <v>992</v>
      </c>
      <c r="Z436">
        <v>1032</v>
      </c>
      <c r="AA436">
        <v>984</v>
      </c>
      <c r="AB436">
        <v>1063</v>
      </c>
      <c r="AC436" s="1">
        <f>(Table2[[#This Row],[Close Price]]/Table2[[#This Row],[Day Low]])-1</f>
        <v>8.9213709677420372E-3</v>
      </c>
      <c r="AD436" s="1">
        <f>(Table2[[#This Row],[Day High]]/Table2[[#This Row],[Close Price]])-1</f>
        <v>1.9733226757256306E-2</v>
      </c>
      <c r="AE436" s="1">
        <f>(Table2[[#This Row],[Close Price]]/Table2[[#This Row],[Current Week Low]])-1</f>
        <v>8.9213709677420372E-3</v>
      </c>
      <c r="AF436" s="1">
        <f>(Table2[[#This Row],[Current Week High]]/Table2[[#This Row],[Close Price]])-1</f>
        <v>3.1123544986761287E-2</v>
      </c>
      <c r="AG436" s="1">
        <f>(Table2[[#This Row],[Close Price]]/Table2[[#This Row],[Current Month Low]])-1</f>
        <v>1.7123983739837367E-2</v>
      </c>
      <c r="AH436" s="1">
        <f>(Table2[[#This Row],[Current Month High]]/Table2[[#This Row],[Close Price]])-1</f>
        <v>6.2097217365239432E-2</v>
      </c>
      <c r="AI436">
        <v>6.2097217365239397</v>
      </c>
      <c r="AJ436">
        <v>38.430152143845</v>
      </c>
      <c r="AK436" t="str">
        <f>IF(AND(Table2[[#This Row],[20D EMA]]&gt;Table2[[#This Row],[50D EMA]],Table2[[#This Row],[50D EMA]]&gt;Table2[[#This Row],[200D EMA]]),"Uptrend","Downtrend/NoTrend")</f>
        <v>Uptrend</v>
      </c>
      <c r="AL436">
        <v>7.0000000000000007E-2</v>
      </c>
      <c r="AM436" t="s">
        <v>3194</v>
      </c>
      <c r="AN436">
        <v>-0.47</v>
      </c>
      <c r="AO436" t="s">
        <v>3193</v>
      </c>
      <c r="AP436">
        <v>3.8001824366610003E-2</v>
      </c>
      <c r="AQ436">
        <f>(Table2[[#This Row],[Sharpe Ratio]]-AVERAGE(Table2[Sharpe Ratio]))/_xlfn.STDEV.P(Table2[Sharpe Ratio])</f>
        <v>-0.33472337469962526</v>
      </c>
      <c r="AR43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-1.0157704473351956</v>
      </c>
      <c r="AS436">
        <f>_xlfn.RANK.AVG(Table2[[#This Row],[1Y Return vs Nifty Z-Score]],Table2[1Y Return vs Nifty Z-Score])</f>
        <v>455</v>
      </c>
      <c r="AT436">
        <f>_xlfn.RANK.AVG(Table2[[#This Row],[6M Return vs Nifty Z-Score]],Table2[6M Return vs Nifty Z-Score])</f>
        <v>386</v>
      </c>
      <c r="AU436">
        <f>_xlfn.RANK.AVG(Table2[[#This Row],[Sharpe Ratio Z-Score]],Table2[Sharpe Ratio Z-Score])</f>
        <v>423</v>
      </c>
      <c r="AV436">
        <f>(Table2[[#This Row],[Rank 1Y]]+Table2[[#This Row],[Rank 6M]]+Table2[[#This Row],[Rank Sharpe]])/3</f>
        <v>421.33333333333331</v>
      </c>
    </row>
    <row r="437" spans="1:48" x14ac:dyDescent="0.3">
      <c r="A437" t="s">
        <v>908</v>
      </c>
      <c r="B437" t="s">
        <v>909</v>
      </c>
      <c r="C437" t="s">
        <v>3148</v>
      </c>
      <c r="D437" t="s">
        <v>910</v>
      </c>
      <c r="E437">
        <v>17037.597462999998</v>
      </c>
      <c r="F437">
        <v>191.6</v>
      </c>
      <c r="G437">
        <v>14.9549599693255</v>
      </c>
      <c r="H437">
        <f>(Table2[[#This Row],[1Y Return vs Nifty]]-AVERAGE(Table2[1Y Return vs Nifty]))/_xlfn.STDEV.P(Table2[1Y Return vs Nifty])</f>
        <v>-0.17406704093454617</v>
      </c>
      <c r="I437">
        <v>-9.3710169726013692</v>
      </c>
      <c r="J437">
        <f>(Table2[[#This Row],[1M Return vs Nifty]]-AVERAGE(Table2[1M Return vs Nifty]))/_xlfn.STDEV.P(Table2[1M Return vs Nifty])</f>
        <v>-0.94746637126294042</v>
      </c>
      <c r="K437">
        <v>18.2814471847887</v>
      </c>
      <c r="L437">
        <f>(Table2[[#This Row],[6M Return vs Nifty]]-AVERAGE(Table2[6M Return vs Nifty]))/_xlfn.STDEV.P(Table2[6M Return vs Nifty])</f>
        <v>0.22017129529878854</v>
      </c>
      <c r="M437">
        <v>-1.2208432437677601</v>
      </c>
      <c r="N437">
        <f>(Table2[[#This Row],[1W Return vs Nifty]]-AVERAGE(Table2[1W Return vs Nifty]))/_xlfn.STDEV.P(Table2[1W Return vs Nifty])</f>
        <v>-1.0381247871311508</v>
      </c>
      <c r="O437">
        <v>205.43</v>
      </c>
      <c r="P437">
        <v>202.26000409319099</v>
      </c>
      <c r="Q437">
        <v>176.04218561532801</v>
      </c>
      <c r="R437">
        <v>29.1049731340817</v>
      </c>
      <c r="S437" s="1">
        <f>(Table2[[#This Row],[Close Price]]-Table2[[#This Row],[20D EMA]])/Table2[[#This Row],[20D EMA]]</f>
        <v>-6.7322202209998599E-2</v>
      </c>
      <c r="T437" s="1">
        <f>(Table2[[#This Row],[Close Price]]-Table2[[#This Row],[50D EMA]])/Table2[[#This Row],[50D EMA]]</f>
        <v>-5.2704459000601084E-2</v>
      </c>
      <c r="U437" s="1">
        <f>(Table2[[#This Row],[Close Price]]-Table2[[#This Row],[200D EMA]])/Table2[[#This Row],[200D EMA]]</f>
        <v>8.8375489830986087E-2</v>
      </c>
      <c r="V437">
        <v>0.71973352547076996</v>
      </c>
      <c r="W437">
        <v>189.3</v>
      </c>
      <c r="X437">
        <v>196.18</v>
      </c>
      <c r="Y437">
        <v>189.3</v>
      </c>
      <c r="Z437">
        <v>204.16</v>
      </c>
      <c r="AA437">
        <v>189.3</v>
      </c>
      <c r="AB437">
        <v>212.39</v>
      </c>
      <c r="AC437" s="1">
        <f>(Table2[[#This Row],[Close Price]]/Table2[[#This Row],[Day Low]])-1</f>
        <v>1.2150026413100701E-2</v>
      </c>
      <c r="AD437" s="1">
        <f>(Table2[[#This Row],[Day High]]/Table2[[#This Row],[Close Price]])-1</f>
        <v>2.3903966597077275E-2</v>
      </c>
      <c r="AE437" s="1">
        <f>(Table2[[#This Row],[Close Price]]/Table2[[#This Row],[Current Week Low]])-1</f>
        <v>1.2150026413100701E-2</v>
      </c>
      <c r="AF437" s="1">
        <f>(Table2[[#This Row],[Current Week High]]/Table2[[#This Row],[Close Price]])-1</f>
        <v>6.5553235908141883E-2</v>
      </c>
      <c r="AG437" s="1">
        <f>(Table2[[#This Row],[Close Price]]/Table2[[#This Row],[Current Month Low]])-1</f>
        <v>1.2150026413100701E-2</v>
      </c>
      <c r="AH437" s="1">
        <f>(Table2[[#This Row],[Current Month High]]/Table2[[#This Row],[Close Price]])-1</f>
        <v>0.10850730688935273</v>
      </c>
      <c r="AI437">
        <v>27.557411273486402</v>
      </c>
      <c r="AJ437">
        <v>57.890399670374897</v>
      </c>
      <c r="AK437" t="str">
        <f>IF(AND(Table2[[#This Row],[20D EMA]]&gt;Table2[[#This Row],[50D EMA]],Table2[[#This Row],[50D EMA]]&gt;Table2[[#This Row],[200D EMA]]),"Uptrend","Downtrend/NoTrend")</f>
        <v>Uptrend</v>
      </c>
      <c r="AL437">
        <v>0.14000000000000001</v>
      </c>
      <c r="AM437" t="s">
        <v>3194</v>
      </c>
      <c r="AN437">
        <v>-8.18</v>
      </c>
      <c r="AO437" t="s">
        <v>3193</v>
      </c>
      <c r="AP437">
        <v>-5.4660196532457003E-2</v>
      </c>
      <c r="AQ437">
        <f>(Table2[[#This Row],[Sharpe Ratio]]-AVERAGE(Table2[Sharpe Ratio]))/_xlfn.STDEV.P(Table2[Sharpe Ratio])</f>
        <v>-1.4147222602681977</v>
      </c>
      <c r="AR4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-3.3542091642980463</v>
      </c>
      <c r="AS437">
        <f>_xlfn.RANK.AVG(Table2[[#This Row],[1Y Return vs Nifty Z-Score]],Table2[1Y Return vs Nifty Z-Score])</f>
        <v>344</v>
      </c>
      <c r="AT437">
        <f>_xlfn.RANK.AVG(Table2[[#This Row],[6M Return vs Nifty Z-Score]],Table2[6M Return vs Nifty Z-Score])</f>
        <v>241</v>
      </c>
      <c r="AU437">
        <f>_xlfn.RANK.AVG(Table2[[#This Row],[Sharpe Ratio Z-Score]],Table2[Sharpe Ratio Z-Score])</f>
        <v>680</v>
      </c>
      <c r="AV437">
        <f>(Table2[[#This Row],[Rank 1Y]]+Table2[[#This Row],[Rank 6M]]+Table2[[#This Row],[Rank Sharpe]])/3</f>
        <v>421.66666666666669</v>
      </c>
    </row>
    <row r="438" spans="1:48" x14ac:dyDescent="0.3">
      <c r="A438" t="s">
        <v>1574</v>
      </c>
      <c r="B438" t="s">
        <v>1575</v>
      </c>
      <c r="C438" t="s">
        <v>3162</v>
      </c>
      <c r="D438" t="s">
        <v>400</v>
      </c>
      <c r="E438">
        <v>6271.6217024999996</v>
      </c>
      <c r="F438">
        <v>322.5</v>
      </c>
      <c r="G438">
        <v>19.9585800546405</v>
      </c>
      <c r="H438">
        <f>(Table2[[#This Row],[1Y Return vs Nifty]]-AVERAGE(Table2[1Y Return vs Nifty]))/_xlfn.STDEV.P(Table2[1Y Return vs Nifty])</f>
        <v>-9.107954032194214E-2</v>
      </c>
      <c r="I438">
        <v>-1.38082967190887</v>
      </c>
      <c r="J438">
        <f>(Table2[[#This Row],[1M Return vs Nifty]]-AVERAGE(Table2[1M Return vs Nifty]))/_xlfn.STDEV.P(Table2[1M Return vs Nifty])</f>
        <v>-6.686541665768217E-2</v>
      </c>
      <c r="K438">
        <v>5.6499722181276004</v>
      </c>
      <c r="L438">
        <f>(Table2[[#This Row],[6M Return vs Nifty]]-AVERAGE(Table2[6M Return vs Nifty]))/_xlfn.STDEV.P(Table2[6M Return vs Nifty])</f>
        <v>-0.16251968752082283</v>
      </c>
      <c r="M438">
        <v>3.5490993995223099</v>
      </c>
      <c r="N438">
        <f>(Table2[[#This Row],[1W Return vs Nifty]]-AVERAGE(Table2[1W Return vs Nifty]))/_xlfn.STDEV.P(Table2[1W Return vs Nifty])</f>
        <v>-0.11908331653396871</v>
      </c>
      <c r="O438">
        <v>285.82</v>
      </c>
      <c r="P438">
        <v>326.49592550233899</v>
      </c>
      <c r="Q438">
        <v>297.63723504034999</v>
      </c>
      <c r="R438">
        <v>55.057820109373203</v>
      </c>
      <c r="S438" s="1">
        <f>(Table2[[#This Row],[Close Price]]-Table2[[#This Row],[20D EMA]])/Table2[[#This Row],[20D EMA]]</f>
        <v>0.12833251696872161</v>
      </c>
      <c r="T438" s="1">
        <f>(Table2[[#This Row],[Close Price]]-Table2[[#This Row],[50D EMA]])/Table2[[#This Row],[50D EMA]]</f>
        <v>-1.2238821958316796E-2</v>
      </c>
      <c r="U438" s="1">
        <f>(Table2[[#This Row],[Close Price]]-Table2[[#This Row],[200D EMA]])/Table2[[#This Row],[200D EMA]]</f>
        <v>8.3533785536878208E-2</v>
      </c>
      <c r="V438">
        <v>0.40541020306172199</v>
      </c>
      <c r="W438">
        <v>342.55</v>
      </c>
      <c r="X438">
        <v>373.7</v>
      </c>
      <c r="Y438">
        <v>320.05</v>
      </c>
      <c r="Z438">
        <v>326.10000000000002</v>
      </c>
      <c r="AA438">
        <v>310.45</v>
      </c>
      <c r="AB438">
        <v>327.7</v>
      </c>
      <c r="AC438" s="1">
        <f>(Table2[[#This Row],[Close Price]]/Table2[[#This Row],[Day Low]])-1</f>
        <v>-5.8531601226098462E-2</v>
      </c>
      <c r="AD438" s="1">
        <f>(Table2[[#This Row],[Day High]]/Table2[[#This Row],[Close Price]])-1</f>
        <v>0.15875968992248057</v>
      </c>
      <c r="AE438" s="1">
        <f>(Table2[[#This Row],[Close Price]]/Table2[[#This Row],[Current Week Low]])-1</f>
        <v>7.65505389782839E-3</v>
      </c>
      <c r="AF438" s="1">
        <f>(Table2[[#This Row],[Current Week High]]/Table2[[#This Row],[Close Price]])-1</f>
        <v>1.1162790697674563E-2</v>
      </c>
      <c r="AG438" s="1">
        <f>(Table2[[#This Row],[Close Price]]/Table2[[#This Row],[Current Month Low]])-1</f>
        <v>3.8814623933000503E-2</v>
      </c>
      <c r="AH438" s="1">
        <f>(Table2[[#This Row],[Current Month High]]/Table2[[#This Row],[Close Price]])-1</f>
        <v>1.6124031007751949E-2</v>
      </c>
      <c r="AI438">
        <v>15.7209302325581</v>
      </c>
      <c r="AJ438">
        <v>57.240370550950701</v>
      </c>
      <c r="AK438" t="str">
        <f>IF(AND(Table2[[#This Row],[20D EMA]]&gt;Table2[[#This Row],[50D EMA]],Table2[[#This Row],[50D EMA]]&gt;Table2[[#This Row],[200D EMA]]),"Uptrend","Downtrend/NoTrend")</f>
        <v>Downtrend/NoTrend</v>
      </c>
      <c r="AL438">
        <v>-0.05</v>
      </c>
      <c r="AM438" t="s">
        <v>3193</v>
      </c>
      <c r="AN438">
        <v>-2.09</v>
      </c>
      <c r="AO438" t="s">
        <v>3193</v>
      </c>
      <c r="AP438">
        <v>-2.7578508020490002E-3</v>
      </c>
      <c r="AQ438">
        <f>(Table2[[#This Row],[Sharpe Ratio]]-AVERAGE(Table2[Sharpe Ratio]))/_xlfn.STDEV.P(Table2[Sharpe Ratio])</f>
        <v>-0.80978751997915011</v>
      </c>
      <c r="AR4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8">
        <f>_xlfn.RANK.AVG(Table2[[#This Row],[1Y Return vs Nifty Z-Score]],Table2[1Y Return vs Nifty Z-Score])</f>
        <v>317</v>
      </c>
      <c r="AT438">
        <f>_xlfn.RANK.AVG(Table2[[#This Row],[6M Return vs Nifty Z-Score]],Table2[6M Return vs Nifty Z-Score])</f>
        <v>368</v>
      </c>
      <c r="AU438">
        <f>_xlfn.RANK.AVG(Table2[[#This Row],[Sharpe Ratio Z-Score]],Table2[Sharpe Ratio Z-Score])</f>
        <v>581</v>
      </c>
      <c r="AV438">
        <f>(Table2[[#This Row],[Rank 1Y]]+Table2[[#This Row],[Rank 6M]]+Table2[[#This Row],[Rank Sharpe]])/3</f>
        <v>422</v>
      </c>
    </row>
    <row r="439" spans="1:48" x14ac:dyDescent="0.3">
      <c r="A439" t="s">
        <v>2122</v>
      </c>
      <c r="B439" t="s">
        <v>2123</v>
      </c>
      <c r="C439" t="s">
        <v>3146</v>
      </c>
      <c r="D439" t="s">
        <v>69</v>
      </c>
      <c r="E439">
        <v>2968.5973514719999</v>
      </c>
      <c r="F439">
        <v>224.48</v>
      </c>
      <c r="G439">
        <v>3.2297109989136699</v>
      </c>
      <c r="H439">
        <f>(Table2[[#This Row],[1Y Return vs Nifty]]-AVERAGE(Table2[1Y Return vs Nifty]))/_xlfn.STDEV.P(Table2[1Y Return vs Nifty])</f>
        <v>-0.36853606326714977</v>
      </c>
      <c r="I439">
        <v>-8.5265288074416503</v>
      </c>
      <c r="J439">
        <f>(Table2[[#This Row],[1M Return vs Nifty]]-AVERAGE(Table2[1M Return vs Nifty]))/_xlfn.STDEV.P(Table2[1M Return vs Nifty])</f>
        <v>-0.85439507563410833</v>
      </c>
      <c r="K439">
        <v>3.5968004275508898</v>
      </c>
      <c r="L439">
        <f>(Table2[[#This Row],[6M Return vs Nifty]]-AVERAGE(Table2[6M Return vs Nifty]))/_xlfn.STDEV.P(Table2[6M Return vs Nifty])</f>
        <v>-0.22472385073272966</v>
      </c>
      <c r="M439">
        <v>-1.15868903407257</v>
      </c>
      <c r="N439">
        <f>(Table2[[#This Row],[1W Return vs Nifty]]-AVERAGE(Table2[1W Return vs Nifty]))/_xlfn.STDEV.P(Table2[1W Return vs Nifty])</f>
        <v>-1.0261493189643738</v>
      </c>
      <c r="O439">
        <v>204.54</v>
      </c>
      <c r="P439">
        <v>237.17212674303201</v>
      </c>
      <c r="Q439">
        <v>215.37554295995801</v>
      </c>
      <c r="R439">
        <v>43.704413658087098</v>
      </c>
      <c r="S439" s="1">
        <f>(Table2[[#This Row],[Close Price]]-Table2[[#This Row],[20D EMA]])/Table2[[#This Row],[20D EMA]]</f>
        <v>9.7487044098953743E-2</v>
      </c>
      <c r="T439" s="1">
        <f>(Table2[[#This Row],[Close Price]]-Table2[[#This Row],[50D EMA]])/Table2[[#This Row],[50D EMA]]</f>
        <v>-5.3514411315219647E-2</v>
      </c>
      <c r="U439" s="1">
        <f>(Table2[[#This Row],[Close Price]]-Table2[[#This Row],[200D EMA]])/Table2[[#This Row],[200D EMA]]</f>
        <v>4.2272474000145194E-2</v>
      </c>
      <c r="V439">
        <v>0.46697990520539201</v>
      </c>
      <c r="W439">
        <v>221.26</v>
      </c>
      <c r="X439">
        <v>227.74</v>
      </c>
      <c r="Y439">
        <v>219.8</v>
      </c>
      <c r="Z439">
        <v>226</v>
      </c>
      <c r="AA439">
        <v>217.7</v>
      </c>
      <c r="AB439">
        <v>226.23</v>
      </c>
      <c r="AC439" s="1">
        <f>(Table2[[#This Row],[Close Price]]/Table2[[#This Row],[Day Low]])-1</f>
        <v>1.4553014553014609E-2</v>
      </c>
      <c r="AD439" s="1">
        <f>(Table2[[#This Row],[Day High]]/Table2[[#This Row],[Close Price]])-1</f>
        <v>1.4522451888809851E-2</v>
      </c>
      <c r="AE439" s="1">
        <f>(Table2[[#This Row],[Close Price]]/Table2[[#This Row],[Current Week Low]])-1</f>
        <v>2.1292083712465715E-2</v>
      </c>
      <c r="AF439" s="1">
        <f>(Table2[[#This Row],[Current Week High]]/Table2[[#This Row],[Close Price]])-1</f>
        <v>6.7712045616536987E-3</v>
      </c>
      <c r="AG439" s="1">
        <f>(Table2[[#This Row],[Close Price]]/Table2[[#This Row],[Current Month Low]])-1</f>
        <v>3.1143775838309518E-2</v>
      </c>
      <c r="AH439" s="1">
        <f>(Table2[[#This Row],[Current Month High]]/Table2[[#This Row],[Close Price]])-1</f>
        <v>7.7957947255880011E-3</v>
      </c>
      <c r="AI439">
        <v>30.7688880969351</v>
      </c>
      <c r="AJ439">
        <v>44.453024453024398</v>
      </c>
      <c r="AK439" t="str">
        <f>IF(AND(Table2[[#This Row],[20D EMA]]&gt;Table2[[#This Row],[50D EMA]],Table2[[#This Row],[50D EMA]]&gt;Table2[[#This Row],[200D EMA]]),"Uptrend","Downtrend/NoTrend")</f>
        <v>Downtrend/NoTrend</v>
      </c>
      <c r="AL439">
        <v>-0.12</v>
      </c>
      <c r="AM439" t="s">
        <v>3193</v>
      </c>
      <c r="AN439">
        <v>-6.33</v>
      </c>
      <c r="AO439" t="s">
        <v>3193</v>
      </c>
      <c r="AP439">
        <v>2.8856185906452999E-2</v>
      </c>
      <c r="AQ439">
        <f>(Table2[[#This Row],[Sharpe Ratio]]-AVERAGE(Table2[Sharpe Ratio]))/_xlfn.STDEV.P(Table2[Sharpe Ratio])</f>
        <v>-0.4413180641845606</v>
      </c>
      <c r="AR43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39">
        <f>_xlfn.RANK.AVG(Table2[[#This Row],[1Y Return vs Nifty Z-Score]],Table2[1Y Return vs Nifty Z-Score])</f>
        <v>427</v>
      </c>
      <c r="AT439">
        <f>_xlfn.RANK.AVG(Table2[[#This Row],[6M Return vs Nifty Z-Score]],Table2[6M Return vs Nifty Z-Score])</f>
        <v>389</v>
      </c>
      <c r="AU439">
        <f>_xlfn.RANK.AVG(Table2[[#This Row],[Sharpe Ratio Z-Score]],Table2[Sharpe Ratio Z-Score])</f>
        <v>450</v>
      </c>
      <c r="AV439">
        <f>(Table2[[#This Row],[Rank 1Y]]+Table2[[#This Row],[Rank 6M]]+Table2[[#This Row],[Rank Sharpe]])/3</f>
        <v>422</v>
      </c>
    </row>
    <row r="440" spans="1:48" x14ac:dyDescent="0.3">
      <c r="A440" t="s">
        <v>1209</v>
      </c>
      <c r="B440" t="s">
        <v>1210</v>
      </c>
      <c r="C440" t="s">
        <v>3160</v>
      </c>
      <c r="D440" t="s">
        <v>910</v>
      </c>
      <c r="E440">
        <v>10106.716373675999</v>
      </c>
      <c r="F440">
        <v>73.19</v>
      </c>
      <c r="G440">
        <v>4.7707771897164699</v>
      </c>
      <c r="H440">
        <f>(Table2[[#This Row],[1Y Return vs Nifty]]-AVERAGE(Table2[1Y Return vs Nifty]))/_xlfn.STDEV.P(Table2[1Y Return vs Nifty])</f>
        <v>-0.34297672237541232</v>
      </c>
      <c r="I440">
        <v>-8.6108640053914893</v>
      </c>
      <c r="J440">
        <f>(Table2[[#This Row],[1M Return vs Nifty]]-AVERAGE(Table2[1M Return vs Nifty]))/_xlfn.STDEV.P(Table2[1M Return vs Nifty])</f>
        <v>-0.86368968326051709</v>
      </c>
      <c r="K440">
        <v>-7.4963621492170196</v>
      </c>
      <c r="L440">
        <f>(Table2[[#This Row],[6M Return vs Nifty]]-AVERAGE(Table2[6M Return vs Nifty]))/_xlfn.STDEV.P(Table2[6M Return vs Nifty])</f>
        <v>-0.56080916937412018</v>
      </c>
      <c r="M440">
        <v>5.4621738247481701</v>
      </c>
      <c r="N440">
        <f>(Table2[[#This Row],[1W Return vs Nifty]]-AVERAGE(Table2[1W Return vs Nifty]))/_xlfn.STDEV.P(Table2[1W Return vs Nifty])</f>
        <v>0.24951539934256392</v>
      </c>
      <c r="O440">
        <v>75.430000000000007</v>
      </c>
      <c r="P440">
        <v>77.216352758549604</v>
      </c>
      <c r="Q440">
        <v>74.754079087826696</v>
      </c>
      <c r="R440">
        <v>40.6799270608456</v>
      </c>
      <c r="S440" s="1">
        <f>(Table2[[#This Row],[Close Price]]-Table2[[#This Row],[20D EMA]])/Table2[[#This Row],[20D EMA]]</f>
        <v>-2.969640726501404E-2</v>
      </c>
      <c r="T440" s="1">
        <f>(Table2[[#This Row],[Close Price]]-Table2[[#This Row],[50D EMA]])/Table2[[#This Row],[50D EMA]]</f>
        <v>-5.2143783210529815E-2</v>
      </c>
      <c r="U440" s="1">
        <f>(Table2[[#This Row],[Close Price]]-Table2[[#This Row],[200D EMA]])/Table2[[#This Row],[200D EMA]]</f>
        <v>-2.0922993191971516E-2</v>
      </c>
      <c r="V440">
        <v>0.41905513226663599</v>
      </c>
      <c r="W440">
        <v>72.650000000000006</v>
      </c>
      <c r="X440">
        <v>74.19</v>
      </c>
      <c r="Y440">
        <v>72.650000000000006</v>
      </c>
      <c r="Z440">
        <v>74.900000000000006</v>
      </c>
      <c r="AA440">
        <v>68.75</v>
      </c>
      <c r="AB440">
        <v>77.45</v>
      </c>
      <c r="AC440" s="1">
        <f>(Table2[[#This Row],[Close Price]]/Table2[[#This Row],[Day Low]])-1</f>
        <v>7.4328974535442516E-3</v>
      </c>
      <c r="AD440" s="1">
        <f>(Table2[[#This Row],[Day High]]/Table2[[#This Row],[Close Price]])-1</f>
        <v>1.3663068725235705E-2</v>
      </c>
      <c r="AE440" s="1">
        <f>(Table2[[#This Row],[Close Price]]/Table2[[#This Row],[Current Week Low]])-1</f>
        <v>7.4328974535442516E-3</v>
      </c>
      <c r="AF440" s="1">
        <f>(Table2[[#This Row],[Current Week High]]/Table2[[#This Row],[Close Price]])-1</f>
        <v>2.3363847520153191E-2</v>
      </c>
      <c r="AG440" s="1">
        <f>(Table2[[#This Row],[Close Price]]/Table2[[#This Row],[Current Month Low]])-1</f>
        <v>6.4581818181818074E-2</v>
      </c>
      <c r="AH440" s="1">
        <f>(Table2[[#This Row],[Current Month High]]/Table2[[#This Row],[Close Price]])-1</f>
        <v>5.8204672769504029E-2</v>
      </c>
      <c r="AI440">
        <v>29.594206858860399</v>
      </c>
      <c r="AJ440">
        <v>51.532091097308403</v>
      </c>
      <c r="AK440" t="str">
        <f>IF(AND(Table2[[#This Row],[20D EMA]]&gt;Table2[[#This Row],[50D EMA]],Table2[[#This Row],[50D EMA]]&gt;Table2[[#This Row],[200D EMA]]),"Uptrend","Downtrend/NoTrend")</f>
        <v>Downtrend/NoTrend</v>
      </c>
      <c r="AL440">
        <v>0</v>
      </c>
      <c r="AM440">
        <v>0</v>
      </c>
      <c r="AN440">
        <v>-7.31</v>
      </c>
      <c r="AO440" t="s">
        <v>3193</v>
      </c>
      <c r="AP440">
        <v>6.3209983664526001E-2</v>
      </c>
      <c r="AQ440">
        <f>(Table2[[#This Row],[Sharpe Ratio]]-AVERAGE(Table2[Sharpe Ratio]))/_xlfn.STDEV.P(Table2[Sharpe Ratio])</f>
        <v>-4.0916012364638217E-2</v>
      </c>
      <c r="AR4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0">
        <f>_xlfn.RANK.AVG(Table2[[#This Row],[1Y Return vs Nifty Z-Score]],Table2[1Y Return vs Nifty Z-Score])</f>
        <v>419</v>
      </c>
      <c r="AT440">
        <f>_xlfn.RANK.AVG(Table2[[#This Row],[6M Return vs Nifty Z-Score]],Table2[6M Return vs Nifty Z-Score])</f>
        <v>502</v>
      </c>
      <c r="AU440">
        <f>_xlfn.RANK.AVG(Table2[[#This Row],[Sharpe Ratio Z-Score]],Table2[Sharpe Ratio Z-Score])</f>
        <v>347</v>
      </c>
      <c r="AV440">
        <f>(Table2[[#This Row],[Rank 1Y]]+Table2[[#This Row],[Rank 6M]]+Table2[[#This Row],[Rank Sharpe]])/3</f>
        <v>422.66666666666669</v>
      </c>
    </row>
    <row r="441" spans="1:48" x14ac:dyDescent="0.3">
      <c r="A441" t="s">
        <v>1428</v>
      </c>
      <c r="B441" t="s">
        <v>1429</v>
      </c>
      <c r="C441" t="s">
        <v>3148</v>
      </c>
      <c r="D441" t="s">
        <v>587</v>
      </c>
      <c r="E441">
        <v>7753.9457957550003</v>
      </c>
      <c r="F441">
        <v>721.95</v>
      </c>
      <c r="G441">
        <v>5.6749347155408696</v>
      </c>
      <c r="H441">
        <f>(Table2[[#This Row],[1Y Return vs Nifty]]-AVERAGE(Table2[1Y Return vs Nifty]))/_xlfn.STDEV.P(Table2[1Y Return vs Nifty])</f>
        <v>-0.32798082501532738</v>
      </c>
      <c r="I441">
        <v>-2.30498192645193</v>
      </c>
      <c r="J441">
        <f>(Table2[[#This Row],[1M Return vs Nifty]]-AVERAGE(Table2[1M Return vs Nifty]))/_xlfn.STDEV.P(Table2[1M Return vs Nifty])</f>
        <v>-0.16871651562762602</v>
      </c>
      <c r="K441">
        <v>12.013539103032899</v>
      </c>
      <c r="L441">
        <f>(Table2[[#This Row],[6M Return vs Nifty]]-AVERAGE(Table2[6M Return vs Nifty]))/_xlfn.STDEV.P(Table2[6M Return vs Nifty])</f>
        <v>3.0274873039230554E-2</v>
      </c>
      <c r="M441">
        <v>0.49230460388567299</v>
      </c>
      <c r="N441">
        <f>(Table2[[#This Row],[1W Return vs Nifty]]-AVERAGE(Table2[1W Return vs Nifty]))/_xlfn.STDEV.P(Table2[1W Return vs Nifty])</f>
        <v>-0.70804662162687382</v>
      </c>
      <c r="O441">
        <v>0</v>
      </c>
      <c r="P441">
        <v>733.45857063015501</v>
      </c>
      <c r="Q441">
        <v>652.59022166054103</v>
      </c>
      <c r="R441">
        <v>39.610736585566798</v>
      </c>
      <c r="S441" s="1" t="e">
        <f>(Table2[[#This Row],[Close Price]]-Table2[[#This Row],[20D EMA]])/Table2[[#This Row],[20D EMA]]</f>
        <v>#DIV/0!</v>
      </c>
      <c r="T441" s="1">
        <f>(Table2[[#This Row],[Close Price]]-Table2[[#This Row],[50D EMA]])/Table2[[#This Row],[50D EMA]]</f>
        <v>-1.5690825754844356E-2</v>
      </c>
      <c r="U441" s="1">
        <f>(Table2[[#This Row],[Close Price]]-Table2[[#This Row],[200D EMA]])/Table2[[#This Row],[200D EMA]]</f>
        <v>0.10628381492289354</v>
      </c>
      <c r="V441">
        <v>0.34685520970031303</v>
      </c>
      <c r="W441">
        <v>711.6</v>
      </c>
      <c r="X441">
        <v>726.45</v>
      </c>
      <c r="Y441">
        <v>718.8</v>
      </c>
      <c r="Z441">
        <v>739.6</v>
      </c>
      <c r="AA441">
        <v>718.8</v>
      </c>
      <c r="AB441">
        <v>743.9</v>
      </c>
      <c r="AC441" s="1">
        <f>(Table2[[#This Row],[Close Price]]/Table2[[#This Row],[Day Low]])-1</f>
        <v>1.45446880269815E-2</v>
      </c>
      <c r="AD441" s="1">
        <f>(Table2[[#This Row],[Day High]]/Table2[[#This Row],[Close Price]])-1</f>
        <v>6.2331186370248037E-3</v>
      </c>
      <c r="AE441" s="1">
        <f>(Table2[[#This Row],[Close Price]]/Table2[[#This Row],[Current Week Low]])-1</f>
        <v>4.3823038397330372E-3</v>
      </c>
      <c r="AF441" s="1">
        <f>(Table2[[#This Row],[Current Week High]]/Table2[[#This Row],[Close Price]])-1</f>
        <v>2.4447676431885723E-2</v>
      </c>
      <c r="AG441" s="1">
        <f>(Table2[[#This Row],[Close Price]]/Table2[[#This Row],[Current Month Low]])-1</f>
        <v>4.3823038397330372E-3</v>
      </c>
      <c r="AH441" s="1">
        <f>(Table2[[#This Row],[Current Month High]]/Table2[[#This Row],[Close Price]])-1</f>
        <v>3.0403767573931706E-2</v>
      </c>
      <c r="AI441">
        <v>10.6724842440612</v>
      </c>
      <c r="AJ441">
        <v>39.063854377347603</v>
      </c>
      <c r="AK441" t="str">
        <f>IF(AND(Table2[[#This Row],[20D EMA]]&gt;Table2[[#This Row],[50D EMA]],Table2[[#This Row],[50D EMA]]&gt;Table2[[#This Row],[200D EMA]]),"Uptrend","Downtrend/NoTrend")</f>
        <v>Downtrend/NoTrend</v>
      </c>
      <c r="AL441">
        <v>-0.03</v>
      </c>
      <c r="AM441" t="s">
        <v>3193</v>
      </c>
      <c r="AN441">
        <v>-2.04</v>
      </c>
      <c r="AO441" t="s">
        <v>3193</v>
      </c>
      <c r="AQ441">
        <f>(Table2[[#This Row],[Sharpe Ratio]]-AVERAGE(Table2[Sharpe Ratio]))/_xlfn.STDEV.P(Table2[Sharpe Ratio])</f>
        <v>-0.77764408339231328</v>
      </c>
      <c r="AR4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1">
        <f>_xlfn.RANK.AVG(Table2[[#This Row],[1Y Return vs Nifty Z-Score]],Table2[1Y Return vs Nifty Z-Score])</f>
        <v>409</v>
      </c>
      <c r="AT441">
        <f>_xlfn.RANK.AVG(Table2[[#This Row],[6M Return vs Nifty Z-Score]],Table2[6M Return vs Nifty Z-Score])</f>
        <v>310</v>
      </c>
      <c r="AU441">
        <f>_xlfn.RANK.AVG(Table2[[#This Row],[Sharpe Ratio Z-Score]],Table2[Sharpe Ratio Z-Score])</f>
        <v>549</v>
      </c>
      <c r="AV441">
        <f>(Table2[[#This Row],[Rank 1Y]]+Table2[[#This Row],[Rank 6M]]+Table2[[#This Row],[Rank Sharpe]])/3</f>
        <v>422.66666666666669</v>
      </c>
    </row>
    <row r="442" spans="1:48" x14ac:dyDescent="0.3">
      <c r="A442" t="s">
        <v>315</v>
      </c>
      <c r="B442" t="s">
        <v>316</v>
      </c>
      <c r="C442" t="s">
        <v>3150</v>
      </c>
      <c r="D442" t="s">
        <v>195</v>
      </c>
      <c r="E442">
        <v>88780.50851611</v>
      </c>
      <c r="F442">
        <v>685.7</v>
      </c>
      <c r="G442">
        <v>-0.55109352592432204</v>
      </c>
      <c r="H442">
        <f>(Table2[[#This Row],[1Y Return vs Nifty]]-AVERAGE(Table2[1Y Return vs Nifty]))/_xlfn.STDEV.P(Table2[1Y Return vs Nifty])</f>
        <v>-0.43124256625325258</v>
      </c>
      <c r="I442">
        <v>2.8613163252706699</v>
      </c>
      <c r="J442">
        <f>(Table2[[#This Row],[1M Return vs Nifty]]-AVERAGE(Table2[1M Return vs Nifty]))/_xlfn.STDEV.P(Table2[1M Return vs Nifty])</f>
        <v>0.40066277437326087</v>
      </c>
      <c r="K442">
        <v>22.145457867700902</v>
      </c>
      <c r="L442">
        <f>(Table2[[#This Row],[6M Return vs Nifty]]-AVERAGE(Table2[6M Return vs Nifty]))/_xlfn.STDEV.P(Table2[6M Return vs Nifty])</f>
        <v>0.33723775426514163</v>
      </c>
      <c r="M442">
        <v>0.99000853346855999</v>
      </c>
      <c r="N442">
        <f>(Table2[[#This Row],[1W Return vs Nifty]]-AVERAGE(Table2[1W Return vs Nifty]))/_xlfn.STDEV.P(Table2[1W Return vs Nifty])</f>
        <v>-0.61215227119704274</v>
      </c>
      <c r="O442">
        <v>688.66</v>
      </c>
      <c r="P442">
        <v>676.67009495382695</v>
      </c>
      <c r="Q442">
        <v>614.95866595063296</v>
      </c>
      <c r="R442">
        <v>44.959746141257703</v>
      </c>
      <c r="S442" s="1">
        <f>(Table2[[#This Row],[Close Price]]-Table2[[#This Row],[20D EMA]])/Table2[[#This Row],[20D EMA]]</f>
        <v>-4.2982023059273409E-3</v>
      </c>
      <c r="T442" s="1">
        <f>(Table2[[#This Row],[Close Price]]-Table2[[#This Row],[50D EMA]])/Table2[[#This Row],[50D EMA]]</f>
        <v>1.3344619650716589E-2</v>
      </c>
      <c r="U442" s="1">
        <f>(Table2[[#This Row],[Close Price]]-Table2[[#This Row],[200D EMA]])/Table2[[#This Row],[200D EMA]]</f>
        <v>0.11503429086573111</v>
      </c>
      <c r="V442">
        <v>0.67591369020109704</v>
      </c>
      <c r="W442">
        <v>680.75</v>
      </c>
      <c r="X442">
        <v>692.5</v>
      </c>
      <c r="Y442">
        <v>674.05</v>
      </c>
      <c r="Z442">
        <v>692.5</v>
      </c>
      <c r="AA442">
        <v>673.8</v>
      </c>
      <c r="AB442">
        <v>719.85</v>
      </c>
      <c r="AC442" s="1">
        <f>(Table2[[#This Row],[Close Price]]/Table2[[#This Row],[Day Low]])-1</f>
        <v>7.2713918472273598E-3</v>
      </c>
      <c r="AD442" s="1">
        <f>(Table2[[#This Row],[Day High]]/Table2[[#This Row],[Close Price]])-1</f>
        <v>9.9168732681931271E-3</v>
      </c>
      <c r="AE442" s="1">
        <f>(Table2[[#This Row],[Close Price]]/Table2[[#This Row],[Current Week Low]])-1</f>
        <v>1.7283584303835253E-2</v>
      </c>
      <c r="AF442" s="1">
        <f>(Table2[[#This Row],[Current Week High]]/Table2[[#This Row],[Close Price]])-1</f>
        <v>9.9168732681931271E-3</v>
      </c>
      <c r="AG442" s="1">
        <f>(Table2[[#This Row],[Close Price]]/Table2[[#This Row],[Current Month Low]])-1</f>
        <v>1.7661027010982711E-2</v>
      </c>
      <c r="AH442" s="1">
        <f>(Table2[[#This Row],[Current Month High]]/Table2[[#This Row],[Close Price]])-1</f>
        <v>4.9803120898352038E-2</v>
      </c>
      <c r="AI442">
        <v>4.9803120898352002</v>
      </c>
      <c r="AJ442">
        <v>41.003495784495101</v>
      </c>
      <c r="AK442" t="str">
        <f>IF(AND(Table2[[#This Row],[20D EMA]]&gt;Table2[[#This Row],[50D EMA]],Table2[[#This Row],[50D EMA]]&gt;Table2[[#This Row],[200D EMA]]),"Uptrend","Downtrend/NoTrend")</f>
        <v>Uptrend</v>
      </c>
      <c r="AL442">
        <v>0.01</v>
      </c>
      <c r="AM442" t="s">
        <v>3194</v>
      </c>
      <c r="AN442">
        <v>-1.1399999999999999</v>
      </c>
      <c r="AO442" t="s">
        <v>3193</v>
      </c>
      <c r="AP442">
        <v>-1.1575764789403E-2</v>
      </c>
      <c r="AQ442">
        <f>(Table2[[#This Row],[Sharpe Ratio]]-AVERAGE(Table2[Sharpe Ratio]))/_xlfn.STDEV.P(Table2[Sharpe Ratio])</f>
        <v>-0.91256249927466149</v>
      </c>
      <c r="AR44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-1.2180568080865544</v>
      </c>
      <c r="AS442">
        <f>_xlfn.RANK.AVG(Table2[[#This Row],[1Y Return vs Nifty Z-Score]],Table2[1Y Return vs Nifty Z-Score])</f>
        <v>458</v>
      </c>
      <c r="AT442">
        <f>_xlfn.RANK.AVG(Table2[[#This Row],[6M Return vs Nifty Z-Score]],Table2[6M Return vs Nifty Z-Score])</f>
        <v>209</v>
      </c>
      <c r="AU442">
        <f>_xlfn.RANK.AVG(Table2[[#This Row],[Sharpe Ratio Z-Score]],Table2[Sharpe Ratio Z-Score])</f>
        <v>603</v>
      </c>
      <c r="AV442">
        <f>(Table2[[#This Row],[Rank 1Y]]+Table2[[#This Row],[Rank 6M]]+Table2[[#This Row],[Rank Sharpe]])/3</f>
        <v>423.33333333333331</v>
      </c>
    </row>
    <row r="443" spans="1:48" x14ac:dyDescent="0.3">
      <c r="A443" t="s">
        <v>849</v>
      </c>
      <c r="B443" t="s">
        <v>850</v>
      </c>
      <c r="C443" t="s">
        <v>3148</v>
      </c>
      <c r="D443" t="s">
        <v>587</v>
      </c>
      <c r="E443">
        <v>19127.191777</v>
      </c>
      <c r="F443">
        <v>382.75</v>
      </c>
      <c r="G443">
        <v>4.9123616326114696</v>
      </c>
      <c r="H443">
        <f>(Table2[[#This Row],[1Y Return vs Nifty]]-AVERAGE(Table2[1Y Return vs Nifty]))/_xlfn.STDEV.P(Table2[1Y Return vs Nifty])</f>
        <v>-0.34062847473847274</v>
      </c>
      <c r="I443">
        <v>16.1207793385496</v>
      </c>
      <c r="J443">
        <f>(Table2[[#This Row],[1M Return vs Nifty]]-AVERAGE(Table2[1M Return vs Nifty]))/_xlfn.STDEV.P(Table2[1M Return vs Nifty])</f>
        <v>1.8619921960295678</v>
      </c>
      <c r="K443">
        <v>7.8013518812555098</v>
      </c>
      <c r="L443">
        <f>(Table2[[#This Row],[6M Return vs Nifty]]-AVERAGE(Table2[6M Return vs Nifty]))/_xlfn.STDEV.P(Table2[6M Return vs Nifty])</f>
        <v>-9.7340157824286358E-2</v>
      </c>
      <c r="M443">
        <v>5.2053078228248797</v>
      </c>
      <c r="N443">
        <f>(Table2[[#This Row],[1W Return vs Nifty]]-AVERAGE(Table2[1W Return vs Nifty]))/_xlfn.STDEV.P(Table2[1W Return vs Nifty])</f>
        <v>0.20002413166745206</v>
      </c>
      <c r="O443">
        <v>361.32</v>
      </c>
      <c r="P443">
        <v>344.59132192239201</v>
      </c>
      <c r="Q443">
        <v>326.44066336048701</v>
      </c>
      <c r="R443">
        <v>61.9645520728657</v>
      </c>
      <c r="S443" s="1">
        <f>(Table2[[#This Row],[Close Price]]-Table2[[#This Row],[20D EMA]])/Table2[[#This Row],[20D EMA]]</f>
        <v>5.9310306653382064E-2</v>
      </c>
      <c r="T443" s="1">
        <f>(Table2[[#This Row],[Close Price]]-Table2[[#This Row],[50D EMA]])/Table2[[#This Row],[50D EMA]]</f>
        <v>0.11073603904105858</v>
      </c>
      <c r="U443" s="1">
        <f>(Table2[[#This Row],[Close Price]]-Table2[[#This Row],[200D EMA]])/Table2[[#This Row],[200D EMA]]</f>
        <v>0.17249486035179029</v>
      </c>
      <c r="V443">
        <v>2.9146889573302599</v>
      </c>
      <c r="W443">
        <v>379</v>
      </c>
      <c r="X443">
        <v>388</v>
      </c>
      <c r="Y443">
        <v>365</v>
      </c>
      <c r="Z443">
        <v>401.65</v>
      </c>
      <c r="AA443">
        <v>338.15</v>
      </c>
      <c r="AB443">
        <v>401.65</v>
      </c>
      <c r="AC443" s="1">
        <f>(Table2[[#This Row],[Close Price]]/Table2[[#This Row],[Day Low]])-1</f>
        <v>9.8944591029024309E-3</v>
      </c>
      <c r="AD443" s="1">
        <f>(Table2[[#This Row],[Day High]]/Table2[[#This Row],[Close Price]])-1</f>
        <v>1.3716525146962866E-2</v>
      </c>
      <c r="AE443" s="1">
        <f>(Table2[[#This Row],[Close Price]]/Table2[[#This Row],[Current Week Low]])-1</f>
        <v>4.8630136986301364E-2</v>
      </c>
      <c r="AF443" s="1">
        <f>(Table2[[#This Row],[Current Week High]]/Table2[[#This Row],[Close Price]])-1</f>
        <v>4.9379490529065873E-2</v>
      </c>
      <c r="AG443" s="1">
        <f>(Table2[[#This Row],[Close Price]]/Table2[[#This Row],[Current Month Low]])-1</f>
        <v>0.13189412982404258</v>
      </c>
      <c r="AH443" s="1">
        <f>(Table2[[#This Row],[Current Month High]]/Table2[[#This Row],[Close Price]])-1</f>
        <v>4.9379490529065873E-2</v>
      </c>
      <c r="AI443">
        <v>4.9379490529065801</v>
      </c>
      <c r="AJ443">
        <v>37.630348795397303</v>
      </c>
      <c r="AK443" t="str">
        <f>IF(AND(Table2[[#This Row],[20D EMA]]&gt;Table2[[#This Row],[50D EMA]],Table2[[#This Row],[50D EMA]]&gt;Table2[[#This Row],[200D EMA]]),"Uptrend","Downtrend/NoTrend")</f>
        <v>Uptrend</v>
      </c>
      <c r="AL443">
        <v>0.17</v>
      </c>
      <c r="AM443" t="s">
        <v>3194</v>
      </c>
      <c r="AN443">
        <v>6.17</v>
      </c>
      <c r="AO443" t="s">
        <v>3194</v>
      </c>
      <c r="AP443">
        <v>6.5913849965469999E-3</v>
      </c>
      <c r="AQ443">
        <f>(Table2[[#This Row],[Sharpe Ratio]]-AVERAGE(Table2[Sharpe Ratio]))/_xlfn.STDEV.P(Table2[Sharpe Ratio])</f>
        <v>-0.70081985290873383</v>
      </c>
      <c r="AR4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0.92322784222552678</v>
      </c>
      <c r="AS443">
        <f>_xlfn.RANK.AVG(Table2[[#This Row],[1Y Return vs Nifty Z-Score]],Table2[1Y Return vs Nifty Z-Score])</f>
        <v>417</v>
      </c>
      <c r="AT443">
        <f>_xlfn.RANK.AVG(Table2[[#This Row],[6M Return vs Nifty Z-Score]],Table2[6M Return vs Nifty Z-Score])</f>
        <v>347</v>
      </c>
      <c r="AU443">
        <f>_xlfn.RANK.AVG(Table2[[#This Row],[Sharpe Ratio Z-Score]],Table2[Sharpe Ratio Z-Score])</f>
        <v>507</v>
      </c>
      <c r="AV443">
        <f>(Table2[[#This Row],[Rank 1Y]]+Table2[[#This Row],[Rank 6M]]+Table2[[#This Row],[Rank Sharpe]])/3</f>
        <v>423.66666666666669</v>
      </c>
    </row>
    <row r="444" spans="1:48" x14ac:dyDescent="0.3">
      <c r="A444" t="s">
        <v>193</v>
      </c>
      <c r="B444" t="s">
        <v>194</v>
      </c>
      <c r="C444" t="s">
        <v>3150</v>
      </c>
      <c r="D444" t="s">
        <v>195</v>
      </c>
      <c r="E444">
        <v>137322.44526752</v>
      </c>
      <c r="F444">
        <v>1342.45</v>
      </c>
      <c r="G444">
        <v>9.2092981382002108</v>
      </c>
      <c r="H444">
        <f>(Table2[[#This Row],[1Y Return vs Nifty]]-AVERAGE(Table2[1Y Return vs Nifty]))/_xlfn.STDEV.P(Table2[1Y Return vs Nifty])</f>
        <v>-0.26936166894392027</v>
      </c>
      <c r="I444">
        <v>-9.8846588711442802</v>
      </c>
      <c r="J444">
        <f>(Table2[[#This Row],[1M Return vs Nifty]]-AVERAGE(Table2[1M Return vs Nifty]))/_xlfn.STDEV.P(Table2[1M Return vs Nifty])</f>
        <v>-1.004074999967169</v>
      </c>
      <c r="K444">
        <v>1.5146398908786101</v>
      </c>
      <c r="L444">
        <f>(Table2[[#This Row],[6M Return vs Nifty]]-AVERAGE(Table2[6M Return vs Nifty]))/_xlfn.STDEV.P(Table2[6M Return vs Nifty])</f>
        <v>-0.28780627493658728</v>
      </c>
      <c r="M444">
        <v>-1.0751592982212099</v>
      </c>
      <c r="N444">
        <f>(Table2[[#This Row],[1W Return vs Nifty]]-AVERAGE(Table2[1W Return vs Nifty]))/_xlfn.STDEV.P(Table2[1W Return vs Nifty])</f>
        <v>-1.0100553536871564</v>
      </c>
      <c r="O444">
        <v>1371.33</v>
      </c>
      <c r="P444">
        <v>1403.1902712491301</v>
      </c>
      <c r="Q444">
        <v>1314.4997955941101</v>
      </c>
      <c r="R444">
        <v>44.124716866656001</v>
      </c>
      <c r="S444" s="1">
        <f>(Table2[[#This Row],[Close Price]]-Table2[[#This Row],[20D EMA]])/Table2[[#This Row],[20D EMA]]</f>
        <v>-2.1059847009837079E-2</v>
      </c>
      <c r="T444" s="1">
        <f>(Table2[[#This Row],[Close Price]]-Table2[[#This Row],[50D EMA]])/Table2[[#This Row],[50D EMA]]</f>
        <v>-4.3287266519499608E-2</v>
      </c>
      <c r="U444" s="1">
        <f>(Table2[[#This Row],[Close Price]]-Table2[[#This Row],[200D EMA]])/Table2[[#This Row],[200D EMA]]</f>
        <v>2.126299638811081E-2</v>
      </c>
      <c r="V444">
        <v>1.4778472077262901</v>
      </c>
      <c r="W444">
        <v>1314</v>
      </c>
      <c r="X444">
        <v>1346.15</v>
      </c>
      <c r="Y444">
        <v>1306.6500000000001</v>
      </c>
      <c r="Z444">
        <v>1346.15</v>
      </c>
      <c r="AA444">
        <v>1300.25</v>
      </c>
      <c r="AB444">
        <v>1415.5</v>
      </c>
      <c r="AC444" s="1">
        <f>(Table2[[#This Row],[Close Price]]/Table2[[#This Row],[Day Low]])-1</f>
        <v>2.1651445966514471E-2</v>
      </c>
      <c r="AD444" s="1">
        <f>(Table2[[#This Row],[Day High]]/Table2[[#This Row],[Close Price]])-1</f>
        <v>2.7561547916123974E-3</v>
      </c>
      <c r="AE444" s="1">
        <f>(Table2[[#This Row],[Close Price]]/Table2[[#This Row],[Current Week Low]])-1</f>
        <v>2.7398308651896075E-2</v>
      </c>
      <c r="AF444" s="1">
        <f>(Table2[[#This Row],[Current Week High]]/Table2[[#This Row],[Close Price]])-1</f>
        <v>2.7561547916123974E-3</v>
      </c>
      <c r="AG444" s="1">
        <f>(Table2[[#This Row],[Close Price]]/Table2[[#This Row],[Current Month Low]])-1</f>
        <v>3.2455297058258115E-2</v>
      </c>
      <c r="AH444" s="1">
        <f>(Table2[[#This Row],[Current Month High]]/Table2[[#This Row],[Close Price]])-1</f>
        <v>5.4415434466833057E-2</v>
      </c>
      <c r="AI444">
        <v>14.8534396066892</v>
      </c>
      <c r="AJ444">
        <v>39.867680766826403</v>
      </c>
      <c r="AK444" t="str">
        <f>IF(AND(Table2[[#This Row],[20D EMA]]&gt;Table2[[#This Row],[50D EMA]],Table2[[#This Row],[50D EMA]]&gt;Table2[[#This Row],[200D EMA]]),"Uptrend","Downtrend/NoTrend")</f>
        <v>Downtrend/NoTrend</v>
      </c>
      <c r="AL444">
        <v>-0.08</v>
      </c>
      <c r="AM444" t="s">
        <v>3193</v>
      </c>
      <c r="AN444">
        <v>-5.61</v>
      </c>
      <c r="AO444" t="s">
        <v>3193</v>
      </c>
      <c r="AP444">
        <v>2.0294021016094999E-2</v>
      </c>
      <c r="AQ444">
        <f>(Table2[[#This Row],[Sharpe Ratio]]-AVERAGE(Table2[Sharpe Ratio]))/_xlfn.STDEV.P(Table2[Sharpe Ratio])</f>
        <v>-0.54111222418581428</v>
      </c>
      <c r="AR4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4">
        <f>_xlfn.RANK.AVG(Table2[[#This Row],[1Y Return vs Nifty Z-Score]],Table2[1Y Return vs Nifty Z-Score])</f>
        <v>388</v>
      </c>
      <c r="AT444">
        <f>_xlfn.RANK.AVG(Table2[[#This Row],[6M Return vs Nifty Z-Score]],Table2[6M Return vs Nifty Z-Score])</f>
        <v>408</v>
      </c>
      <c r="AU444">
        <f>_xlfn.RANK.AVG(Table2[[#This Row],[Sharpe Ratio Z-Score]],Table2[Sharpe Ratio Z-Score])</f>
        <v>475</v>
      </c>
      <c r="AV444">
        <f>(Table2[[#This Row],[Rank 1Y]]+Table2[[#This Row],[Rank 6M]]+Table2[[#This Row],[Rank Sharpe]])/3</f>
        <v>423.66666666666669</v>
      </c>
    </row>
    <row r="445" spans="1:48" x14ac:dyDescent="0.3">
      <c r="A445" t="s">
        <v>706</v>
      </c>
      <c r="B445" t="s">
        <v>707</v>
      </c>
      <c r="C445" t="s">
        <v>3152</v>
      </c>
      <c r="D445" t="s">
        <v>263</v>
      </c>
      <c r="E445">
        <v>25789.617048299999</v>
      </c>
      <c r="F445">
        <v>1269.8</v>
      </c>
      <c r="G445">
        <v>-10.091957231905599</v>
      </c>
      <c r="H445">
        <f>(Table2[[#This Row],[1Y Return vs Nifty]]-AVERAGE(Table2[1Y Return vs Nifty]))/_xlfn.STDEV.P(Table2[1Y Return vs Nifty])</f>
        <v>-0.58948248438145867</v>
      </c>
      <c r="I445">
        <v>-2.1276462602892501</v>
      </c>
      <c r="J445">
        <f>(Table2[[#This Row],[1M Return vs Nifty]]-AVERAGE(Table2[1M Return vs Nifty]))/_xlfn.STDEV.P(Table2[1M Return vs Nifty])</f>
        <v>-0.14917229832312293</v>
      </c>
      <c r="K445">
        <v>-12.452320369992099</v>
      </c>
      <c r="L445">
        <f>(Table2[[#This Row],[6M Return vs Nifty]]-AVERAGE(Table2[6M Return vs Nifty]))/_xlfn.STDEV.P(Table2[6M Return vs Nifty])</f>
        <v>-0.71095794672016599</v>
      </c>
      <c r="M445">
        <v>3.2046992870277999</v>
      </c>
      <c r="N445">
        <f>(Table2[[#This Row],[1W Return vs Nifty]]-AVERAGE(Table2[1W Return vs Nifty]))/_xlfn.STDEV.P(Table2[1W Return vs Nifty])</f>
        <v>-0.18544008631736195</v>
      </c>
      <c r="O445">
        <v>1246.8499999999999</v>
      </c>
      <c r="P445">
        <v>1252.10418372304</v>
      </c>
      <c r="Q445">
        <v>1220.67290754634</v>
      </c>
      <c r="R445">
        <v>63.856207631237901</v>
      </c>
      <c r="S445" s="1">
        <f>(Table2[[#This Row],[Close Price]]-Table2[[#This Row],[20D EMA]])/Table2[[#This Row],[20D EMA]]</f>
        <v>1.8406384087901548E-2</v>
      </c>
      <c r="T445" s="1">
        <f>(Table2[[#This Row],[Close Price]]-Table2[[#This Row],[50D EMA]])/Table2[[#This Row],[50D EMA]]</f>
        <v>1.4132862510164863E-2</v>
      </c>
      <c r="U445" s="1">
        <f>(Table2[[#This Row],[Close Price]]-Table2[[#This Row],[200D EMA]])/Table2[[#This Row],[200D EMA]]</f>
        <v>4.0245910390859563E-2</v>
      </c>
      <c r="V445">
        <v>0.63192221483326105</v>
      </c>
      <c r="W445">
        <v>1253</v>
      </c>
      <c r="X445">
        <v>1277.95</v>
      </c>
      <c r="Y445">
        <v>1230.2</v>
      </c>
      <c r="Z445">
        <v>1277.95</v>
      </c>
      <c r="AA445">
        <v>1189.3</v>
      </c>
      <c r="AB445">
        <v>1277.95</v>
      </c>
      <c r="AC445" s="1">
        <f>(Table2[[#This Row],[Close Price]]/Table2[[#This Row],[Day Low]])-1</f>
        <v>1.3407821229050265E-2</v>
      </c>
      <c r="AD445" s="1">
        <f>(Table2[[#This Row],[Day High]]/Table2[[#This Row],[Close Price]])-1</f>
        <v>6.4183335958418741E-3</v>
      </c>
      <c r="AE445" s="1">
        <f>(Table2[[#This Row],[Close Price]]/Table2[[#This Row],[Current Week Low]])-1</f>
        <v>3.2189887823118157E-2</v>
      </c>
      <c r="AF445" s="1">
        <f>(Table2[[#This Row],[Current Week High]]/Table2[[#This Row],[Close Price]])-1</f>
        <v>6.4183335958418741E-3</v>
      </c>
      <c r="AG445" s="1">
        <f>(Table2[[#This Row],[Close Price]]/Table2[[#This Row],[Current Month Low]])-1</f>
        <v>6.7686874632136629E-2</v>
      </c>
      <c r="AH445" s="1">
        <f>(Table2[[#This Row],[Current Month High]]/Table2[[#This Row],[Close Price]])-1</f>
        <v>6.4183335958418741E-3</v>
      </c>
      <c r="AI445">
        <v>13.7895731611277</v>
      </c>
      <c r="AJ445">
        <v>29.578039695902799</v>
      </c>
      <c r="AK445" t="str">
        <f>IF(AND(Table2[[#This Row],[20D EMA]]&gt;Table2[[#This Row],[50D EMA]],Table2[[#This Row],[50D EMA]]&gt;Table2[[#This Row],[200D EMA]]),"Uptrend","Downtrend/NoTrend")</f>
        <v>Downtrend/NoTrend</v>
      </c>
      <c r="AL445">
        <v>-7.0000000000000007E-2</v>
      </c>
      <c r="AM445" t="s">
        <v>3193</v>
      </c>
      <c r="AN445">
        <v>2.86</v>
      </c>
      <c r="AO445" t="s">
        <v>3194</v>
      </c>
      <c r="AP445">
        <v>0.116558234170012</v>
      </c>
      <c r="AQ445">
        <f>(Table2[[#This Row],[Sharpe Ratio]]-AVERAGE(Table2[Sharpe Ratio]))/_xlfn.STDEV.P(Table2[Sharpe Ratio])</f>
        <v>0.58087110747075521</v>
      </c>
      <c r="AR4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5">
        <f>_xlfn.RANK.AVG(Table2[[#This Row],[1Y Return vs Nifty Z-Score]],Table2[1Y Return vs Nifty Z-Score])</f>
        <v>522</v>
      </c>
      <c r="AT445">
        <f>_xlfn.RANK.AVG(Table2[[#This Row],[6M Return vs Nifty Z-Score]],Table2[6M Return vs Nifty Z-Score])</f>
        <v>560</v>
      </c>
      <c r="AU445">
        <f>_xlfn.RANK.AVG(Table2[[#This Row],[Sharpe Ratio Z-Score]],Table2[Sharpe Ratio Z-Score])</f>
        <v>190</v>
      </c>
      <c r="AV445">
        <f>(Table2[[#This Row],[Rank 1Y]]+Table2[[#This Row],[Rank 6M]]+Table2[[#This Row],[Rank Sharpe]])/3</f>
        <v>424</v>
      </c>
    </row>
    <row r="446" spans="1:48" x14ac:dyDescent="0.3">
      <c r="A446" t="s">
        <v>1128</v>
      </c>
      <c r="B446" t="s">
        <v>1129</v>
      </c>
      <c r="C446" t="s">
        <v>3160</v>
      </c>
      <c r="D446" t="s">
        <v>532</v>
      </c>
      <c r="E446">
        <v>11433.732846250001</v>
      </c>
      <c r="F446">
        <v>357.5</v>
      </c>
      <c r="G446">
        <v>-2.24500503234635</v>
      </c>
      <c r="H446">
        <f>(Table2[[#This Row],[1Y Return vs Nifty]]-AVERAGE(Table2[1Y Return vs Nifty]))/_xlfn.STDEV.P(Table2[1Y Return vs Nifty])</f>
        <v>-0.45933692189577241</v>
      </c>
      <c r="I446">
        <v>8.6206560392469598</v>
      </c>
      <c r="J446">
        <f>(Table2[[#This Row],[1M Return vs Nifty]]-AVERAGE(Table2[1M Return vs Nifty]))/_xlfn.STDEV.P(Table2[1M Return vs Nifty])</f>
        <v>1.035401342965256</v>
      </c>
      <c r="K446">
        <v>6.7068413879192201</v>
      </c>
      <c r="L446">
        <f>(Table2[[#This Row],[6M Return vs Nifty]]-AVERAGE(Table2[6M Return vs Nifty]))/_xlfn.STDEV.P(Table2[6M Return vs Nifty])</f>
        <v>-0.13050012508913542</v>
      </c>
      <c r="M446">
        <v>1.7524155543683899</v>
      </c>
      <c r="N446">
        <f>(Table2[[#This Row],[1W Return vs Nifty]]-AVERAGE(Table2[1W Return vs Nifty]))/_xlfn.STDEV.P(Table2[1W Return vs Nifty])</f>
        <v>-0.46525665376921982</v>
      </c>
      <c r="O446">
        <v>353.32</v>
      </c>
      <c r="P446">
        <v>340.77150398000998</v>
      </c>
      <c r="Q446">
        <v>311.36136874829799</v>
      </c>
      <c r="R446">
        <v>51.892146516892701</v>
      </c>
      <c r="S446" s="1">
        <f>(Table2[[#This Row],[Close Price]]-Table2[[#This Row],[20D EMA]])/Table2[[#This Row],[20D EMA]]</f>
        <v>1.1830635118306371E-2</v>
      </c>
      <c r="T446" s="1">
        <f>(Table2[[#This Row],[Close Price]]-Table2[[#This Row],[50D EMA]])/Table2[[#This Row],[50D EMA]]</f>
        <v>4.9090067169968915E-2</v>
      </c>
      <c r="U446" s="1">
        <f>(Table2[[#This Row],[Close Price]]-Table2[[#This Row],[200D EMA]])/Table2[[#This Row],[200D EMA]]</f>
        <v>0.14818354453278404</v>
      </c>
      <c r="V446">
        <v>0.706407390850467</v>
      </c>
      <c r="W446">
        <v>354.15</v>
      </c>
      <c r="X446">
        <v>358.95</v>
      </c>
      <c r="Y446">
        <v>350.2</v>
      </c>
      <c r="Z446">
        <v>372.55</v>
      </c>
      <c r="AA446">
        <v>343.2</v>
      </c>
      <c r="AB446">
        <v>374.95</v>
      </c>
      <c r="AC446" s="1">
        <f>(Table2[[#This Row],[Close Price]]/Table2[[#This Row],[Day Low]])-1</f>
        <v>9.4592686714669583E-3</v>
      </c>
      <c r="AD446" s="1">
        <f>(Table2[[#This Row],[Day High]]/Table2[[#This Row],[Close Price]])-1</f>
        <v>4.0559440559440052E-3</v>
      </c>
      <c r="AE446" s="1">
        <f>(Table2[[#This Row],[Close Price]]/Table2[[#This Row],[Current Week Low]])-1</f>
        <v>2.0845231296402034E-2</v>
      </c>
      <c r="AF446" s="1">
        <f>(Table2[[#This Row],[Current Week High]]/Table2[[#This Row],[Close Price]])-1</f>
        <v>4.2097902097902207E-2</v>
      </c>
      <c r="AG446" s="1">
        <f>(Table2[[#This Row],[Close Price]]/Table2[[#This Row],[Current Month Low]])-1</f>
        <v>4.1666666666666741E-2</v>
      </c>
      <c r="AH446" s="1">
        <f>(Table2[[#This Row],[Current Month High]]/Table2[[#This Row],[Close Price]])-1</f>
        <v>4.8811188811188844E-2</v>
      </c>
      <c r="AI446">
        <v>12.167832167832101</v>
      </c>
      <c r="AJ446">
        <v>47.361912613355202</v>
      </c>
      <c r="AK446" t="str">
        <f>IF(AND(Table2[[#This Row],[20D EMA]]&gt;Table2[[#This Row],[50D EMA]],Table2[[#This Row],[50D EMA]]&gt;Table2[[#This Row],[200D EMA]]),"Uptrend","Downtrend/NoTrend")</f>
        <v>Uptrend</v>
      </c>
      <c r="AL446">
        <v>0.15</v>
      </c>
      <c r="AM446" t="s">
        <v>3194</v>
      </c>
      <c r="AN446">
        <v>-6.32</v>
      </c>
      <c r="AO446" t="s">
        <v>3193</v>
      </c>
      <c r="AP446">
        <v>3.1714515193450997E-2</v>
      </c>
      <c r="AQ446">
        <f>(Table2[[#This Row],[Sharpe Ratio]]-AVERAGE(Table2[Sharpe Ratio]))/_xlfn.STDEV.P(Table2[Sharpe Ratio])</f>
        <v>-0.40800352588079986</v>
      </c>
      <c r="AR44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-0.42769588366967148</v>
      </c>
      <c r="AS446">
        <f>_xlfn.RANK.AVG(Table2[[#This Row],[1Y Return vs Nifty Z-Score]],Table2[1Y Return vs Nifty Z-Score])</f>
        <v>471</v>
      </c>
      <c r="AT446">
        <f>_xlfn.RANK.AVG(Table2[[#This Row],[6M Return vs Nifty Z-Score]],Table2[6M Return vs Nifty Z-Score])</f>
        <v>356</v>
      </c>
      <c r="AU446">
        <f>_xlfn.RANK.AVG(Table2[[#This Row],[Sharpe Ratio Z-Score]],Table2[Sharpe Ratio Z-Score])</f>
        <v>447</v>
      </c>
      <c r="AV446">
        <f>(Table2[[#This Row],[Rank 1Y]]+Table2[[#This Row],[Rank 6M]]+Table2[[#This Row],[Rank Sharpe]])/3</f>
        <v>424.66666666666669</v>
      </c>
    </row>
    <row r="447" spans="1:48" x14ac:dyDescent="0.3">
      <c r="A447" t="s">
        <v>1703</v>
      </c>
      <c r="B447" t="s">
        <v>1704</v>
      </c>
      <c r="C447" t="s">
        <v>3160</v>
      </c>
      <c r="D447" t="s">
        <v>1487</v>
      </c>
      <c r="E447">
        <v>5110.2679052699996</v>
      </c>
      <c r="F447">
        <v>903.3</v>
      </c>
      <c r="G447">
        <v>-10.5137527055275</v>
      </c>
      <c r="H447">
        <f>(Table2[[#This Row],[1Y Return vs Nifty]]-AVERAGE(Table2[1Y Return vs Nifty]))/_xlfn.STDEV.P(Table2[1Y Return vs Nifty])</f>
        <v>-0.59647816981095858</v>
      </c>
      <c r="I447">
        <v>6.0829275884658998</v>
      </c>
      <c r="J447">
        <f>(Table2[[#This Row],[1M Return vs Nifty]]-AVERAGE(Table2[1M Return vs Nifty]))/_xlfn.STDEV.P(Table2[1M Return vs Nifty])</f>
        <v>0.75571752427767114</v>
      </c>
      <c r="K447">
        <v>-20.783984549674301</v>
      </c>
      <c r="L447">
        <f>(Table2[[#This Row],[6M Return vs Nifty]]-AVERAGE(Table2[6M Return vs Nifty]))/_xlfn.STDEV.P(Table2[6M Return vs Nifty])</f>
        <v>-0.96337920091739793</v>
      </c>
      <c r="M447">
        <v>10.8235988518555</v>
      </c>
      <c r="N447">
        <f>(Table2[[#This Row],[1W Return vs Nifty]]-AVERAGE(Table2[1W Return vs Nifty]))/_xlfn.STDEV.P(Table2[1W Return vs Nifty])</f>
        <v>1.282519841930704</v>
      </c>
      <c r="O447">
        <v>901.08</v>
      </c>
      <c r="P447">
        <v>872.40213559540905</v>
      </c>
      <c r="Q447">
        <v>856.61416738415096</v>
      </c>
      <c r="R447">
        <v>56.842116683690797</v>
      </c>
      <c r="S447" s="1">
        <f>(Table2[[#This Row],[Close Price]]-Table2[[#This Row],[20D EMA]])/Table2[[#This Row],[20D EMA]]</f>
        <v>2.4637102144092794E-3</v>
      </c>
      <c r="T447" s="1">
        <f>(Table2[[#This Row],[Close Price]]-Table2[[#This Row],[50D EMA]])/Table2[[#This Row],[50D EMA]]</f>
        <v>3.5416997671037682E-2</v>
      </c>
      <c r="U447" s="1">
        <f>(Table2[[#This Row],[Close Price]]-Table2[[#This Row],[200D EMA]])/Table2[[#This Row],[200D EMA]]</f>
        <v>5.4500420835221379E-2</v>
      </c>
      <c r="V447">
        <v>1.20308877304909</v>
      </c>
      <c r="W447">
        <v>885.55</v>
      </c>
      <c r="X447">
        <v>903.4</v>
      </c>
      <c r="Y447">
        <v>888.65</v>
      </c>
      <c r="Z447">
        <v>914.4</v>
      </c>
      <c r="AA447">
        <v>888.65</v>
      </c>
      <c r="AB447">
        <v>918</v>
      </c>
      <c r="AC447" s="1">
        <f>(Table2[[#This Row],[Close Price]]/Table2[[#This Row],[Day Low]])-1</f>
        <v>2.0044040426853371E-2</v>
      </c>
      <c r="AD447" s="1">
        <f>(Table2[[#This Row],[Day High]]/Table2[[#This Row],[Close Price]])-1</f>
        <v>1.1070519207345697E-4</v>
      </c>
      <c r="AE447" s="1">
        <f>(Table2[[#This Row],[Close Price]]/Table2[[#This Row],[Current Week Low]])-1</f>
        <v>1.6485680526641566E-2</v>
      </c>
      <c r="AF447" s="1">
        <f>(Table2[[#This Row],[Current Week High]]/Table2[[#This Row],[Close Price]])-1</f>
        <v>1.2288276320159497E-2</v>
      </c>
      <c r="AG447" s="1">
        <f>(Table2[[#This Row],[Close Price]]/Table2[[#This Row],[Current Month Low]])-1</f>
        <v>1.6485680526641566E-2</v>
      </c>
      <c r="AH447" s="1">
        <f>(Table2[[#This Row],[Current Month High]]/Table2[[#This Row],[Close Price]])-1</f>
        <v>1.6273663234805724E-2</v>
      </c>
      <c r="AI447">
        <v>22.428871914092699</v>
      </c>
      <c r="AJ447">
        <v>17.586565998437798</v>
      </c>
      <c r="AK447" t="str">
        <f>IF(AND(Table2[[#This Row],[20D EMA]]&gt;Table2[[#This Row],[50D EMA]],Table2[[#This Row],[50D EMA]]&gt;Table2[[#This Row],[200D EMA]]),"Uptrend","Downtrend/NoTrend")</f>
        <v>Uptrend</v>
      </c>
      <c r="AL447">
        <v>-0.06</v>
      </c>
      <c r="AM447" t="s">
        <v>3193</v>
      </c>
      <c r="AN447">
        <v>2.29</v>
      </c>
      <c r="AO447" t="s">
        <v>3194</v>
      </c>
      <c r="AP447">
        <v>0.158124758152692</v>
      </c>
      <c r="AQ447">
        <f>(Table2[[#This Row],[Sharpe Ratio]]-AVERAGE(Table2[Sharpe Ratio]))/_xlfn.STDEV.P(Table2[Sharpe Ratio])</f>
        <v>1.0653392762273224</v>
      </c>
      <c r="AR4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1.5437192717073409</v>
      </c>
      <c r="AS447">
        <f>_xlfn.RANK.AVG(Table2[[#This Row],[1Y Return vs Nifty Z-Score]],Table2[1Y Return vs Nifty Z-Score])</f>
        <v>524</v>
      </c>
      <c r="AT447">
        <f>_xlfn.RANK.AVG(Table2[[#This Row],[6M Return vs Nifty Z-Score]],Table2[6M Return vs Nifty Z-Score])</f>
        <v>646</v>
      </c>
      <c r="AU447">
        <f>_xlfn.RANK.AVG(Table2[[#This Row],[Sharpe Ratio Z-Score]],Table2[Sharpe Ratio Z-Score])</f>
        <v>106</v>
      </c>
      <c r="AV447">
        <f>(Table2[[#This Row],[Rank 1Y]]+Table2[[#This Row],[Rank 6M]]+Table2[[#This Row],[Rank Sharpe]])/3</f>
        <v>425.33333333333331</v>
      </c>
    </row>
    <row r="448" spans="1:48" x14ac:dyDescent="0.3">
      <c r="A448" t="s">
        <v>1881</v>
      </c>
      <c r="B448" t="s">
        <v>1882</v>
      </c>
      <c r="C448" t="s">
        <v>3155</v>
      </c>
      <c r="D448" t="s">
        <v>119</v>
      </c>
      <c r="E448">
        <v>4032.9508073440002</v>
      </c>
      <c r="F448">
        <v>223.78</v>
      </c>
      <c r="G448">
        <v>-11.663854255706299</v>
      </c>
      <c r="H448">
        <f>(Table2[[#This Row],[1Y Return vs Nifty]]-AVERAGE(Table2[1Y Return vs Nifty]))/_xlfn.STDEV.P(Table2[1Y Return vs Nifty])</f>
        <v>-0.61555316980548969</v>
      </c>
      <c r="I448">
        <v>7.1954451072198502</v>
      </c>
      <c r="J448">
        <f>(Table2[[#This Row],[1M Return vs Nifty]]-AVERAGE(Table2[1M Return vs Nifty]))/_xlfn.STDEV.P(Table2[1M Return vs Nifty])</f>
        <v>0.87832841588278965</v>
      </c>
      <c r="K448">
        <v>-6.3208548488226803</v>
      </c>
      <c r="L448">
        <f>(Table2[[#This Row],[6M Return vs Nifty]]-AVERAGE(Table2[6M Return vs Nifty]))/_xlfn.STDEV.P(Table2[6M Return vs Nifty])</f>
        <v>-0.52519527271621869</v>
      </c>
      <c r="M448">
        <v>5.61203189625747</v>
      </c>
      <c r="N448">
        <f>(Table2[[#This Row],[1W Return vs Nifty]]-AVERAGE(Table2[1W Return vs Nifty]))/_xlfn.STDEV.P(Table2[1W Return vs Nifty])</f>
        <v>0.27838907618111142</v>
      </c>
      <c r="O448">
        <v>216.57</v>
      </c>
      <c r="P448">
        <v>224.63164721866499</v>
      </c>
      <c r="Q448">
        <v>216.12508460791901</v>
      </c>
      <c r="R448">
        <v>49.270582056914002</v>
      </c>
      <c r="S448" s="1">
        <f>(Table2[[#This Row],[Close Price]]-Table2[[#This Row],[20D EMA]])/Table2[[#This Row],[20D EMA]]</f>
        <v>3.3291776330978476E-2</v>
      </c>
      <c r="T448" s="1">
        <f>(Table2[[#This Row],[Close Price]]-Table2[[#This Row],[50D EMA]])/Table2[[#This Row],[50D EMA]]</f>
        <v>-3.7913055849871755E-3</v>
      </c>
      <c r="U448" s="1">
        <f>(Table2[[#This Row],[Close Price]]-Table2[[#This Row],[200D EMA]])/Table2[[#This Row],[200D EMA]]</f>
        <v>3.5418912182119337E-2</v>
      </c>
      <c r="V448">
        <v>0.73858668583864795</v>
      </c>
      <c r="W448">
        <v>222.99</v>
      </c>
      <c r="X448">
        <v>225.1</v>
      </c>
      <c r="Y448">
        <v>223</v>
      </c>
      <c r="Z448">
        <v>226.9</v>
      </c>
      <c r="AA448">
        <v>221.8</v>
      </c>
      <c r="AB448">
        <v>230</v>
      </c>
      <c r="AC448" s="1">
        <f>(Table2[[#This Row],[Close Price]]/Table2[[#This Row],[Day Low]])-1</f>
        <v>3.5427597650119491E-3</v>
      </c>
      <c r="AD448" s="1">
        <f>(Table2[[#This Row],[Day High]]/Table2[[#This Row],[Close Price]])-1</f>
        <v>5.8986504602733802E-3</v>
      </c>
      <c r="AE448" s="1">
        <f>(Table2[[#This Row],[Close Price]]/Table2[[#This Row],[Current Week Low]])-1</f>
        <v>3.4977578475337001E-3</v>
      </c>
      <c r="AF448" s="1">
        <f>(Table2[[#This Row],[Current Week High]]/Table2[[#This Row],[Close Price]])-1</f>
        <v>1.3942264724282838E-2</v>
      </c>
      <c r="AG448" s="1">
        <f>(Table2[[#This Row],[Close Price]]/Table2[[#This Row],[Current Month Low]])-1</f>
        <v>8.9269612263300768E-3</v>
      </c>
      <c r="AH448" s="1">
        <f>(Table2[[#This Row],[Current Month High]]/Table2[[#This Row],[Close Price]])-1</f>
        <v>2.7795155956743312E-2</v>
      </c>
      <c r="AI448">
        <v>22.8662078827419</v>
      </c>
      <c r="AJ448">
        <v>40.697893744105599</v>
      </c>
      <c r="AK448" t="str">
        <f>IF(AND(Table2[[#This Row],[20D EMA]]&gt;Table2[[#This Row],[50D EMA]],Table2[[#This Row],[50D EMA]]&gt;Table2[[#This Row],[200D EMA]]),"Uptrend","Downtrend/NoTrend")</f>
        <v>Downtrend/NoTrend</v>
      </c>
      <c r="AL448">
        <v>-0.13</v>
      </c>
      <c r="AM448" t="s">
        <v>3193</v>
      </c>
      <c r="AN448">
        <v>-9.09</v>
      </c>
      <c r="AO448" t="s">
        <v>3193</v>
      </c>
      <c r="AP448">
        <v>9.5237294489956006E-2</v>
      </c>
      <c r="AQ448">
        <f>(Table2[[#This Row],[Sharpe Ratio]]-AVERAGE(Table2[Sharpe Ratio]))/_xlfn.STDEV.P(Table2[Sharpe Ratio])</f>
        <v>0.33237025598579611</v>
      </c>
      <c r="AR4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8">
        <f>_xlfn.RANK.AVG(Table2[[#This Row],[1Y Return vs Nifty Z-Score]],Table2[1Y Return vs Nifty Z-Score])</f>
        <v>530</v>
      </c>
      <c r="AT448">
        <f>_xlfn.RANK.AVG(Table2[[#This Row],[6M Return vs Nifty Z-Score]],Table2[6M Return vs Nifty Z-Score])</f>
        <v>497</v>
      </c>
      <c r="AU448">
        <f>_xlfn.RANK.AVG(Table2[[#This Row],[Sharpe Ratio Z-Score]],Table2[Sharpe Ratio Z-Score])</f>
        <v>254</v>
      </c>
      <c r="AV448">
        <f>(Table2[[#This Row],[Rank 1Y]]+Table2[[#This Row],[Rank 6M]]+Table2[[#This Row],[Rank Sharpe]])/3</f>
        <v>427</v>
      </c>
    </row>
    <row r="449" spans="1:48" x14ac:dyDescent="0.3">
      <c r="A449" t="s">
        <v>1711</v>
      </c>
      <c r="B449" t="s">
        <v>1712</v>
      </c>
      <c r="C449" t="s">
        <v>3157</v>
      </c>
      <c r="D449" t="s">
        <v>834</v>
      </c>
      <c r="E449">
        <v>5044.2778933250002</v>
      </c>
      <c r="F449">
        <v>411.35</v>
      </c>
      <c r="G449">
        <v>-16.967436300405101</v>
      </c>
      <c r="H449">
        <f>(Table2[[#This Row],[1Y Return vs Nifty]]-AVERAGE(Table2[1Y Return vs Nifty]))/_xlfn.STDEV.P(Table2[1Y Return vs Nifty])</f>
        <v>-0.70351568707876699</v>
      </c>
      <c r="I449">
        <v>8.1274433131622601</v>
      </c>
      <c r="J449">
        <f>(Table2[[#This Row],[1M Return vs Nifty]]-AVERAGE(Table2[1M Return vs Nifty]))/_xlfn.STDEV.P(Table2[1M Return vs Nifty])</f>
        <v>0.98104421952510767</v>
      </c>
      <c r="K449">
        <v>18.687661825779301</v>
      </c>
      <c r="L449">
        <f>(Table2[[#This Row],[6M Return vs Nifty]]-AVERAGE(Table2[6M Return vs Nifty]))/_xlfn.STDEV.P(Table2[6M Return vs Nifty])</f>
        <v>0.23247822545593236</v>
      </c>
      <c r="M449">
        <v>7.5485591125419704</v>
      </c>
      <c r="N449">
        <f>(Table2[[#This Row],[1W Return vs Nifty]]-AVERAGE(Table2[1W Return vs Nifty]))/_xlfn.STDEV.P(Table2[1W Return vs Nifty])</f>
        <v>0.65150652303535539</v>
      </c>
      <c r="O449">
        <v>352.47</v>
      </c>
      <c r="P449">
        <v>381.86833091805102</v>
      </c>
      <c r="Q449">
        <v>355.44003602077203</v>
      </c>
      <c r="R449">
        <v>66.216258569504703</v>
      </c>
      <c r="S449" s="1">
        <f>(Table2[[#This Row],[Close Price]]-Table2[[#This Row],[20D EMA]])/Table2[[#This Row],[20D EMA]]</f>
        <v>0.167049677986779</v>
      </c>
      <c r="T449" s="1">
        <f>(Table2[[#This Row],[Close Price]]-Table2[[#This Row],[50D EMA]])/Table2[[#This Row],[50D EMA]]</f>
        <v>7.7203755051046055E-2</v>
      </c>
      <c r="U449" s="1">
        <f>(Table2[[#This Row],[Close Price]]-Table2[[#This Row],[200D EMA]])/Table2[[#This Row],[200D EMA]]</f>
        <v>0.15729787956683811</v>
      </c>
      <c r="V449">
        <v>1.1146284669455699</v>
      </c>
      <c r="W449">
        <v>412.2</v>
      </c>
      <c r="X449">
        <v>423</v>
      </c>
      <c r="Y449">
        <v>407.05</v>
      </c>
      <c r="Z449">
        <v>422.4</v>
      </c>
      <c r="AA449">
        <v>396.05</v>
      </c>
      <c r="AB449">
        <v>422.4</v>
      </c>
      <c r="AC449" s="1">
        <f>(Table2[[#This Row],[Close Price]]/Table2[[#This Row],[Day Low]])-1</f>
        <v>-2.0621057738960946E-3</v>
      </c>
      <c r="AD449" s="1">
        <f>(Table2[[#This Row],[Day High]]/Table2[[#This Row],[Close Price]])-1</f>
        <v>2.8321380819253728E-2</v>
      </c>
      <c r="AE449" s="1">
        <f>(Table2[[#This Row],[Close Price]]/Table2[[#This Row],[Current Week Low]])-1</f>
        <v>1.0563812799410321E-2</v>
      </c>
      <c r="AF449" s="1">
        <f>(Table2[[#This Row],[Current Week High]]/Table2[[#This Row],[Close Price]])-1</f>
        <v>2.6862768931566583E-2</v>
      </c>
      <c r="AG449" s="1">
        <f>(Table2[[#This Row],[Close Price]]/Table2[[#This Row],[Current Month Low]])-1</f>
        <v>3.8631485923494635E-2</v>
      </c>
      <c r="AH449" s="1">
        <f>(Table2[[#This Row],[Current Month High]]/Table2[[#This Row],[Close Price]])-1</f>
        <v>2.6862768931566583E-2</v>
      </c>
      <c r="AI449">
        <v>9.3715813783882194</v>
      </c>
      <c r="AJ449">
        <v>53.517447284941198</v>
      </c>
      <c r="AK449" t="str">
        <f>IF(AND(Table2[[#This Row],[20D EMA]]&gt;Table2[[#This Row],[50D EMA]],Table2[[#This Row],[50D EMA]]&gt;Table2[[#This Row],[200D EMA]]),"Uptrend","Downtrend/NoTrend")</f>
        <v>Downtrend/NoTrend</v>
      </c>
      <c r="AL449">
        <v>0.31</v>
      </c>
      <c r="AM449" t="s">
        <v>3194</v>
      </c>
      <c r="AN449">
        <v>6.44</v>
      </c>
      <c r="AO449" t="s">
        <v>3194</v>
      </c>
      <c r="AP449">
        <v>1.6524809732138001E-2</v>
      </c>
      <c r="AQ449">
        <f>(Table2[[#This Row],[Sharpe Ratio]]-AVERAGE(Table2[Sharpe Ratio]))/_xlfn.STDEV.P(Table2[Sharpe Ratio])</f>
        <v>-0.58504331857215552</v>
      </c>
      <c r="AR4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49">
        <f>_xlfn.RANK.AVG(Table2[[#This Row],[1Y Return vs Nifty Z-Score]],Table2[1Y Return vs Nifty Z-Score])</f>
        <v>558</v>
      </c>
      <c r="AT449">
        <f>_xlfn.RANK.AVG(Table2[[#This Row],[6M Return vs Nifty Z-Score]],Table2[6M Return vs Nifty Z-Score])</f>
        <v>236</v>
      </c>
      <c r="AU449">
        <f>_xlfn.RANK.AVG(Table2[[#This Row],[Sharpe Ratio Z-Score]],Table2[Sharpe Ratio Z-Score])</f>
        <v>488</v>
      </c>
      <c r="AV449">
        <f>(Table2[[#This Row],[Rank 1Y]]+Table2[[#This Row],[Rank 6M]]+Table2[[#This Row],[Rank Sharpe]])/3</f>
        <v>427.33333333333331</v>
      </c>
    </row>
    <row r="450" spans="1:48" x14ac:dyDescent="0.3">
      <c r="A450" t="s">
        <v>573</v>
      </c>
      <c r="B450" t="s">
        <v>574</v>
      </c>
      <c r="C450" t="s">
        <v>3152</v>
      </c>
      <c r="D450" t="s">
        <v>169</v>
      </c>
      <c r="E450">
        <v>35545.6947277</v>
      </c>
      <c r="F450">
        <v>886.85</v>
      </c>
      <c r="G450">
        <v>-12.713512891412</v>
      </c>
      <c r="H450">
        <f>(Table2[[#This Row],[1Y Return vs Nifty]]-AVERAGE(Table2[1Y Return vs Nifty]))/_xlfn.STDEV.P(Table2[1Y Return vs Nifty])</f>
        <v>-0.63296227465126031</v>
      </c>
      <c r="I450">
        <v>-2.92021822366205</v>
      </c>
      <c r="J450">
        <f>(Table2[[#This Row],[1M Return vs Nifty]]-AVERAGE(Table2[1M Return vs Nifty]))/_xlfn.STDEV.P(Table2[1M Return vs Nifty])</f>
        <v>-0.23652189367978771</v>
      </c>
      <c r="K450">
        <v>9.9726415732092892</v>
      </c>
      <c r="L450">
        <f>(Table2[[#This Row],[6M Return vs Nifty]]-AVERAGE(Table2[6M Return vs Nifty]))/_xlfn.STDEV.P(Table2[6M Return vs Nifty])</f>
        <v>-3.1557421572739552E-2</v>
      </c>
      <c r="M450">
        <v>2.2162980100354899</v>
      </c>
      <c r="N450">
        <f>(Table2[[#This Row],[1W Return vs Nifty]]-AVERAGE(Table2[1W Return vs Nifty]))/_xlfn.STDEV.P(Table2[1W Return vs Nifty])</f>
        <v>-0.37587880457427347</v>
      </c>
      <c r="O450">
        <v>885.28</v>
      </c>
      <c r="P450">
        <v>862.52925497322803</v>
      </c>
      <c r="Q450">
        <v>779.54729223603704</v>
      </c>
      <c r="R450">
        <v>51.182288975612998</v>
      </c>
      <c r="S450" s="1">
        <f>(Table2[[#This Row],[Close Price]]-Table2[[#This Row],[20D EMA]])/Table2[[#This Row],[20D EMA]]</f>
        <v>1.7734502078439027E-3</v>
      </c>
      <c r="T450" s="1">
        <f>(Table2[[#This Row],[Close Price]]-Table2[[#This Row],[50D EMA]])/Table2[[#This Row],[50D EMA]]</f>
        <v>2.8197008839458873E-2</v>
      </c>
      <c r="U450" s="1">
        <f>(Table2[[#This Row],[Close Price]]-Table2[[#This Row],[200D EMA]])/Table2[[#This Row],[200D EMA]]</f>
        <v>0.13764746389687041</v>
      </c>
      <c r="V450">
        <v>0.500165191562156</v>
      </c>
      <c r="W450">
        <v>881.55</v>
      </c>
      <c r="X450">
        <v>894.35</v>
      </c>
      <c r="Y450">
        <v>875.8</v>
      </c>
      <c r="Z450">
        <v>894.35</v>
      </c>
      <c r="AA450">
        <v>851.05</v>
      </c>
      <c r="AB450">
        <v>911.95</v>
      </c>
      <c r="AC450" s="1">
        <f>(Table2[[#This Row],[Close Price]]/Table2[[#This Row],[Day Low]])-1</f>
        <v>6.0121377119846109E-3</v>
      </c>
      <c r="AD450" s="1">
        <f>(Table2[[#This Row],[Day High]]/Table2[[#This Row],[Close Price]])-1</f>
        <v>8.4568980098100877E-3</v>
      </c>
      <c r="AE450" s="1">
        <f>(Table2[[#This Row],[Close Price]]/Table2[[#This Row],[Current Week Low]])-1</f>
        <v>1.2617035852934499E-2</v>
      </c>
      <c r="AF450" s="1">
        <f>(Table2[[#This Row],[Current Week High]]/Table2[[#This Row],[Close Price]])-1</f>
        <v>8.4568980098100877E-3</v>
      </c>
      <c r="AG450" s="1">
        <f>(Table2[[#This Row],[Close Price]]/Table2[[#This Row],[Current Month Low]])-1</f>
        <v>4.206568356735807E-2</v>
      </c>
      <c r="AH450" s="1">
        <f>(Table2[[#This Row],[Current Month High]]/Table2[[#This Row],[Close Price]])-1</f>
        <v>2.8302418672830898E-2</v>
      </c>
      <c r="AI450">
        <v>6.5851045836387199</v>
      </c>
      <c r="AJ450">
        <v>45.947502674236802</v>
      </c>
      <c r="AK450" t="str">
        <f>IF(AND(Table2[[#This Row],[20D EMA]]&gt;Table2[[#This Row],[50D EMA]],Table2[[#This Row],[50D EMA]]&gt;Table2[[#This Row],[200D EMA]]),"Uptrend","Downtrend/NoTrend")</f>
        <v>Uptrend</v>
      </c>
      <c r="AL450">
        <v>0.04</v>
      </c>
      <c r="AM450" t="s">
        <v>3194</v>
      </c>
      <c r="AN450">
        <v>0.74</v>
      </c>
      <c r="AO450" t="s">
        <v>3194</v>
      </c>
      <c r="AP450">
        <v>3.9683032335271998E-2</v>
      </c>
      <c r="AQ450">
        <f>(Table2[[#This Row],[Sharpe Ratio]]-AVERAGE(Table2[Sharpe Ratio]))/_xlfn.STDEV.P(Table2[Sharpe Ratio])</f>
        <v>-0.31512847794530424</v>
      </c>
      <c r="AR45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-1.5920488724233652</v>
      </c>
      <c r="AS450">
        <f>_xlfn.RANK.AVG(Table2[[#This Row],[1Y Return vs Nifty Z-Score]],Table2[1Y Return vs Nifty Z-Score])</f>
        <v>535</v>
      </c>
      <c r="AT450">
        <f>_xlfn.RANK.AVG(Table2[[#This Row],[6M Return vs Nifty Z-Score]],Table2[6M Return vs Nifty Z-Score])</f>
        <v>328</v>
      </c>
      <c r="AU450">
        <f>_xlfn.RANK.AVG(Table2[[#This Row],[Sharpe Ratio Z-Score]],Table2[Sharpe Ratio Z-Score])</f>
        <v>419</v>
      </c>
      <c r="AV450">
        <f>(Table2[[#This Row],[Rank 1Y]]+Table2[[#This Row],[Rank 6M]]+Table2[[#This Row],[Rank Sharpe]])/3</f>
        <v>427.33333333333331</v>
      </c>
    </row>
    <row r="451" spans="1:48" x14ac:dyDescent="0.3">
      <c r="A451" t="s">
        <v>1448</v>
      </c>
      <c r="B451" t="s">
        <v>1449</v>
      </c>
      <c r="C451" t="s">
        <v>3151</v>
      </c>
      <c r="D451" t="s">
        <v>48</v>
      </c>
      <c r="E451">
        <v>7496.4415631699903</v>
      </c>
      <c r="F451">
        <v>512.70000000000005</v>
      </c>
      <c r="G451">
        <v>32.654932839683099</v>
      </c>
      <c r="H451">
        <f>(Table2[[#This Row],[1Y Return vs Nifty]]-AVERAGE(Table2[1Y Return vs Nifty]))/_xlfn.STDEV.P(Table2[1Y Return vs Nifty])</f>
        <v>0.11949571650438194</v>
      </c>
      <c r="I451">
        <v>-8.1084798390608199</v>
      </c>
      <c r="J451">
        <f>(Table2[[#This Row],[1M Return vs Nifty]]-AVERAGE(Table2[1M Return vs Nifty]))/_xlfn.STDEV.P(Table2[1M Return vs Nifty])</f>
        <v>-0.80832177262205041</v>
      </c>
      <c r="K451">
        <v>3.0605350261482398</v>
      </c>
      <c r="L451">
        <f>(Table2[[#This Row],[6M Return vs Nifty]]-AVERAGE(Table2[6M Return vs Nifty]))/_xlfn.STDEV.P(Table2[6M Return vs Nifty])</f>
        <v>-0.24097087921171503</v>
      </c>
      <c r="M451">
        <v>4.4191074739660401</v>
      </c>
      <c r="N451">
        <f>(Table2[[#This Row],[1W Return vs Nifty]]-AVERAGE(Table2[1W Return vs Nifty]))/_xlfn.STDEV.P(Table2[1W Return vs Nifty])</f>
        <v>4.8544170830676484E-2</v>
      </c>
      <c r="O451">
        <v>462.34</v>
      </c>
      <c r="P451">
        <v>525.40859474614797</v>
      </c>
      <c r="Q451">
        <v>471.12734436750401</v>
      </c>
      <c r="R451">
        <v>46.391695640548001</v>
      </c>
      <c r="S451" s="1">
        <f>(Table2[[#This Row],[Close Price]]-Table2[[#This Row],[20D EMA]])/Table2[[#This Row],[20D EMA]]</f>
        <v>0.10892416836094665</v>
      </c>
      <c r="T451" s="1">
        <f>(Table2[[#This Row],[Close Price]]-Table2[[#This Row],[50D EMA]])/Table2[[#This Row],[50D EMA]]</f>
        <v>-2.4188022185453784E-2</v>
      </c>
      <c r="U451" s="1">
        <f>(Table2[[#This Row],[Close Price]]-Table2[[#This Row],[200D EMA]])/Table2[[#This Row],[200D EMA]]</f>
        <v>8.8240803955686314E-2</v>
      </c>
      <c r="V451">
        <v>0.50090762801712396</v>
      </c>
      <c r="W451">
        <v>510.15</v>
      </c>
      <c r="X451">
        <v>516.95000000000005</v>
      </c>
      <c r="Y451">
        <v>506.8</v>
      </c>
      <c r="Z451">
        <v>515.45000000000005</v>
      </c>
      <c r="AA451">
        <v>506.1</v>
      </c>
      <c r="AB451">
        <v>521.1</v>
      </c>
      <c r="AC451" s="1">
        <f>(Table2[[#This Row],[Close Price]]/Table2[[#This Row],[Day Low]])-1</f>
        <v>4.9985298441637127E-3</v>
      </c>
      <c r="AD451" s="1">
        <f>(Table2[[#This Row],[Day High]]/Table2[[#This Row],[Close Price]])-1</f>
        <v>8.2894480202848619E-3</v>
      </c>
      <c r="AE451" s="1">
        <f>(Table2[[#This Row],[Close Price]]/Table2[[#This Row],[Current Week Low]])-1</f>
        <v>1.1641673243883321E-2</v>
      </c>
      <c r="AF451" s="1">
        <f>(Table2[[#This Row],[Current Week High]]/Table2[[#This Row],[Close Price]])-1</f>
        <v>5.3637604837135644E-3</v>
      </c>
      <c r="AG451" s="1">
        <f>(Table2[[#This Row],[Close Price]]/Table2[[#This Row],[Current Month Low]])-1</f>
        <v>1.3040901007705941E-2</v>
      </c>
      <c r="AH451" s="1">
        <f>(Table2[[#This Row],[Current Month High]]/Table2[[#This Row],[Close Price]])-1</f>
        <v>1.6383850204798156E-2</v>
      </c>
      <c r="AI451">
        <v>14.686951433586801</v>
      </c>
      <c r="AJ451">
        <v>79.109170305676798</v>
      </c>
      <c r="AK451" t="str">
        <f>IF(AND(Table2[[#This Row],[20D EMA]]&gt;Table2[[#This Row],[50D EMA]],Table2[[#This Row],[50D EMA]]&gt;Table2[[#This Row],[200D EMA]]),"Uptrend","Downtrend/NoTrend")</f>
        <v>Downtrend/NoTrend</v>
      </c>
      <c r="AL451">
        <v>0.01</v>
      </c>
      <c r="AM451" t="s">
        <v>3194</v>
      </c>
      <c r="AN451">
        <v>-3.54</v>
      </c>
      <c r="AO451" t="s">
        <v>3193</v>
      </c>
      <c r="AP451">
        <v>-3.1813571286035999E-2</v>
      </c>
      <c r="AQ451">
        <f>(Table2[[#This Row],[Sharpe Ratio]]-AVERAGE(Table2[Sharpe Ratio]))/_xlfn.STDEV.P(Table2[Sharpe Ratio])</f>
        <v>-1.1484391642841996</v>
      </c>
      <c r="AR4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1">
        <f>_xlfn.RANK.AVG(Table2[[#This Row],[1Y Return vs Nifty Z-Score]],Table2[1Y Return vs Nifty Z-Score])</f>
        <v>251</v>
      </c>
      <c r="AT451">
        <f>_xlfn.RANK.AVG(Table2[[#This Row],[6M Return vs Nifty Z-Score]],Table2[6M Return vs Nifty Z-Score])</f>
        <v>395</v>
      </c>
      <c r="AU451">
        <f>_xlfn.RANK.AVG(Table2[[#This Row],[Sharpe Ratio Z-Score]],Table2[Sharpe Ratio Z-Score])</f>
        <v>638</v>
      </c>
      <c r="AV451">
        <f>(Table2[[#This Row],[Rank 1Y]]+Table2[[#This Row],[Rank 6M]]+Table2[[#This Row],[Rank Sharpe]])/3</f>
        <v>428</v>
      </c>
    </row>
    <row r="452" spans="1:48" x14ac:dyDescent="0.3">
      <c r="A452" t="s">
        <v>524</v>
      </c>
      <c r="B452" t="s">
        <v>525</v>
      </c>
      <c r="C452" t="s">
        <v>3148</v>
      </c>
      <c r="D452" t="s">
        <v>54</v>
      </c>
      <c r="E452">
        <v>41889.705058359999</v>
      </c>
      <c r="F452">
        <v>168.05</v>
      </c>
      <c r="G452">
        <v>-2.2921551182547799</v>
      </c>
      <c r="H452">
        <f>(Table2[[#This Row],[1Y Return vs Nifty]]-AVERAGE(Table2[1Y Return vs Nifty]))/_xlfn.STDEV.P(Table2[1Y Return vs Nifty])</f>
        <v>-0.46011892926573522</v>
      </c>
      <c r="I452">
        <v>-6.2350981632741398</v>
      </c>
      <c r="J452">
        <f>(Table2[[#This Row],[1M Return vs Nifty]]-AVERAGE(Table2[1M Return vs Nifty]))/_xlfn.STDEV.P(Table2[1M Return vs Nifty])</f>
        <v>-0.60185581256942788</v>
      </c>
      <c r="K452">
        <v>-11.1159037744975</v>
      </c>
      <c r="L452">
        <f>(Table2[[#This Row],[6M Return vs Nifty]]-AVERAGE(Table2[6M Return vs Nifty]))/_xlfn.STDEV.P(Table2[6M Return vs Nifty])</f>
        <v>-0.67046904247611505</v>
      </c>
      <c r="M452">
        <v>-2.0581243468855401</v>
      </c>
      <c r="N452">
        <f>(Table2[[#This Row],[1W Return vs Nifty]]-AVERAGE(Table2[1W Return vs Nifty]))/_xlfn.STDEV.P(Table2[1W Return vs Nifty])</f>
        <v>-1.1994466548888385</v>
      </c>
      <c r="O452">
        <v>173.52</v>
      </c>
      <c r="P452">
        <v>173.92909970308301</v>
      </c>
      <c r="Q452">
        <v>164.91654047723799</v>
      </c>
      <c r="R452">
        <v>39.046329461391799</v>
      </c>
      <c r="S452" s="1">
        <f>(Table2[[#This Row],[Close Price]]-Table2[[#This Row],[20D EMA]])/Table2[[#This Row],[20D EMA]]</f>
        <v>-3.1523743660673113E-2</v>
      </c>
      <c r="T452" s="1">
        <f>(Table2[[#This Row],[Close Price]]-Table2[[#This Row],[50D EMA]])/Table2[[#This Row],[50D EMA]]</f>
        <v>-3.3801702608242667E-2</v>
      </c>
      <c r="U452" s="1">
        <f>(Table2[[#This Row],[Close Price]]-Table2[[#This Row],[200D EMA]])/Table2[[#This Row],[200D EMA]]</f>
        <v>1.900027440361271E-2</v>
      </c>
      <c r="V452">
        <v>1.195162361016</v>
      </c>
      <c r="W452">
        <v>165.15</v>
      </c>
      <c r="X452">
        <v>168.6</v>
      </c>
      <c r="Y452">
        <v>163.85</v>
      </c>
      <c r="Z452">
        <v>168.6</v>
      </c>
      <c r="AA452">
        <v>163.25</v>
      </c>
      <c r="AB452">
        <v>189.45</v>
      </c>
      <c r="AC452" s="1">
        <f>(Table2[[#This Row],[Close Price]]/Table2[[#This Row],[Day Low]])-1</f>
        <v>1.7559794126551731E-2</v>
      </c>
      <c r="AD452" s="1">
        <f>(Table2[[#This Row],[Day High]]/Table2[[#This Row],[Close Price]])-1</f>
        <v>3.27283546563506E-3</v>
      </c>
      <c r="AE452" s="1">
        <f>(Table2[[#This Row],[Close Price]]/Table2[[#This Row],[Current Week Low]])-1</f>
        <v>2.5633201098565817E-2</v>
      </c>
      <c r="AF452" s="1">
        <f>(Table2[[#This Row],[Current Week High]]/Table2[[#This Row],[Close Price]])-1</f>
        <v>3.27283546563506E-3</v>
      </c>
      <c r="AG452" s="1">
        <f>(Table2[[#This Row],[Close Price]]/Table2[[#This Row],[Current Month Low]])-1</f>
        <v>2.9402756508422723E-2</v>
      </c>
      <c r="AH452" s="1">
        <f>(Table2[[#This Row],[Current Month High]]/Table2[[#This Row],[Close Price]])-1</f>
        <v>0.1273430526628978</v>
      </c>
      <c r="AI452">
        <v>15.590598036298699</v>
      </c>
      <c r="AJ452">
        <v>32.7409162717219</v>
      </c>
      <c r="AK452" t="str">
        <f>IF(AND(Table2[[#This Row],[20D EMA]]&gt;Table2[[#This Row],[50D EMA]],Table2[[#This Row],[50D EMA]]&gt;Table2[[#This Row],[200D EMA]]),"Uptrend","Downtrend/NoTrend")</f>
        <v>Downtrend/NoTrend</v>
      </c>
      <c r="AL452">
        <v>-0.09</v>
      </c>
      <c r="AM452" t="s">
        <v>3193</v>
      </c>
      <c r="AN452">
        <v>-10.050000000000001</v>
      </c>
      <c r="AO452" t="s">
        <v>3193</v>
      </c>
      <c r="AP452">
        <v>8.9959857068096005E-2</v>
      </c>
      <c r="AQ452">
        <f>(Table2[[#This Row],[Sharpe Ratio]]-AVERAGE(Table2[Sharpe Ratio]))/_xlfn.STDEV.P(Table2[Sharpe Ratio])</f>
        <v>0.27086041107884062</v>
      </c>
      <c r="AR4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2">
        <f>_xlfn.RANK.AVG(Table2[[#This Row],[1Y Return vs Nifty Z-Score]],Table2[1Y Return vs Nifty Z-Score])</f>
        <v>472</v>
      </c>
      <c r="AT452">
        <f>_xlfn.RANK.AVG(Table2[[#This Row],[6M Return vs Nifty Z-Score]],Table2[6M Return vs Nifty Z-Score])</f>
        <v>541</v>
      </c>
      <c r="AU452">
        <f>_xlfn.RANK.AVG(Table2[[#This Row],[Sharpe Ratio Z-Score]],Table2[Sharpe Ratio Z-Score])</f>
        <v>274</v>
      </c>
      <c r="AV452">
        <f>(Table2[[#This Row],[Rank 1Y]]+Table2[[#This Row],[Rank 6M]]+Table2[[#This Row],[Rank Sharpe]])/3</f>
        <v>429</v>
      </c>
    </row>
    <row r="453" spans="1:48" x14ac:dyDescent="0.3">
      <c r="A453" t="s">
        <v>221</v>
      </c>
      <c r="B453" t="s">
        <v>222</v>
      </c>
      <c r="C453" t="s">
        <v>3148</v>
      </c>
      <c r="D453" t="s">
        <v>34</v>
      </c>
      <c r="E453">
        <v>120652.918427463</v>
      </c>
      <c r="F453">
        <v>104.98</v>
      </c>
      <c r="G453">
        <v>12.642392190075</v>
      </c>
      <c r="H453">
        <f>(Table2[[#This Row],[1Y Return vs Nifty]]-AVERAGE(Table2[1Y Return vs Nifty]))/_xlfn.STDEV.P(Table2[1Y Return vs Nifty])</f>
        <v>-0.21242211520576904</v>
      </c>
      <c r="I453">
        <v>-4.6324040759184602</v>
      </c>
      <c r="J453">
        <f>(Table2[[#This Row],[1M Return vs Nifty]]-AVERAGE(Table2[1M Return vs Nifty]))/_xlfn.STDEV.P(Table2[1M Return vs Nifty])</f>
        <v>-0.42522241335695937</v>
      </c>
      <c r="K453">
        <v>-33.482082984087</v>
      </c>
      <c r="L453">
        <f>(Table2[[#This Row],[6M Return vs Nifty]]-AVERAGE(Table2[6M Return vs Nifty]))/_xlfn.STDEV.P(Table2[6M Return vs Nifty])</f>
        <v>-1.3480886495472177</v>
      </c>
      <c r="M453">
        <v>2.6331617554285001</v>
      </c>
      <c r="N453">
        <f>(Table2[[#This Row],[1W Return vs Nifty]]-AVERAGE(Table2[1W Return vs Nifty]))/_xlfn.STDEV.P(Table2[1W Return vs Nifty])</f>
        <v>-0.2955602141309327</v>
      </c>
      <c r="O453">
        <v>106.33</v>
      </c>
      <c r="P453">
        <v>110.442681185384</v>
      </c>
      <c r="Q453">
        <v>110.31411433953799</v>
      </c>
      <c r="R453">
        <v>46.797674716723002</v>
      </c>
      <c r="S453" s="1">
        <f>(Table2[[#This Row],[Close Price]]-Table2[[#This Row],[20D EMA]])/Table2[[#This Row],[20D EMA]]</f>
        <v>-1.2696322768738779E-2</v>
      </c>
      <c r="T453" s="1">
        <f>(Table2[[#This Row],[Close Price]]-Table2[[#This Row],[50D EMA]])/Table2[[#This Row],[50D EMA]]</f>
        <v>-4.9461685706584706E-2</v>
      </c>
      <c r="U453" s="1">
        <f>(Table2[[#This Row],[Close Price]]-Table2[[#This Row],[200D EMA]])/Table2[[#This Row],[200D EMA]]</f>
        <v>-4.8353869960103331E-2</v>
      </c>
      <c r="V453">
        <v>1.60811117585969</v>
      </c>
      <c r="W453">
        <v>104.5</v>
      </c>
      <c r="X453">
        <v>105.52</v>
      </c>
      <c r="Y453">
        <v>104.5</v>
      </c>
      <c r="Z453">
        <v>105.7</v>
      </c>
      <c r="AA453">
        <v>100.8</v>
      </c>
      <c r="AB453">
        <v>107.4</v>
      </c>
      <c r="AC453" s="1">
        <f>(Table2[[#This Row],[Close Price]]/Table2[[#This Row],[Day Low]])-1</f>
        <v>4.5933014354067048E-3</v>
      </c>
      <c r="AD453" s="1">
        <f>(Table2[[#This Row],[Day High]]/Table2[[#This Row],[Close Price]])-1</f>
        <v>5.1438369213183677E-3</v>
      </c>
      <c r="AE453" s="1">
        <f>(Table2[[#This Row],[Close Price]]/Table2[[#This Row],[Current Week Low]])-1</f>
        <v>4.5933014354067048E-3</v>
      </c>
      <c r="AF453" s="1">
        <f>(Table2[[#This Row],[Current Week High]]/Table2[[#This Row],[Close Price]])-1</f>
        <v>6.8584492284244902E-3</v>
      </c>
      <c r="AG453" s="1">
        <f>(Table2[[#This Row],[Close Price]]/Table2[[#This Row],[Current Month Low]])-1</f>
        <v>4.1468253968254043E-2</v>
      </c>
      <c r="AH453" s="1">
        <f>(Table2[[#This Row],[Current Month High]]/Table2[[#This Row],[Close Price]])-1</f>
        <v>2.3052009906648907E-2</v>
      </c>
      <c r="AI453">
        <v>36.121165936368797</v>
      </c>
      <c r="AJ453">
        <v>55.872308834446898</v>
      </c>
      <c r="AK453" t="str">
        <f>IF(AND(Table2[[#This Row],[20D EMA]]&gt;Table2[[#This Row],[50D EMA]],Table2[[#This Row],[50D EMA]]&gt;Table2[[#This Row],[200D EMA]]),"Uptrend","Downtrend/NoTrend")</f>
        <v>Downtrend/NoTrend</v>
      </c>
      <c r="AL453">
        <v>-0.14000000000000001</v>
      </c>
      <c r="AM453" t="s">
        <v>3193</v>
      </c>
      <c r="AN453">
        <v>-2.15</v>
      </c>
      <c r="AO453" t="s">
        <v>3193</v>
      </c>
      <c r="AP453">
        <v>0.10682631813697099</v>
      </c>
      <c r="AQ453">
        <f>(Table2[[#This Row],[Sharpe Ratio]]-AVERAGE(Table2[Sharpe Ratio]))/_xlfn.STDEV.P(Table2[Sharpe Ratio])</f>
        <v>0.46744320714922188</v>
      </c>
      <c r="AR4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3">
        <f>_xlfn.RANK.AVG(Table2[[#This Row],[1Y Return vs Nifty Z-Score]],Table2[1Y Return vs Nifty Z-Score])</f>
        <v>366</v>
      </c>
      <c r="AT453">
        <f>_xlfn.RANK.AVG(Table2[[#This Row],[6M Return vs Nifty Z-Score]],Table2[6M Return vs Nifty Z-Score])</f>
        <v>709</v>
      </c>
      <c r="AU453">
        <f>_xlfn.RANK.AVG(Table2[[#This Row],[Sharpe Ratio Z-Score]],Table2[Sharpe Ratio Z-Score])</f>
        <v>217</v>
      </c>
      <c r="AV453">
        <f>(Table2[[#This Row],[Rank 1Y]]+Table2[[#This Row],[Rank 6M]]+Table2[[#This Row],[Rank Sharpe]])/3</f>
        <v>430.66666666666669</v>
      </c>
    </row>
    <row r="454" spans="1:48" x14ac:dyDescent="0.3">
      <c r="A454" t="s">
        <v>800</v>
      </c>
      <c r="B454" t="s">
        <v>801</v>
      </c>
      <c r="C454" t="s">
        <v>3154</v>
      </c>
      <c r="D454" t="s">
        <v>184</v>
      </c>
      <c r="E454">
        <v>20375.553268669999</v>
      </c>
      <c r="F454">
        <v>537.1</v>
      </c>
      <c r="G454">
        <v>-14.5312504302618</v>
      </c>
      <c r="H454">
        <f>(Table2[[#This Row],[1Y Return vs Nifty]]-AVERAGE(Table2[1Y Return vs Nifty]))/_xlfn.STDEV.P(Table2[1Y Return vs Nifty])</f>
        <v>-0.66311034595698859</v>
      </c>
      <c r="I454">
        <v>-3.78469963261721</v>
      </c>
      <c r="J454">
        <f>(Table2[[#This Row],[1M Return vs Nifty]]-AVERAGE(Table2[1M Return vs Nifty]))/_xlfn.STDEV.P(Table2[1M Return vs Nifty])</f>
        <v>-0.33179665074317155</v>
      </c>
      <c r="K454">
        <v>-0.44428267296024299</v>
      </c>
      <c r="L454">
        <f>(Table2[[#This Row],[6M Return vs Nifty]]-AVERAGE(Table2[6M Return vs Nifty]))/_xlfn.STDEV.P(Table2[6M Return vs Nifty])</f>
        <v>-0.34715500524730913</v>
      </c>
      <c r="M454">
        <v>0.77612313658864795</v>
      </c>
      <c r="N454">
        <f>(Table2[[#This Row],[1W Return vs Nifty]]-AVERAGE(Table2[1W Return vs Nifty]))/_xlfn.STDEV.P(Table2[1W Return vs Nifty])</f>
        <v>-0.65336231592667748</v>
      </c>
      <c r="O454">
        <v>551.6</v>
      </c>
      <c r="P454">
        <v>559.26907563197994</v>
      </c>
      <c r="Q454">
        <v>530.33628820461797</v>
      </c>
      <c r="R454">
        <v>38.7036482796033</v>
      </c>
      <c r="S454" s="1">
        <f>(Table2[[#This Row],[Close Price]]-Table2[[#This Row],[20D EMA]])/Table2[[#This Row],[20D EMA]]</f>
        <v>-2.6287164612037707E-2</v>
      </c>
      <c r="T454" s="1">
        <f>(Table2[[#This Row],[Close Price]]-Table2[[#This Row],[50D EMA]])/Table2[[#This Row],[50D EMA]]</f>
        <v>-3.963937324252844E-2</v>
      </c>
      <c r="U454" s="1">
        <f>(Table2[[#This Row],[Close Price]]-Table2[[#This Row],[200D EMA]])/Table2[[#This Row],[200D EMA]]</f>
        <v>1.2753628114492571E-2</v>
      </c>
      <c r="V454">
        <v>1.0512364817842399</v>
      </c>
      <c r="W454">
        <v>535.29999999999995</v>
      </c>
      <c r="X454">
        <v>558</v>
      </c>
      <c r="Y454">
        <v>533.04999999999995</v>
      </c>
      <c r="Z454">
        <v>558</v>
      </c>
      <c r="AA454">
        <v>521.9</v>
      </c>
      <c r="AB454">
        <v>578</v>
      </c>
      <c r="AC454" s="1">
        <f>(Table2[[#This Row],[Close Price]]/Table2[[#This Row],[Day Low]])-1</f>
        <v>3.3626004109845731E-3</v>
      </c>
      <c r="AD454" s="1">
        <f>(Table2[[#This Row],[Day High]]/Table2[[#This Row],[Close Price]])-1</f>
        <v>3.8912679203127798E-2</v>
      </c>
      <c r="AE454" s="1">
        <f>(Table2[[#This Row],[Close Price]]/Table2[[#This Row],[Current Week Low]])-1</f>
        <v>7.5977863239846677E-3</v>
      </c>
      <c r="AF454" s="1">
        <f>(Table2[[#This Row],[Current Week High]]/Table2[[#This Row],[Close Price]])-1</f>
        <v>3.8912679203127798E-2</v>
      </c>
      <c r="AG454" s="1">
        <f>(Table2[[#This Row],[Close Price]]/Table2[[#This Row],[Current Month Low]])-1</f>
        <v>2.9124353324391672E-2</v>
      </c>
      <c r="AH454" s="1">
        <f>(Table2[[#This Row],[Current Month High]]/Table2[[#This Row],[Close Price]])-1</f>
        <v>7.6149692794637902E-2</v>
      </c>
      <c r="AI454">
        <v>15.881586296778901</v>
      </c>
      <c r="AJ454">
        <v>32.030481809242801</v>
      </c>
      <c r="AK454" t="str">
        <f>IF(AND(Table2[[#This Row],[20D EMA]]&gt;Table2[[#This Row],[50D EMA]],Table2[[#This Row],[50D EMA]]&gt;Table2[[#This Row],[200D EMA]]),"Uptrend","Downtrend/NoTrend")</f>
        <v>Downtrend/NoTrend</v>
      </c>
      <c r="AL454">
        <v>-0.09</v>
      </c>
      <c r="AM454" t="s">
        <v>3193</v>
      </c>
      <c r="AN454">
        <v>-2.34</v>
      </c>
      <c r="AO454" t="s">
        <v>3193</v>
      </c>
      <c r="AP454">
        <v>7.3784916182312005E-2</v>
      </c>
      <c r="AQ454">
        <f>(Table2[[#This Row],[Sharpe Ratio]]-AVERAGE(Table2[Sharpe Ratio]))/_xlfn.STDEV.P(Table2[Sharpe Ratio])</f>
        <v>8.233745462602976E-2</v>
      </c>
      <c r="AR4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4">
        <f>_xlfn.RANK.AVG(Table2[[#This Row],[1Y Return vs Nifty Z-Score]],Table2[1Y Return vs Nifty Z-Score])</f>
        <v>544</v>
      </c>
      <c r="AT454">
        <f>_xlfn.RANK.AVG(Table2[[#This Row],[6M Return vs Nifty Z-Score]],Table2[6M Return vs Nifty Z-Score])</f>
        <v>435</v>
      </c>
      <c r="AU454">
        <f>_xlfn.RANK.AVG(Table2[[#This Row],[Sharpe Ratio Z-Score]],Table2[Sharpe Ratio Z-Score])</f>
        <v>318</v>
      </c>
      <c r="AV454">
        <f>(Table2[[#This Row],[Rank 1Y]]+Table2[[#This Row],[Rank 6M]]+Table2[[#This Row],[Rank Sharpe]])/3</f>
        <v>432.33333333333331</v>
      </c>
    </row>
    <row r="455" spans="1:48" x14ac:dyDescent="0.3">
      <c r="A455" t="s">
        <v>686</v>
      </c>
      <c r="B455" t="s">
        <v>687</v>
      </c>
      <c r="C455" t="s">
        <v>3159</v>
      </c>
      <c r="D455" t="s">
        <v>274</v>
      </c>
      <c r="E455">
        <v>27313.516800000001</v>
      </c>
      <c r="F455">
        <v>2466.9</v>
      </c>
      <c r="G455">
        <v>-11.425683223085199</v>
      </c>
      <c r="H455">
        <f>(Table2[[#This Row],[1Y Return vs Nifty]]-AVERAGE(Table2[1Y Return vs Nifty]))/_xlfn.STDEV.P(Table2[1Y Return vs Nifty])</f>
        <v>-0.61160298606281183</v>
      </c>
      <c r="I455">
        <v>-0.45933651452862601</v>
      </c>
      <c r="J455">
        <f>(Table2[[#This Row],[1M Return vs Nifty]]-AVERAGE(Table2[1M Return vs Nifty]))/_xlfn.STDEV.P(Table2[1M Return vs Nifty])</f>
        <v>3.4692622411180124E-2</v>
      </c>
      <c r="K455">
        <v>2.9258912903202301</v>
      </c>
      <c r="L455">
        <f>(Table2[[#This Row],[6M Return vs Nifty]]-AVERAGE(Table2[6M Return vs Nifty]))/_xlfn.STDEV.P(Table2[6M Return vs Nifty])</f>
        <v>-0.24505012915920912</v>
      </c>
      <c r="M455">
        <v>1.8860113010819199</v>
      </c>
      <c r="N455">
        <f>(Table2[[#This Row],[1W Return vs Nifty]]-AVERAGE(Table2[1W Return vs Nifty]))/_xlfn.STDEV.P(Table2[1W Return vs Nifty])</f>
        <v>-0.43951629571735779</v>
      </c>
      <c r="O455">
        <v>2421.06</v>
      </c>
      <c r="P455">
        <v>2445.6268612814001</v>
      </c>
      <c r="Q455">
        <v>2373.0463639488598</v>
      </c>
      <c r="R455">
        <v>63.9787546285541</v>
      </c>
      <c r="S455" s="1">
        <f>(Table2[[#This Row],[Close Price]]-Table2[[#This Row],[20D EMA]])/Table2[[#This Row],[20D EMA]]</f>
        <v>1.8933855418700959E-2</v>
      </c>
      <c r="T455" s="1">
        <f>(Table2[[#This Row],[Close Price]]-Table2[[#This Row],[50D EMA]])/Table2[[#This Row],[50D EMA]]</f>
        <v>8.6984400831506183E-3</v>
      </c>
      <c r="U455" s="1">
        <f>(Table2[[#This Row],[Close Price]]-Table2[[#This Row],[200D EMA]])/Table2[[#This Row],[200D EMA]]</f>
        <v>3.954985350347872E-2</v>
      </c>
      <c r="V455">
        <v>0.75257533500928797</v>
      </c>
      <c r="W455">
        <v>2420</v>
      </c>
      <c r="X455">
        <v>2479.9</v>
      </c>
      <c r="Y455">
        <v>2398</v>
      </c>
      <c r="Z455">
        <v>2479.9</v>
      </c>
      <c r="AA455">
        <v>2357.15</v>
      </c>
      <c r="AB455">
        <v>2479.9</v>
      </c>
      <c r="AC455" s="1">
        <f>(Table2[[#This Row],[Close Price]]/Table2[[#This Row],[Day Low]])-1</f>
        <v>1.9380165289256235E-2</v>
      </c>
      <c r="AD455" s="1">
        <f>(Table2[[#This Row],[Day High]]/Table2[[#This Row],[Close Price]])-1</f>
        <v>5.2697717783452003E-3</v>
      </c>
      <c r="AE455" s="1">
        <f>(Table2[[#This Row],[Close Price]]/Table2[[#This Row],[Current Week Low]])-1</f>
        <v>2.8732276897414533E-2</v>
      </c>
      <c r="AF455" s="1">
        <f>(Table2[[#This Row],[Current Week High]]/Table2[[#This Row],[Close Price]])-1</f>
        <v>5.2697717783452003E-3</v>
      </c>
      <c r="AG455" s="1">
        <f>(Table2[[#This Row],[Close Price]]/Table2[[#This Row],[Current Month Low]])-1</f>
        <v>4.6560464968288029E-2</v>
      </c>
      <c r="AH455" s="1">
        <f>(Table2[[#This Row],[Current Month High]]/Table2[[#This Row],[Close Price]])-1</f>
        <v>5.2697717783452003E-3</v>
      </c>
      <c r="AI455">
        <v>19.988649722323501</v>
      </c>
      <c r="AJ455">
        <v>31.553967576791798</v>
      </c>
      <c r="AK455" t="str">
        <f>IF(AND(Table2[[#This Row],[20D EMA]]&gt;Table2[[#This Row],[50D EMA]],Table2[[#This Row],[50D EMA]]&gt;Table2[[#This Row],[200D EMA]]),"Uptrend","Downtrend/NoTrend")</f>
        <v>Downtrend/NoTrend</v>
      </c>
      <c r="AL455">
        <v>-0.03</v>
      </c>
      <c r="AM455" t="s">
        <v>3193</v>
      </c>
      <c r="AN455">
        <v>3.29</v>
      </c>
      <c r="AO455" t="s">
        <v>3194</v>
      </c>
      <c r="AP455">
        <v>5.5212873212758001E-2</v>
      </c>
      <c r="AQ455">
        <f>(Table2[[#This Row],[Sharpe Ratio]]-AVERAGE(Table2[Sharpe Ratio]))/_xlfn.STDEV.P(Table2[Sharpe Ratio])</f>
        <v>-0.13412432243469394</v>
      </c>
      <c r="AR4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5">
        <f>_xlfn.RANK.AVG(Table2[[#This Row],[1Y Return vs Nifty Z-Score]],Table2[1Y Return vs Nifty Z-Score])</f>
        <v>528</v>
      </c>
      <c r="AT455">
        <f>_xlfn.RANK.AVG(Table2[[#This Row],[6M Return vs Nifty Z-Score]],Table2[6M Return vs Nifty Z-Score])</f>
        <v>396</v>
      </c>
      <c r="AU455">
        <f>_xlfn.RANK.AVG(Table2[[#This Row],[Sharpe Ratio Z-Score]],Table2[Sharpe Ratio Z-Score])</f>
        <v>375</v>
      </c>
      <c r="AV455">
        <f>(Table2[[#This Row],[Rank 1Y]]+Table2[[#This Row],[Rank 6M]]+Table2[[#This Row],[Rank Sharpe]])/3</f>
        <v>433</v>
      </c>
    </row>
    <row r="456" spans="1:48" x14ac:dyDescent="0.3">
      <c r="A456" t="s">
        <v>1022</v>
      </c>
      <c r="B456" t="s">
        <v>1023</v>
      </c>
      <c r="C456" t="s">
        <v>3159</v>
      </c>
      <c r="D456" t="s">
        <v>92</v>
      </c>
      <c r="E456">
        <v>14068.771409700001</v>
      </c>
      <c r="F456">
        <v>2513</v>
      </c>
      <c r="G456">
        <v>-0.87889819192942598</v>
      </c>
      <c r="H456">
        <f>(Table2[[#This Row],[1Y Return vs Nifty]]-AVERAGE(Table2[1Y Return vs Nifty]))/_xlfn.STDEV.P(Table2[1Y Return vs Nifty])</f>
        <v>-0.43667936790027462</v>
      </c>
      <c r="I456">
        <v>-8.4742580224567892</v>
      </c>
      <c r="J456">
        <f>(Table2[[#This Row],[1M Return vs Nifty]]-AVERAGE(Table2[1M Return vs Nifty]))/_xlfn.STDEV.P(Table2[1M Return vs Nifty])</f>
        <v>-0.84863429664064893</v>
      </c>
      <c r="K456">
        <v>-23.919366689610701</v>
      </c>
      <c r="L456">
        <f>(Table2[[#This Row],[6M Return vs Nifty]]-AVERAGE(Table2[6M Return vs Nifty]))/_xlfn.STDEV.P(Table2[6M Return vs Nifty])</f>
        <v>-1.0583706786200595</v>
      </c>
      <c r="M456">
        <v>8.6030947159243905</v>
      </c>
      <c r="N456">
        <f>(Table2[[#This Row],[1W Return vs Nifty]]-AVERAGE(Table2[1W Return vs Nifty]))/_xlfn.STDEV.P(Table2[1W Return vs Nifty])</f>
        <v>0.85468757241191273</v>
      </c>
      <c r="O456">
        <v>2476.64</v>
      </c>
      <c r="P456">
        <v>2640.2495934624399</v>
      </c>
      <c r="Q456">
        <v>2605.3713756748598</v>
      </c>
      <c r="R456">
        <v>59.234702871423401</v>
      </c>
      <c r="S456" s="1">
        <f>(Table2[[#This Row],[Close Price]]-Table2[[#This Row],[20D EMA]])/Table2[[#This Row],[20D EMA]]</f>
        <v>1.4681180954842096E-2</v>
      </c>
      <c r="T456" s="1">
        <f>(Table2[[#This Row],[Close Price]]-Table2[[#This Row],[50D EMA]])/Table2[[#This Row],[50D EMA]]</f>
        <v>-4.8196046986438104E-2</v>
      </c>
      <c r="U456" s="1">
        <f>(Table2[[#This Row],[Close Price]]-Table2[[#This Row],[200D EMA]])/Table2[[#This Row],[200D EMA]]</f>
        <v>-3.5454206850235766E-2</v>
      </c>
      <c r="V456">
        <v>0.99395801525874705</v>
      </c>
      <c r="W456">
        <v>2422</v>
      </c>
      <c r="X456">
        <v>2519.9499999999998</v>
      </c>
      <c r="Y456">
        <v>2422</v>
      </c>
      <c r="Z456">
        <v>2519.9499999999998</v>
      </c>
      <c r="AA456">
        <v>2217.3000000000002</v>
      </c>
      <c r="AB456">
        <v>2525</v>
      </c>
      <c r="AC456" s="1">
        <f>(Table2[[#This Row],[Close Price]]/Table2[[#This Row],[Day Low]])-1</f>
        <v>3.7572254335260125E-2</v>
      </c>
      <c r="AD456" s="1">
        <f>(Table2[[#This Row],[Day High]]/Table2[[#This Row],[Close Price]])-1</f>
        <v>2.7656187823317246E-3</v>
      </c>
      <c r="AE456" s="1">
        <f>(Table2[[#This Row],[Close Price]]/Table2[[#This Row],[Current Week Low]])-1</f>
        <v>3.7572254335260125E-2</v>
      </c>
      <c r="AF456" s="1">
        <f>(Table2[[#This Row],[Current Week High]]/Table2[[#This Row],[Close Price]])-1</f>
        <v>2.7656187823317246E-3</v>
      </c>
      <c r="AG456" s="1">
        <f>(Table2[[#This Row],[Close Price]]/Table2[[#This Row],[Current Month Low]])-1</f>
        <v>0.13336039327109539</v>
      </c>
      <c r="AH456" s="1">
        <f>(Table2[[#This Row],[Current Month High]]/Table2[[#This Row],[Close Price]])-1</f>
        <v>4.7751691205730751E-3</v>
      </c>
      <c r="AI456">
        <v>45.443692797453203</v>
      </c>
      <c r="AJ456">
        <v>44.841498559077799</v>
      </c>
      <c r="AK456" t="str">
        <f>IF(AND(Table2[[#This Row],[20D EMA]]&gt;Table2[[#This Row],[50D EMA]],Table2[[#This Row],[50D EMA]]&gt;Table2[[#This Row],[200D EMA]]),"Uptrend","Downtrend/NoTrend")</f>
        <v>Downtrend/NoTrend</v>
      </c>
      <c r="AL456">
        <v>0</v>
      </c>
      <c r="AM456">
        <v>0</v>
      </c>
      <c r="AN456">
        <v>2.82</v>
      </c>
      <c r="AO456" t="s">
        <v>3194</v>
      </c>
      <c r="AP456">
        <v>0.124424374039129</v>
      </c>
      <c r="AQ456">
        <f>(Table2[[#This Row],[Sharpe Ratio]]-AVERAGE(Table2[Sharpe Ratio]))/_xlfn.STDEV.P(Table2[Sharpe Ratio])</f>
        <v>0.67255292284608137</v>
      </c>
      <c r="AR4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6">
        <f>_xlfn.RANK.AVG(Table2[[#This Row],[1Y Return vs Nifty Z-Score]],Table2[1Y Return vs Nifty Z-Score])</f>
        <v>459</v>
      </c>
      <c r="AT456">
        <f>_xlfn.RANK.AVG(Table2[[#This Row],[6M Return vs Nifty Z-Score]],Table2[6M Return vs Nifty Z-Score])</f>
        <v>668</v>
      </c>
      <c r="AU456">
        <f>_xlfn.RANK.AVG(Table2[[#This Row],[Sharpe Ratio Z-Score]],Table2[Sharpe Ratio Z-Score])</f>
        <v>173</v>
      </c>
      <c r="AV456">
        <f>(Table2[[#This Row],[Rank 1Y]]+Table2[[#This Row],[Rank 6M]]+Table2[[#This Row],[Rank Sharpe]])/3</f>
        <v>433.33333333333331</v>
      </c>
    </row>
    <row r="457" spans="1:48" x14ac:dyDescent="0.3">
      <c r="A457" t="s">
        <v>46</v>
      </c>
      <c r="B457" t="s">
        <v>47</v>
      </c>
      <c r="C457" t="s">
        <v>3151</v>
      </c>
      <c r="D457" t="s">
        <v>48</v>
      </c>
      <c r="E457">
        <v>488384.43853099999</v>
      </c>
      <c r="F457">
        <v>3551.9</v>
      </c>
      <c r="G457">
        <v>-12.358675958168501</v>
      </c>
      <c r="H457">
        <f>(Table2[[#This Row],[1Y Return vs Nifty]]-AVERAGE(Table2[1Y Return vs Nifty]))/_xlfn.STDEV.P(Table2[1Y Return vs Nifty])</f>
        <v>-0.62707712955374517</v>
      </c>
      <c r="I457">
        <v>-0.61306605387797897</v>
      </c>
      <c r="J457">
        <f>(Table2[[#This Row],[1M Return vs Nifty]]-AVERAGE(Table2[1M Return vs Nifty]))/_xlfn.STDEV.P(Table2[1M Return vs Nifty])</f>
        <v>1.7750043469340539E-2</v>
      </c>
      <c r="K457">
        <v>-13.861567298909501</v>
      </c>
      <c r="L457">
        <f>(Table2[[#This Row],[6M Return vs Nifty]]-AVERAGE(Table2[6M Return vs Nifty]))/_xlfn.STDEV.P(Table2[6M Return vs Nifty])</f>
        <v>-0.75365336381803749</v>
      </c>
      <c r="M457">
        <v>1.7631335168146101</v>
      </c>
      <c r="N457">
        <f>(Table2[[#This Row],[1W Return vs Nifty]]-AVERAGE(Table2[1W Return vs Nifty]))/_xlfn.STDEV.P(Table2[1W Return vs Nifty])</f>
        <v>-0.46319158659650739</v>
      </c>
      <c r="O457">
        <v>3583.04</v>
      </c>
      <c r="P457">
        <v>3612.6324429684701</v>
      </c>
      <c r="Q457">
        <v>3482.3147205288701</v>
      </c>
      <c r="R457">
        <v>47.724727269800603</v>
      </c>
      <c r="S457" s="1">
        <f>(Table2[[#This Row],[Close Price]]-Table2[[#This Row],[20D EMA]])/Table2[[#This Row],[20D EMA]]</f>
        <v>-8.6909440028578727E-3</v>
      </c>
      <c r="T457" s="1">
        <f>(Table2[[#This Row],[Close Price]]-Table2[[#This Row],[50D EMA]])/Table2[[#This Row],[50D EMA]]</f>
        <v>-1.6811132581914873E-2</v>
      </c>
      <c r="U457" s="1">
        <f>(Table2[[#This Row],[Close Price]]-Table2[[#This Row],[200D EMA]])/Table2[[#This Row],[200D EMA]]</f>
        <v>1.9982478625757825E-2</v>
      </c>
      <c r="V457">
        <v>1.00693816357929</v>
      </c>
      <c r="W457">
        <v>3520.15</v>
      </c>
      <c r="X457">
        <v>3570</v>
      </c>
      <c r="Y457">
        <v>3501.3</v>
      </c>
      <c r="Z457">
        <v>3573.85</v>
      </c>
      <c r="AA457">
        <v>3429</v>
      </c>
      <c r="AB457">
        <v>3724</v>
      </c>
      <c r="AC457" s="1">
        <f>(Table2[[#This Row],[Close Price]]/Table2[[#This Row],[Day Low]])-1</f>
        <v>9.0195020098575718E-3</v>
      </c>
      <c r="AD457" s="1">
        <f>(Table2[[#This Row],[Day High]]/Table2[[#This Row],[Close Price]])-1</f>
        <v>5.0958641853655617E-3</v>
      </c>
      <c r="AE457" s="1">
        <f>(Table2[[#This Row],[Close Price]]/Table2[[#This Row],[Current Week Low]])-1</f>
        <v>1.4451775054979521E-2</v>
      </c>
      <c r="AF457" s="1">
        <f>(Table2[[#This Row],[Current Week High]]/Table2[[#This Row],[Close Price]])-1</f>
        <v>6.1797910977223758E-3</v>
      </c>
      <c r="AG457" s="1">
        <f>(Table2[[#This Row],[Close Price]]/Table2[[#This Row],[Current Month Low]])-1</f>
        <v>3.5841353164187906E-2</v>
      </c>
      <c r="AH457" s="1">
        <f>(Table2[[#This Row],[Current Month High]]/Table2[[#This Row],[Close Price]])-1</f>
        <v>4.8452940679636125E-2</v>
      </c>
      <c r="AI457">
        <v>10.3606520453841</v>
      </c>
      <c r="AJ457">
        <v>24.359715000962801</v>
      </c>
      <c r="AK457" t="str">
        <f>IF(AND(Table2[[#This Row],[20D EMA]]&gt;Table2[[#This Row],[50D EMA]],Table2[[#This Row],[50D EMA]]&gt;Table2[[#This Row],[200D EMA]]),"Uptrend","Downtrend/NoTrend")</f>
        <v>Downtrend/NoTrend</v>
      </c>
      <c r="AL457">
        <v>-0.02</v>
      </c>
      <c r="AM457" t="s">
        <v>3193</v>
      </c>
      <c r="AN457">
        <v>-5.59</v>
      </c>
      <c r="AO457" t="s">
        <v>3193</v>
      </c>
      <c r="AP457">
        <v>0.113466440736362</v>
      </c>
      <c r="AQ457">
        <f>(Table2[[#This Row],[Sharpe Ratio]]-AVERAGE(Table2[Sharpe Ratio]))/_xlfn.STDEV.P(Table2[Sharpe Ratio])</f>
        <v>0.54483548650812363</v>
      </c>
      <c r="AR4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7">
        <f>_xlfn.RANK.AVG(Table2[[#This Row],[1Y Return vs Nifty Z-Score]],Table2[1Y Return vs Nifty Z-Score])</f>
        <v>533</v>
      </c>
      <c r="AT457">
        <f>_xlfn.RANK.AVG(Table2[[#This Row],[6M Return vs Nifty Z-Score]],Table2[6M Return vs Nifty Z-Score])</f>
        <v>580</v>
      </c>
      <c r="AU457">
        <f>_xlfn.RANK.AVG(Table2[[#This Row],[Sharpe Ratio Z-Score]],Table2[Sharpe Ratio Z-Score])</f>
        <v>196</v>
      </c>
      <c r="AV457">
        <f>(Table2[[#This Row],[Rank 1Y]]+Table2[[#This Row],[Rank 6M]]+Table2[[#This Row],[Rank Sharpe]])/3</f>
        <v>436.33333333333331</v>
      </c>
    </row>
    <row r="458" spans="1:48" x14ac:dyDescent="0.3">
      <c r="A458" t="s">
        <v>209</v>
      </c>
      <c r="B458" t="s">
        <v>210</v>
      </c>
      <c r="C458" t="s">
        <v>3148</v>
      </c>
      <c r="D458" t="s">
        <v>34</v>
      </c>
      <c r="E458">
        <v>126082.981286198</v>
      </c>
      <c r="F458">
        <v>243.81</v>
      </c>
      <c r="G458">
        <v>-8.3965257026634905</v>
      </c>
      <c r="H458">
        <f>(Table2[[#This Row],[1Y Return vs Nifty]]-AVERAGE(Table2[1Y Return vs Nifty]))/_xlfn.STDEV.P(Table2[1Y Return vs Nifty])</f>
        <v>-0.56136291841270258</v>
      </c>
      <c r="I458">
        <v>2.9483989438365898</v>
      </c>
      <c r="J458">
        <f>(Table2[[#This Row],[1M Return vs Nifty]]-AVERAGE(Table2[1M Return vs Nifty]))/_xlfn.STDEV.P(Table2[1M Return vs Nifty])</f>
        <v>0.41026017605519999</v>
      </c>
      <c r="K458">
        <v>-19.232686477220099</v>
      </c>
      <c r="L458">
        <f>(Table2[[#This Row],[6M Return vs Nifty]]-AVERAGE(Table2[6M Return vs Nifty]))/_xlfn.STDEV.P(Table2[6M Return vs Nifty])</f>
        <v>-0.91638011446387091</v>
      </c>
      <c r="M458">
        <v>-9.4857246483870006E-2</v>
      </c>
      <c r="N458">
        <f>(Table2[[#This Row],[1W Return vs Nifty]]-AVERAGE(Table2[1W Return vs Nifty]))/_xlfn.STDEV.P(Table2[1W Return vs Nifty])</f>
        <v>-0.82117714138297304</v>
      </c>
      <c r="O458">
        <v>244.58</v>
      </c>
      <c r="P458">
        <v>246.59024089263499</v>
      </c>
      <c r="Q458">
        <v>245.74866349627999</v>
      </c>
      <c r="R458">
        <v>47.2603819688511</v>
      </c>
      <c r="S458" s="1">
        <f>(Table2[[#This Row],[Close Price]]-Table2[[#This Row],[20D EMA]])/Table2[[#This Row],[20D EMA]]</f>
        <v>-3.1482541499714212E-3</v>
      </c>
      <c r="T458" s="1">
        <f>(Table2[[#This Row],[Close Price]]-Table2[[#This Row],[50D EMA]])/Table2[[#This Row],[50D EMA]]</f>
        <v>-1.1274740162346916E-2</v>
      </c>
      <c r="U458" s="1">
        <f>(Table2[[#This Row],[Close Price]]-Table2[[#This Row],[200D EMA]])/Table2[[#This Row],[200D EMA]]</f>
        <v>-7.8888058583860103E-3</v>
      </c>
      <c r="V458">
        <v>1.03333415974433</v>
      </c>
      <c r="W458">
        <v>242.18</v>
      </c>
      <c r="X458">
        <v>248.14</v>
      </c>
      <c r="Y458">
        <v>242.18</v>
      </c>
      <c r="Z458">
        <v>248.14</v>
      </c>
      <c r="AA458">
        <v>239.04</v>
      </c>
      <c r="AB458">
        <v>255.7</v>
      </c>
      <c r="AC458" s="1">
        <f>(Table2[[#This Row],[Close Price]]/Table2[[#This Row],[Day Low]])-1</f>
        <v>6.7305310099925464E-3</v>
      </c>
      <c r="AD458" s="1">
        <f>(Table2[[#This Row],[Day High]]/Table2[[#This Row],[Close Price]])-1</f>
        <v>1.775973093802552E-2</v>
      </c>
      <c r="AE458" s="1">
        <f>(Table2[[#This Row],[Close Price]]/Table2[[#This Row],[Current Week Low]])-1</f>
        <v>6.7305310099925464E-3</v>
      </c>
      <c r="AF458" s="1">
        <f>(Table2[[#This Row],[Current Week High]]/Table2[[#This Row],[Close Price]])-1</f>
        <v>1.775973093802552E-2</v>
      </c>
      <c r="AG458" s="1">
        <f>(Table2[[#This Row],[Close Price]]/Table2[[#This Row],[Current Month Low]])-1</f>
        <v>1.9954819277108404E-2</v>
      </c>
      <c r="AH458" s="1">
        <f>(Table2[[#This Row],[Current Month High]]/Table2[[#This Row],[Close Price]])-1</f>
        <v>4.8767482876009849E-2</v>
      </c>
      <c r="AI458">
        <v>22.923588039866999</v>
      </c>
      <c r="AJ458">
        <v>29.789725845089102</v>
      </c>
      <c r="AK458" t="str">
        <f>IF(AND(Table2[[#This Row],[20D EMA]]&gt;Table2[[#This Row],[50D EMA]],Table2[[#This Row],[50D EMA]]&gt;Table2[[#This Row],[200D EMA]]),"Uptrend","Downtrend/NoTrend")</f>
        <v>Downtrend/NoTrend</v>
      </c>
      <c r="AL458">
        <v>-0.04</v>
      </c>
      <c r="AM458" t="s">
        <v>3193</v>
      </c>
      <c r="AN458">
        <v>-0.55000000000000004</v>
      </c>
      <c r="AO458" t="s">
        <v>3193</v>
      </c>
      <c r="AP458">
        <v>0.125795657010566</v>
      </c>
      <c r="AQ458">
        <f>(Table2[[#This Row],[Sharpe Ratio]]-AVERAGE(Table2[Sharpe Ratio]))/_xlfn.STDEV.P(Table2[Sharpe Ratio])</f>
        <v>0.68853556672306193</v>
      </c>
      <c r="AR4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8">
        <f>_xlfn.RANK.AVG(Table2[[#This Row],[1Y Return vs Nifty Z-Score]],Table2[1Y Return vs Nifty Z-Score])</f>
        <v>510</v>
      </c>
      <c r="AT458">
        <f>_xlfn.RANK.AVG(Table2[[#This Row],[6M Return vs Nifty Z-Score]],Table2[6M Return vs Nifty Z-Score])</f>
        <v>632</v>
      </c>
      <c r="AU458">
        <f>_xlfn.RANK.AVG(Table2[[#This Row],[Sharpe Ratio Z-Score]],Table2[Sharpe Ratio Z-Score])</f>
        <v>167</v>
      </c>
      <c r="AV458">
        <f>(Table2[[#This Row],[Rank 1Y]]+Table2[[#This Row],[Rank 6M]]+Table2[[#This Row],[Rank Sharpe]])/3</f>
        <v>436.33333333333331</v>
      </c>
    </row>
    <row r="459" spans="1:48" x14ac:dyDescent="0.3">
      <c r="A459" t="s">
        <v>73</v>
      </c>
      <c r="B459" t="s">
        <v>74</v>
      </c>
      <c r="C459" t="s">
        <v>3154</v>
      </c>
      <c r="D459" t="s">
        <v>60</v>
      </c>
      <c r="E459">
        <v>337647.50032759999</v>
      </c>
      <c r="F459">
        <v>917.3</v>
      </c>
      <c r="G459">
        <v>10.8254705110126</v>
      </c>
      <c r="H459">
        <f>(Table2[[#This Row],[1Y Return vs Nifty]]-AVERAGE(Table2[1Y Return vs Nifty]))/_xlfn.STDEV.P(Table2[1Y Return vs Nifty])</f>
        <v>-0.24255665507556654</v>
      </c>
      <c r="I459">
        <v>-5.6972300318485498</v>
      </c>
      <c r="J459">
        <f>(Table2[[#This Row],[1M Return vs Nifty]]-AVERAGE(Table2[1M Return vs Nifty]))/_xlfn.STDEV.P(Table2[1M Return vs Nifty])</f>
        <v>-0.5425772034254257</v>
      </c>
      <c r="K459">
        <v>-20.663327500464899</v>
      </c>
      <c r="L459">
        <f>(Table2[[#This Row],[6M Return vs Nifty]]-AVERAGE(Table2[6M Return vs Nifty]))/_xlfn.STDEV.P(Table2[6M Return vs Nifty])</f>
        <v>-0.9597237002836293</v>
      </c>
      <c r="M459">
        <v>1.16062919245089</v>
      </c>
      <c r="N459">
        <f>(Table2[[#This Row],[1W Return vs Nifty]]-AVERAGE(Table2[1W Return vs Nifty]))/_xlfn.STDEV.P(Table2[1W Return vs Nifty])</f>
        <v>-0.57927819428000393</v>
      </c>
      <c r="O459">
        <v>955.68</v>
      </c>
      <c r="P459">
        <v>991.18918861728503</v>
      </c>
      <c r="Q459">
        <v>938.95491115918105</v>
      </c>
      <c r="R459">
        <v>30.167931686246298</v>
      </c>
      <c r="S459" s="1">
        <f>(Table2[[#This Row],[Close Price]]-Table2[[#This Row],[20D EMA]])/Table2[[#This Row],[20D EMA]]</f>
        <v>-4.0159886154361286E-2</v>
      </c>
      <c r="T459" s="1">
        <f>(Table2[[#This Row],[Close Price]]-Table2[[#This Row],[50D EMA]])/Table2[[#This Row],[50D EMA]]</f>
        <v>-7.4545999356955189E-2</v>
      </c>
      <c r="U459" s="1">
        <f>(Table2[[#This Row],[Close Price]]-Table2[[#This Row],[200D EMA]])/Table2[[#This Row],[200D EMA]]</f>
        <v>-2.3062780653063691E-2</v>
      </c>
      <c r="V459">
        <v>0.95868581655476703</v>
      </c>
      <c r="W459">
        <v>913</v>
      </c>
      <c r="X459">
        <v>935.35</v>
      </c>
      <c r="Y459">
        <v>913</v>
      </c>
      <c r="Z459">
        <v>940</v>
      </c>
      <c r="AA459">
        <v>893.85</v>
      </c>
      <c r="AB459">
        <v>984.5</v>
      </c>
      <c r="AC459" s="1">
        <f>(Table2[[#This Row],[Close Price]]/Table2[[#This Row],[Day Low]])-1</f>
        <v>4.7097480832420935E-3</v>
      </c>
      <c r="AD459" s="1">
        <f>(Table2[[#This Row],[Day High]]/Table2[[#This Row],[Close Price]])-1</f>
        <v>1.9677313855881451E-2</v>
      </c>
      <c r="AE459" s="1">
        <f>(Table2[[#This Row],[Close Price]]/Table2[[#This Row],[Current Week Low]])-1</f>
        <v>4.7097480832420935E-3</v>
      </c>
      <c r="AF459" s="1">
        <f>(Table2[[#This Row],[Current Week High]]/Table2[[#This Row],[Close Price]])-1</f>
        <v>2.4746538755042069E-2</v>
      </c>
      <c r="AG459" s="1">
        <f>(Table2[[#This Row],[Close Price]]/Table2[[#This Row],[Current Month Low]])-1</f>
        <v>2.6234826872517658E-2</v>
      </c>
      <c r="AH459" s="1">
        <f>(Table2[[#This Row],[Current Month High]]/Table2[[#This Row],[Close Price]])-1</f>
        <v>7.3258475962062697E-2</v>
      </c>
      <c r="AI459">
        <v>28.529379701297199</v>
      </c>
      <c r="AJ459">
        <v>47.5114577470451</v>
      </c>
      <c r="AK459" t="str">
        <f>IF(AND(Table2[[#This Row],[20D EMA]]&gt;Table2[[#This Row],[50D EMA]],Table2[[#This Row],[50D EMA]]&gt;Table2[[#This Row],[200D EMA]]),"Uptrend","Downtrend/NoTrend")</f>
        <v>Downtrend/NoTrend</v>
      </c>
      <c r="AL459">
        <v>-0.18</v>
      </c>
      <c r="AM459" t="s">
        <v>3193</v>
      </c>
      <c r="AN459">
        <v>-7.64</v>
      </c>
      <c r="AO459" t="s">
        <v>3193</v>
      </c>
      <c r="AP459">
        <v>8.4748787120521002E-2</v>
      </c>
      <c r="AQ459">
        <f>(Table2[[#This Row],[Sharpe Ratio]]-AVERAGE(Table2[Sharpe Ratio]))/_xlfn.STDEV.P(Table2[Sharpe Ratio])</f>
        <v>0.21012409558091744</v>
      </c>
      <c r="AR4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59">
        <f>_xlfn.RANK.AVG(Table2[[#This Row],[1Y Return vs Nifty Z-Score]],Table2[1Y Return vs Nifty Z-Score])</f>
        <v>379</v>
      </c>
      <c r="AT459">
        <f>_xlfn.RANK.AVG(Table2[[#This Row],[6M Return vs Nifty Z-Score]],Table2[6M Return vs Nifty Z-Score])</f>
        <v>643</v>
      </c>
      <c r="AU459">
        <f>_xlfn.RANK.AVG(Table2[[#This Row],[Sharpe Ratio Z-Score]],Table2[Sharpe Ratio Z-Score])</f>
        <v>289</v>
      </c>
      <c r="AV459">
        <f>(Table2[[#This Row],[Rank 1Y]]+Table2[[#This Row],[Rank 6M]]+Table2[[#This Row],[Rank Sharpe]])/3</f>
        <v>437</v>
      </c>
    </row>
    <row r="460" spans="1:48" x14ac:dyDescent="0.3">
      <c r="A460" t="s">
        <v>406</v>
      </c>
      <c r="B460" t="s">
        <v>407</v>
      </c>
      <c r="C460" t="s">
        <v>3154</v>
      </c>
      <c r="D460" t="s">
        <v>408</v>
      </c>
      <c r="E460">
        <v>58540.311475800001</v>
      </c>
      <c r="F460">
        <v>3028.2</v>
      </c>
      <c r="G460">
        <v>-10.158779685075</v>
      </c>
      <c r="H460">
        <f>(Table2[[#This Row],[1Y Return vs Nifty]]-AVERAGE(Table2[1Y Return vs Nifty]))/_xlfn.STDEV.P(Table2[1Y Return vs Nifty])</f>
        <v>-0.59059076764013496</v>
      </c>
      <c r="I460">
        <v>-3.0144982976971502</v>
      </c>
      <c r="J460">
        <f>(Table2[[#This Row],[1M Return vs Nifty]]-AVERAGE(Table2[1M Return vs Nifty]))/_xlfn.STDEV.P(Table2[1M Return vs Nifty])</f>
        <v>-0.24691252910185948</v>
      </c>
      <c r="K460">
        <v>14.334722642481101</v>
      </c>
      <c r="L460">
        <f>(Table2[[#This Row],[6M Return vs Nifty]]-AVERAGE(Table2[6M Return vs Nifty]))/_xlfn.STDEV.P(Table2[6M Return vs Nifty])</f>
        <v>0.10059888605914007</v>
      </c>
      <c r="M460">
        <v>4.8181817349656901</v>
      </c>
      <c r="N460">
        <f>(Table2[[#This Row],[1W Return vs Nifty]]-AVERAGE(Table2[1W Return vs Nifty]))/_xlfn.STDEV.P(Table2[1W Return vs Nifty])</f>
        <v>0.12543519932606845</v>
      </c>
      <c r="O460">
        <v>3008.01</v>
      </c>
      <c r="P460">
        <v>3009.95400730034</v>
      </c>
      <c r="Q460">
        <v>2824.3505523480098</v>
      </c>
      <c r="R460">
        <v>53.160615254015902</v>
      </c>
      <c r="S460" s="1">
        <f>(Table2[[#This Row],[Close Price]]-Table2[[#This Row],[20D EMA]])/Table2[[#This Row],[20D EMA]]</f>
        <v>6.7120787497380657E-3</v>
      </c>
      <c r="T460" s="1">
        <f>(Table2[[#This Row],[Close Price]]-Table2[[#This Row],[50D EMA]])/Table2[[#This Row],[50D EMA]]</f>
        <v>6.0618842199601794E-3</v>
      </c>
      <c r="U460" s="1">
        <f>(Table2[[#This Row],[Close Price]]-Table2[[#This Row],[200D EMA]])/Table2[[#This Row],[200D EMA]]</f>
        <v>7.2175689197830184E-2</v>
      </c>
      <c r="V460">
        <v>0.96274319717604695</v>
      </c>
      <c r="W460">
        <v>2973.2</v>
      </c>
      <c r="X460">
        <v>3034.25</v>
      </c>
      <c r="Y460">
        <v>2967.35</v>
      </c>
      <c r="Z460">
        <v>3048.8</v>
      </c>
      <c r="AA460">
        <v>2779</v>
      </c>
      <c r="AB460">
        <v>3105.45</v>
      </c>
      <c r="AC460" s="1">
        <f>(Table2[[#This Row],[Close Price]]/Table2[[#This Row],[Day Low]])-1</f>
        <v>1.8498587380600062E-2</v>
      </c>
      <c r="AD460" s="1">
        <f>(Table2[[#This Row],[Day High]]/Table2[[#This Row],[Close Price]])-1</f>
        <v>1.9978865332541673E-3</v>
      </c>
      <c r="AE460" s="1">
        <f>(Table2[[#This Row],[Close Price]]/Table2[[#This Row],[Current Week Low]])-1</f>
        <v>2.0506512544863131E-2</v>
      </c>
      <c r="AF460" s="1">
        <f>(Table2[[#This Row],[Current Week High]]/Table2[[#This Row],[Close Price]])-1</f>
        <v>6.8027210884356037E-3</v>
      </c>
      <c r="AG460" s="1">
        <f>(Table2[[#This Row],[Close Price]]/Table2[[#This Row],[Current Month Low]])-1</f>
        <v>8.9672544080604544E-2</v>
      </c>
      <c r="AH460" s="1">
        <f>(Table2[[#This Row],[Current Month High]]/Table2[[#This Row],[Close Price]])-1</f>
        <v>2.5510204081632626E-2</v>
      </c>
      <c r="AI460">
        <v>11.452347929463</v>
      </c>
      <c r="AJ460">
        <v>38.034460753031198</v>
      </c>
      <c r="AK460" t="str">
        <f>IF(AND(Table2[[#This Row],[20D EMA]]&gt;Table2[[#This Row],[50D EMA]],Table2[[#This Row],[50D EMA]]&gt;Table2[[#This Row],[200D EMA]]),"Uptrend","Downtrend/NoTrend")</f>
        <v>Downtrend/NoTrend</v>
      </c>
      <c r="AL460">
        <v>-0.08</v>
      </c>
      <c r="AM460" t="s">
        <v>3193</v>
      </c>
      <c r="AN460">
        <v>0.49</v>
      </c>
      <c r="AO460" t="s">
        <v>3194</v>
      </c>
      <c r="AP460">
        <v>1.2847188785439999E-3</v>
      </c>
      <c r="AQ460">
        <f>(Table2[[#This Row],[Sharpe Ratio]]-AVERAGE(Table2[Sharpe Ratio]))/_xlfn.STDEV.P(Table2[Sharpe Ratio])</f>
        <v>-0.7626703655342949</v>
      </c>
      <c r="AR4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0">
        <f>_xlfn.RANK.AVG(Table2[[#This Row],[1Y Return vs Nifty Z-Score]],Table2[1Y Return vs Nifty Z-Score])</f>
        <v>523</v>
      </c>
      <c r="AT460">
        <f>_xlfn.RANK.AVG(Table2[[#This Row],[6M Return vs Nifty Z-Score]],Table2[6M Return vs Nifty Z-Score])</f>
        <v>279</v>
      </c>
      <c r="AU460">
        <f>_xlfn.RANK.AVG(Table2[[#This Row],[Sharpe Ratio Z-Score]],Table2[Sharpe Ratio Z-Score])</f>
        <v>517</v>
      </c>
      <c r="AV460">
        <f>(Table2[[#This Row],[Rank 1Y]]+Table2[[#This Row],[Rank 6M]]+Table2[[#This Row],[Rank Sharpe]])/3</f>
        <v>439.66666666666669</v>
      </c>
    </row>
    <row r="461" spans="1:48" x14ac:dyDescent="0.3">
      <c r="A461" t="s">
        <v>690</v>
      </c>
      <c r="B461" t="s">
        <v>691</v>
      </c>
      <c r="C461" t="s">
        <v>3159</v>
      </c>
      <c r="D461" t="s">
        <v>274</v>
      </c>
      <c r="E461">
        <v>26830.4768997299</v>
      </c>
      <c r="F461">
        <v>5427.1</v>
      </c>
      <c r="G461">
        <v>-22.722913764796498</v>
      </c>
      <c r="H461">
        <f>(Table2[[#This Row],[1Y Return vs Nifty]]-AVERAGE(Table2[1Y Return vs Nifty]))/_xlfn.STDEV.P(Table2[1Y Return vs Nifty])</f>
        <v>-0.79897311219459499</v>
      </c>
      <c r="I461">
        <v>-0.17482707529552599</v>
      </c>
      <c r="J461">
        <f>(Table2[[#This Row],[1M Return vs Nifty]]-AVERAGE(Table2[1M Return vs Nifty]))/_xlfn.STDEV.P(Table2[1M Return vs Nifty])</f>
        <v>6.6048493600978225E-2</v>
      </c>
      <c r="K461">
        <v>6.5914729725749002</v>
      </c>
      <c r="L461">
        <f>(Table2[[#This Row],[6M Return vs Nifty]]-AVERAGE(Table2[6M Return vs Nifty]))/_xlfn.STDEV.P(Table2[6M Return vs Nifty])</f>
        <v>-0.13399539799835525</v>
      </c>
      <c r="M461">
        <v>4.61480225397335</v>
      </c>
      <c r="N461">
        <f>(Table2[[#This Row],[1W Return vs Nifty]]-AVERAGE(Table2[1W Return vs Nifty]))/_xlfn.STDEV.P(Table2[1W Return vs Nifty])</f>
        <v>8.6249366019786222E-2</v>
      </c>
      <c r="O461">
        <v>5372.57</v>
      </c>
      <c r="P461">
        <v>5417.6005187641003</v>
      </c>
      <c r="Q461">
        <v>5284.4498464285598</v>
      </c>
      <c r="R461">
        <v>59.606019138472803</v>
      </c>
      <c r="S461" s="1">
        <f>(Table2[[#This Row],[Close Price]]-Table2[[#This Row],[20D EMA]])/Table2[[#This Row],[20D EMA]]</f>
        <v>1.0149704889838691E-2</v>
      </c>
      <c r="T461" s="1">
        <f>(Table2[[#This Row],[Close Price]]-Table2[[#This Row],[50D EMA]])/Table2[[#This Row],[50D EMA]]</f>
        <v>1.7534480814888705E-3</v>
      </c>
      <c r="U461" s="1">
        <f>(Table2[[#This Row],[Close Price]]-Table2[[#This Row],[200D EMA]])/Table2[[#This Row],[200D EMA]]</f>
        <v>2.699432442676113E-2</v>
      </c>
      <c r="V461">
        <v>1.0162925271498</v>
      </c>
      <c r="W461">
        <v>5381.05</v>
      </c>
      <c r="X461">
        <v>5440</v>
      </c>
      <c r="Y461">
        <v>5370.1</v>
      </c>
      <c r="Z461">
        <v>5440</v>
      </c>
      <c r="AA461">
        <v>5074.1000000000004</v>
      </c>
      <c r="AB461">
        <v>5492.6</v>
      </c>
      <c r="AC461" s="1">
        <f>(Table2[[#This Row],[Close Price]]/Table2[[#This Row],[Day Low]])-1</f>
        <v>8.5578093494764751E-3</v>
      </c>
      <c r="AD461" s="1">
        <f>(Table2[[#This Row],[Day High]]/Table2[[#This Row],[Close Price]])-1</f>
        <v>2.3769600707559402E-3</v>
      </c>
      <c r="AE461" s="1">
        <f>(Table2[[#This Row],[Close Price]]/Table2[[#This Row],[Current Week Low]])-1</f>
        <v>1.0614327479935293E-2</v>
      </c>
      <c r="AF461" s="1">
        <f>(Table2[[#This Row],[Current Week High]]/Table2[[#This Row],[Close Price]])-1</f>
        <v>2.3769600707559402E-3</v>
      </c>
      <c r="AG461" s="1">
        <f>(Table2[[#This Row],[Close Price]]/Table2[[#This Row],[Current Month Low]])-1</f>
        <v>6.9568987603712884E-2</v>
      </c>
      <c r="AH461" s="1">
        <f>(Table2[[#This Row],[Current Month High]]/Table2[[#This Row],[Close Price]])-1</f>
        <v>1.2069060824381417E-2</v>
      </c>
      <c r="AI461">
        <v>35.431445891912801</v>
      </c>
      <c r="AJ461">
        <v>34.851534352093402</v>
      </c>
      <c r="AK461" t="str">
        <f>IF(AND(Table2[[#This Row],[20D EMA]]&gt;Table2[[#This Row],[50D EMA]],Table2[[#This Row],[50D EMA]]&gt;Table2[[#This Row],[200D EMA]]),"Uptrend","Downtrend/NoTrend")</f>
        <v>Downtrend/NoTrend</v>
      </c>
      <c r="AL461">
        <v>-0.03</v>
      </c>
      <c r="AM461" t="s">
        <v>3193</v>
      </c>
      <c r="AN461">
        <v>7.0000000000000007E-2</v>
      </c>
      <c r="AO461" t="s">
        <v>3194</v>
      </c>
      <c r="AP461">
        <v>5.6698883779343998E-2</v>
      </c>
      <c r="AQ461">
        <f>(Table2[[#This Row],[Sharpe Ratio]]-AVERAGE(Table2[Sharpe Ratio]))/_xlfn.STDEV.P(Table2[Sharpe Ratio])</f>
        <v>-0.11680449991966226</v>
      </c>
      <c r="AR4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1">
        <f>_xlfn.RANK.AVG(Table2[[#This Row],[1Y Return vs Nifty Z-Score]],Table2[1Y Return vs Nifty Z-Score])</f>
        <v>593</v>
      </c>
      <c r="AT461">
        <f>_xlfn.RANK.AVG(Table2[[#This Row],[6M Return vs Nifty Z-Score]],Table2[6M Return vs Nifty Z-Score])</f>
        <v>358</v>
      </c>
      <c r="AU461">
        <f>_xlfn.RANK.AVG(Table2[[#This Row],[Sharpe Ratio Z-Score]],Table2[Sharpe Ratio Z-Score])</f>
        <v>370</v>
      </c>
      <c r="AV461">
        <f>(Table2[[#This Row],[Rank 1Y]]+Table2[[#This Row],[Rank 6M]]+Table2[[#This Row],[Rank Sharpe]])/3</f>
        <v>440.33333333333331</v>
      </c>
    </row>
    <row r="462" spans="1:48" x14ac:dyDescent="0.3">
      <c r="A462" t="s">
        <v>147</v>
      </c>
      <c r="B462" t="s">
        <v>148</v>
      </c>
      <c r="C462" t="s">
        <v>3147</v>
      </c>
      <c r="D462" t="s">
        <v>21</v>
      </c>
      <c r="E462">
        <v>191293.14376608</v>
      </c>
      <c r="F462">
        <v>6460.8</v>
      </c>
      <c r="G462">
        <v>-1.71603307151481</v>
      </c>
      <c r="H462">
        <f>(Table2[[#This Row],[1Y Return vs Nifty]]-AVERAGE(Table2[1Y Return vs Nifty]))/_xlfn.STDEV.P(Table2[1Y Return vs Nifty])</f>
        <v>-0.45056366170113993</v>
      </c>
      <c r="I462">
        <v>1.46670816269758</v>
      </c>
      <c r="J462">
        <f>(Table2[[#This Row],[1M Return vs Nifty]]-AVERAGE(Table2[1M Return vs Nifty]))/_xlfn.STDEV.P(Table2[1M Return vs Nifty])</f>
        <v>0.24696258775113863</v>
      </c>
      <c r="K462">
        <v>21.672969654451201</v>
      </c>
      <c r="L462">
        <f>(Table2[[#This Row],[6M Return vs Nifty]]-AVERAGE(Table2[6M Return vs Nifty]))/_xlfn.STDEV.P(Table2[6M Return vs Nifty])</f>
        <v>0.32292295894816958</v>
      </c>
      <c r="M462">
        <v>2.91844159018473</v>
      </c>
      <c r="N462">
        <f>(Table2[[#This Row],[1W Return vs Nifty]]-AVERAGE(Table2[1W Return vs Nifty]))/_xlfn.STDEV.P(Table2[1W Return vs Nifty])</f>
        <v>-0.24059435427202983</v>
      </c>
      <c r="O462">
        <v>6300.96</v>
      </c>
      <c r="P462">
        <v>6081.4087740810701</v>
      </c>
      <c r="Q462">
        <v>5557.1785848593199</v>
      </c>
      <c r="R462">
        <v>64.382146317065803</v>
      </c>
      <c r="S462" s="1">
        <f>(Table2[[#This Row],[Close Price]]-Table2[[#This Row],[20D EMA]])/Table2[[#This Row],[20D EMA]]</f>
        <v>2.5367563038013279E-2</v>
      </c>
      <c r="T462" s="1">
        <f>(Table2[[#This Row],[Close Price]]-Table2[[#This Row],[50D EMA]])/Table2[[#This Row],[50D EMA]]</f>
        <v>6.2385417592037778E-2</v>
      </c>
      <c r="U462" s="1">
        <f>(Table2[[#This Row],[Close Price]]-Table2[[#This Row],[200D EMA]])/Table2[[#This Row],[200D EMA]]</f>
        <v>0.16260435063264311</v>
      </c>
      <c r="V462">
        <v>0.66773901846974404</v>
      </c>
      <c r="W462">
        <v>6440.05</v>
      </c>
      <c r="X462">
        <v>6551.7</v>
      </c>
      <c r="Y462">
        <v>6369.4</v>
      </c>
      <c r="Z462">
        <v>6551.7</v>
      </c>
      <c r="AA462">
        <v>6100</v>
      </c>
      <c r="AB462">
        <v>6551.7</v>
      </c>
      <c r="AC462" s="1">
        <f>(Table2[[#This Row],[Close Price]]/Table2[[#This Row],[Day Low]])-1</f>
        <v>3.2220246737215685E-3</v>
      </c>
      <c r="AD462" s="1">
        <f>(Table2[[#This Row],[Day High]]/Table2[[#This Row],[Close Price]])-1</f>
        <v>1.4069465081723465E-2</v>
      </c>
      <c r="AE462" s="1">
        <f>(Table2[[#This Row],[Close Price]]/Table2[[#This Row],[Current Week Low]])-1</f>
        <v>1.4349860269413206E-2</v>
      </c>
      <c r="AF462" s="1">
        <f>(Table2[[#This Row],[Current Week High]]/Table2[[#This Row],[Close Price]])-1</f>
        <v>1.4069465081723465E-2</v>
      </c>
      <c r="AG462" s="1">
        <f>(Table2[[#This Row],[Close Price]]/Table2[[#This Row],[Current Month Low]])-1</f>
        <v>5.9147540983606639E-2</v>
      </c>
      <c r="AH462" s="1">
        <f>(Table2[[#This Row],[Current Month High]]/Table2[[#This Row],[Close Price]])-1</f>
        <v>1.4069465081723465E-2</v>
      </c>
      <c r="AI462">
        <v>1.7668090638930101</v>
      </c>
      <c r="AJ462">
        <v>43.142315915410201</v>
      </c>
      <c r="AK462" t="str">
        <f>IF(AND(Table2[[#This Row],[20D EMA]]&gt;Table2[[#This Row],[50D EMA]],Table2[[#This Row],[50D EMA]]&gt;Table2[[#This Row],[200D EMA]]),"Uptrend","Downtrend/NoTrend")</f>
        <v>Uptrend</v>
      </c>
      <c r="AL462">
        <v>7.0000000000000007E-2</v>
      </c>
      <c r="AM462" t="s">
        <v>3194</v>
      </c>
      <c r="AN462">
        <v>4.8099999999999996</v>
      </c>
      <c r="AO462" t="s">
        <v>3194</v>
      </c>
      <c r="AP462">
        <v>-3.5587836562786003E-2</v>
      </c>
      <c r="AQ462">
        <f>(Table2[[#This Row],[Sharpe Ratio]]-AVERAGE(Table2[Sharpe Ratio]))/_xlfn.STDEV.P(Table2[Sharpe Ratio])</f>
        <v>-1.1924291642127594</v>
      </c>
      <c r="AR46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-1.3137016334866212</v>
      </c>
      <c r="AS462">
        <f>_xlfn.RANK.AVG(Table2[[#This Row],[1Y Return vs Nifty Z-Score]],Table2[1Y Return vs Nifty Z-Score])</f>
        <v>465</v>
      </c>
      <c r="AT462">
        <f>_xlfn.RANK.AVG(Table2[[#This Row],[6M Return vs Nifty Z-Score]],Table2[6M Return vs Nifty Z-Score])</f>
        <v>213</v>
      </c>
      <c r="AU462">
        <f>_xlfn.RANK.AVG(Table2[[#This Row],[Sharpe Ratio Z-Score]],Table2[Sharpe Ratio Z-Score])</f>
        <v>643</v>
      </c>
      <c r="AV462">
        <f>(Table2[[#This Row],[Rank 1Y]]+Table2[[#This Row],[Rank 6M]]+Table2[[#This Row],[Rank Sharpe]])/3</f>
        <v>440.33333333333331</v>
      </c>
    </row>
    <row r="463" spans="1:48" x14ac:dyDescent="0.3">
      <c r="A463" t="s">
        <v>252</v>
      </c>
      <c r="B463" t="s">
        <v>253</v>
      </c>
      <c r="C463" t="s">
        <v>3148</v>
      </c>
      <c r="D463" t="s">
        <v>43</v>
      </c>
      <c r="E463">
        <v>105984.690318375</v>
      </c>
      <c r="F463">
        <v>733.75</v>
      </c>
      <c r="G463">
        <v>11.303750415692701</v>
      </c>
      <c r="H463">
        <f>(Table2[[#This Row],[1Y Return vs Nifty]]-AVERAGE(Table2[1Y Return vs Nifty]))/_xlfn.STDEV.P(Table2[1Y Return vs Nifty])</f>
        <v>-0.23462414756982586</v>
      </c>
      <c r="I463">
        <v>-0.92604441787191405</v>
      </c>
      <c r="J463">
        <f>(Table2[[#This Row],[1M Return vs Nifty]]-AVERAGE(Table2[1M Return vs Nifty]))/_xlfn.STDEV.P(Table2[1M Return vs Nifty])</f>
        <v>-1.6743396512969327E-2</v>
      </c>
      <c r="K463">
        <v>6.5440832972542502</v>
      </c>
      <c r="L463">
        <f>(Table2[[#This Row],[6M Return vs Nifty]]-AVERAGE(Table2[6M Return vs Nifty]))/_xlfn.STDEV.P(Table2[6M Return vs Nifty])</f>
        <v>-0.13543114492987576</v>
      </c>
      <c r="M463">
        <v>1.30591288650164E-2</v>
      </c>
      <c r="N463">
        <f>(Table2[[#This Row],[1W Return vs Nifty]]-AVERAGE(Table2[1W Return vs Nifty]))/_xlfn.STDEV.P(Table2[1W Return vs Nifty])</f>
        <v>-0.80038451729520221</v>
      </c>
      <c r="O463">
        <v>752.72</v>
      </c>
      <c r="P463">
        <v>737.81019552652799</v>
      </c>
      <c r="Q463">
        <v>647.763611898872</v>
      </c>
      <c r="R463">
        <v>30.922682711129902</v>
      </c>
      <c r="S463" s="1">
        <f>(Table2[[#This Row],[Close Price]]-Table2[[#This Row],[20D EMA]])/Table2[[#This Row],[20D EMA]]</f>
        <v>-2.5201934318206009E-2</v>
      </c>
      <c r="T463" s="1">
        <f>(Table2[[#This Row],[Close Price]]-Table2[[#This Row],[50D EMA]])/Table2[[#This Row],[50D EMA]]</f>
        <v>-5.5030352672620483E-3</v>
      </c>
      <c r="U463" s="1">
        <f>(Table2[[#This Row],[Close Price]]-Table2[[#This Row],[200D EMA]])/Table2[[#This Row],[200D EMA]]</f>
        <v>0.13274346771203333</v>
      </c>
      <c r="V463">
        <v>0.65654611692101605</v>
      </c>
      <c r="W463">
        <v>728.05</v>
      </c>
      <c r="X463">
        <v>759.45</v>
      </c>
      <c r="Y463">
        <v>728.05</v>
      </c>
      <c r="Z463">
        <v>759.45</v>
      </c>
      <c r="AA463">
        <v>726.2</v>
      </c>
      <c r="AB463">
        <v>796.8</v>
      </c>
      <c r="AC463" s="1">
        <f>(Table2[[#This Row],[Close Price]]/Table2[[#This Row],[Day Low]])-1</f>
        <v>7.8291326145183415E-3</v>
      </c>
      <c r="AD463" s="1">
        <f>(Table2[[#This Row],[Day High]]/Table2[[#This Row],[Close Price]])-1</f>
        <v>3.5025553662691777E-2</v>
      </c>
      <c r="AE463" s="1">
        <f>(Table2[[#This Row],[Close Price]]/Table2[[#This Row],[Current Week Low]])-1</f>
        <v>7.8291326145183415E-3</v>
      </c>
      <c r="AF463" s="1">
        <f>(Table2[[#This Row],[Current Week High]]/Table2[[#This Row],[Close Price]])-1</f>
        <v>3.5025553662691777E-2</v>
      </c>
      <c r="AG463" s="1">
        <f>(Table2[[#This Row],[Close Price]]/Table2[[#This Row],[Current Month Low]])-1</f>
        <v>1.0396584962820032E-2</v>
      </c>
      <c r="AH463" s="1">
        <f>(Table2[[#This Row],[Current Month High]]/Table2[[#This Row],[Close Price]])-1</f>
        <v>8.5928449744463231E-2</v>
      </c>
      <c r="AI463">
        <v>8.5928449744463204</v>
      </c>
      <c r="AJ463">
        <v>58.323443737188398</v>
      </c>
      <c r="AK463" t="str">
        <f>IF(AND(Table2[[#This Row],[20D EMA]]&gt;Table2[[#This Row],[50D EMA]],Table2[[#This Row],[50D EMA]]&gt;Table2[[#This Row],[200D EMA]]),"Uptrend","Downtrend/NoTrend")</f>
        <v>Uptrend</v>
      </c>
      <c r="AL463">
        <v>-0.01</v>
      </c>
      <c r="AM463" t="s">
        <v>3193</v>
      </c>
      <c r="AN463">
        <v>-6.19</v>
      </c>
      <c r="AO463" t="s">
        <v>3193</v>
      </c>
      <c r="AP463">
        <v>-7.9051918066729999E-3</v>
      </c>
      <c r="AQ463">
        <f>(Table2[[#This Row],[Sharpe Ratio]]-AVERAGE(Table2[Sharpe Ratio]))/_xlfn.STDEV.P(Table2[Sharpe Ratio])</f>
        <v>-0.86978105880656964</v>
      </c>
      <c r="AR4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-2.0569642651144426</v>
      </c>
      <c r="AS463">
        <f>_xlfn.RANK.AVG(Table2[[#This Row],[1Y Return vs Nifty Z-Score]],Table2[1Y Return vs Nifty Z-Score])</f>
        <v>374</v>
      </c>
      <c r="AT463">
        <f>_xlfn.RANK.AVG(Table2[[#This Row],[6M Return vs Nifty Z-Score]],Table2[6M Return vs Nifty Z-Score])</f>
        <v>359</v>
      </c>
      <c r="AU463">
        <f>_xlfn.RANK.AVG(Table2[[#This Row],[Sharpe Ratio Z-Score]],Table2[Sharpe Ratio Z-Score])</f>
        <v>593</v>
      </c>
      <c r="AV463">
        <f>(Table2[[#This Row],[Rank 1Y]]+Table2[[#This Row],[Rank 6M]]+Table2[[#This Row],[Rank Sharpe]])/3</f>
        <v>442</v>
      </c>
    </row>
    <row r="464" spans="1:48" x14ac:dyDescent="0.3">
      <c r="A464" t="s">
        <v>654</v>
      </c>
      <c r="B464" t="s">
        <v>655</v>
      </c>
      <c r="C464" t="s">
        <v>3162</v>
      </c>
      <c r="D464" t="s">
        <v>400</v>
      </c>
      <c r="E464">
        <v>29564.0316699</v>
      </c>
      <c r="F464">
        <v>6578.25</v>
      </c>
      <c r="G464">
        <v>-2.2022915657097402</v>
      </c>
      <c r="H464">
        <f>(Table2[[#This Row],[1Y Return vs Nifty]]-AVERAGE(Table2[1Y Return vs Nifty]))/_xlfn.STDEV.P(Table2[1Y Return vs Nifty])</f>
        <v>-0.45862849803899813</v>
      </c>
      <c r="I464">
        <v>2.2622191367887798</v>
      </c>
      <c r="J464">
        <f>(Table2[[#This Row],[1M Return vs Nifty]]-AVERAGE(Table2[1M Return vs Nifty]))/_xlfn.STDEV.P(Table2[1M Return vs Nifty])</f>
        <v>0.33463609236635028</v>
      </c>
      <c r="K464">
        <v>7.1869692486799703</v>
      </c>
      <c r="L464">
        <f>(Table2[[#This Row],[6M Return vs Nifty]]-AVERAGE(Table2[6M Return vs Nifty]))/_xlfn.STDEV.P(Table2[6M Return vs Nifty])</f>
        <v>-0.11595387428322676</v>
      </c>
      <c r="M464">
        <v>-1.94304063023286</v>
      </c>
      <c r="N464">
        <f>(Table2[[#This Row],[1W Return vs Nifty]]-AVERAGE(Table2[1W Return vs Nifty]))/_xlfn.STDEV.P(Table2[1W Return vs Nifty])</f>
        <v>-1.1772730741764894</v>
      </c>
      <c r="O464">
        <v>6537.14</v>
      </c>
      <c r="P464">
        <v>6458.0206452780803</v>
      </c>
      <c r="Q464">
        <v>6001.1012193545403</v>
      </c>
      <c r="R464">
        <v>50.898732961752202</v>
      </c>
      <c r="S464" s="1">
        <f>(Table2[[#This Row],[Close Price]]-Table2[[#This Row],[20D EMA]])/Table2[[#This Row],[20D EMA]]</f>
        <v>6.2886828184802023E-3</v>
      </c>
      <c r="T464" s="1">
        <f>(Table2[[#This Row],[Close Price]]-Table2[[#This Row],[50D EMA]])/Table2[[#This Row],[50D EMA]]</f>
        <v>1.8617059518047208E-2</v>
      </c>
      <c r="U464" s="1">
        <f>(Table2[[#This Row],[Close Price]]-Table2[[#This Row],[200D EMA]])/Table2[[#This Row],[200D EMA]]</f>
        <v>9.6173812030375325E-2</v>
      </c>
      <c r="V464">
        <v>1.4623580452300899</v>
      </c>
      <c r="W464">
        <v>6555</v>
      </c>
      <c r="X464">
        <v>6648</v>
      </c>
      <c r="Y464">
        <v>6555</v>
      </c>
      <c r="Z464">
        <v>6764.5</v>
      </c>
      <c r="AA464">
        <v>6300.05</v>
      </c>
      <c r="AB464">
        <v>6919.6</v>
      </c>
      <c r="AC464" s="1">
        <f>(Table2[[#This Row],[Close Price]]/Table2[[#This Row],[Day Low]])-1</f>
        <v>3.54691075514868E-3</v>
      </c>
      <c r="AD464" s="1">
        <f>(Table2[[#This Row],[Day High]]/Table2[[#This Row],[Close Price]])-1</f>
        <v>1.0603123931136604E-2</v>
      </c>
      <c r="AE464" s="1">
        <f>(Table2[[#This Row],[Close Price]]/Table2[[#This Row],[Current Week Low]])-1</f>
        <v>3.54691075514868E-3</v>
      </c>
      <c r="AF464" s="1">
        <f>(Table2[[#This Row],[Current Week High]]/Table2[[#This Row],[Close Price]])-1</f>
        <v>2.8313001178124964E-2</v>
      </c>
      <c r="AG464" s="1">
        <f>(Table2[[#This Row],[Close Price]]/Table2[[#This Row],[Current Month Low]])-1</f>
        <v>4.4158379695399264E-2</v>
      </c>
      <c r="AH464" s="1">
        <f>(Table2[[#This Row],[Current Month High]]/Table2[[#This Row],[Close Price]])-1</f>
        <v>5.1890700414243929E-2</v>
      </c>
      <c r="AI464">
        <v>9.4037167939801698</v>
      </c>
      <c r="AJ464">
        <v>36.679548712834197</v>
      </c>
      <c r="AK464" t="str">
        <f>IF(AND(Table2[[#This Row],[20D EMA]]&gt;Table2[[#This Row],[50D EMA]],Table2[[#This Row],[50D EMA]]&gt;Table2[[#This Row],[200D EMA]]),"Uptrend","Downtrend/NoTrend")</f>
        <v>Uptrend</v>
      </c>
      <c r="AL464">
        <v>0.01</v>
      </c>
      <c r="AM464" t="s">
        <v>3194</v>
      </c>
      <c r="AN464">
        <v>5.04</v>
      </c>
      <c r="AO464" t="s">
        <v>3194</v>
      </c>
      <c r="AP464">
        <v>5.8772375368379998E-3</v>
      </c>
      <c r="AQ464">
        <f>(Table2[[#This Row],[Sharpe Ratio]]-AVERAGE(Table2[Sharpe Ratio]))/_xlfn.STDEV.P(Table2[Sharpe Ratio])</f>
        <v>-0.70914341905950318</v>
      </c>
      <c r="AR46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-2.1263627731918673</v>
      </c>
      <c r="AS464">
        <f>_xlfn.RANK.AVG(Table2[[#This Row],[1Y Return vs Nifty Z-Score]],Table2[1Y Return vs Nifty Z-Score])</f>
        <v>470</v>
      </c>
      <c r="AT464">
        <f>_xlfn.RANK.AVG(Table2[[#This Row],[6M Return vs Nifty Z-Score]],Table2[6M Return vs Nifty Z-Score])</f>
        <v>352</v>
      </c>
      <c r="AU464">
        <f>_xlfn.RANK.AVG(Table2[[#This Row],[Sharpe Ratio Z-Score]],Table2[Sharpe Ratio Z-Score])</f>
        <v>510</v>
      </c>
      <c r="AV464">
        <f>(Table2[[#This Row],[Rank 1Y]]+Table2[[#This Row],[Rank 6M]]+Table2[[#This Row],[Rank Sharpe]])/3</f>
        <v>444</v>
      </c>
    </row>
    <row r="465" spans="1:48" x14ac:dyDescent="0.3">
      <c r="A465" t="s">
        <v>698</v>
      </c>
      <c r="B465" t="s">
        <v>699</v>
      </c>
      <c r="C465" t="s">
        <v>3148</v>
      </c>
      <c r="D465" t="s">
        <v>54</v>
      </c>
      <c r="E465">
        <v>26170.229140125</v>
      </c>
      <c r="F465">
        <v>894.75</v>
      </c>
      <c r="G465">
        <v>-8.9183785249946403</v>
      </c>
      <c r="H465">
        <f>(Table2[[#This Row],[1Y Return vs Nifty]]-AVERAGE(Table2[1Y Return vs Nifty]))/_xlfn.STDEV.P(Table2[1Y Return vs Nifty])</f>
        <v>-0.57001810419309329</v>
      </c>
      <c r="I465">
        <v>10.3809696270133</v>
      </c>
      <c r="J465">
        <f>(Table2[[#This Row],[1M Return vs Nifty]]-AVERAGE(Table2[1M Return vs Nifty]))/_xlfn.STDEV.P(Table2[1M Return vs Nifty])</f>
        <v>1.22940603490249</v>
      </c>
      <c r="K465">
        <v>14.6367839654433</v>
      </c>
      <c r="L465">
        <f>(Table2[[#This Row],[6M Return vs Nifty]]-AVERAGE(Table2[6M Return vs Nifty]))/_xlfn.STDEV.P(Table2[6M Return vs Nifty])</f>
        <v>0.1097503228360244</v>
      </c>
      <c r="M465">
        <v>5.4194467940632496</v>
      </c>
      <c r="N465">
        <f>(Table2[[#This Row],[1W Return vs Nifty]]-AVERAGE(Table2[1W Return vs Nifty]))/_xlfn.STDEV.P(Table2[1W Return vs Nifty])</f>
        <v>0.24128303345234534</v>
      </c>
      <c r="O465">
        <v>803.81</v>
      </c>
      <c r="P465">
        <v>780.32966825400001</v>
      </c>
      <c r="Q465">
        <v>747.04824250193099</v>
      </c>
      <c r="R465">
        <v>81.823370644831897</v>
      </c>
      <c r="S465" s="1">
        <f>(Table2[[#This Row],[Close Price]]-Table2[[#This Row],[20D EMA]])/Table2[[#This Row],[20D EMA]]</f>
        <v>0.1131361889003621</v>
      </c>
      <c r="T465" s="1">
        <f>(Table2[[#This Row],[Close Price]]-Table2[[#This Row],[50D EMA]])/Table2[[#This Row],[50D EMA]]</f>
        <v>0.14663075928154481</v>
      </c>
      <c r="U465" s="1">
        <f>(Table2[[#This Row],[Close Price]]-Table2[[#This Row],[200D EMA]])/Table2[[#This Row],[200D EMA]]</f>
        <v>0.19771381430923751</v>
      </c>
      <c r="V465">
        <v>1.5342921988929401</v>
      </c>
      <c r="W465">
        <v>826.95</v>
      </c>
      <c r="X465">
        <v>904</v>
      </c>
      <c r="Y465">
        <v>799.7</v>
      </c>
      <c r="Z465">
        <v>904</v>
      </c>
      <c r="AA465">
        <v>777</v>
      </c>
      <c r="AB465">
        <v>904</v>
      </c>
      <c r="AC465" s="1">
        <f>(Table2[[#This Row],[Close Price]]/Table2[[#This Row],[Day Low]])-1</f>
        <v>8.1988028296753113E-2</v>
      </c>
      <c r="AD465" s="1">
        <f>(Table2[[#This Row],[Day High]]/Table2[[#This Row],[Close Price]])-1</f>
        <v>1.0338083263481401E-2</v>
      </c>
      <c r="AE465" s="1">
        <f>(Table2[[#This Row],[Close Price]]/Table2[[#This Row],[Current Week Low]])-1</f>
        <v>0.11885707140177559</v>
      </c>
      <c r="AF465" s="1">
        <f>(Table2[[#This Row],[Current Week High]]/Table2[[#This Row],[Close Price]])-1</f>
        <v>1.0338083263481401E-2</v>
      </c>
      <c r="AG465" s="1">
        <f>(Table2[[#This Row],[Close Price]]/Table2[[#This Row],[Current Month Low]])-1</f>
        <v>0.15154440154440163</v>
      </c>
      <c r="AH465" s="1">
        <f>(Table2[[#This Row],[Current Month High]]/Table2[[#This Row],[Close Price]])-1</f>
        <v>1.0338083263481401E-2</v>
      </c>
      <c r="AI465">
        <v>1.0338083263481399</v>
      </c>
      <c r="AJ465">
        <v>49.1125739521706</v>
      </c>
      <c r="AK465" t="str">
        <f>IF(AND(Table2[[#This Row],[20D EMA]]&gt;Table2[[#This Row],[50D EMA]],Table2[[#This Row],[50D EMA]]&gt;Table2[[#This Row],[200D EMA]]),"Uptrend","Downtrend/NoTrend")</f>
        <v>Uptrend</v>
      </c>
      <c r="AL465">
        <v>0.15</v>
      </c>
      <c r="AM465" t="s">
        <v>3194</v>
      </c>
      <c r="AN465">
        <v>12.23</v>
      </c>
      <c r="AO465" t="s">
        <v>3194</v>
      </c>
      <c r="AQ465">
        <f>(Table2[[#This Row],[Sharpe Ratio]]-AVERAGE(Table2[Sharpe Ratio]))/_xlfn.STDEV.P(Table2[Sharpe Ratio])</f>
        <v>-0.77764408339231328</v>
      </c>
      <c r="AR4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0.23277720360545329</v>
      </c>
      <c r="AS465">
        <f>_xlfn.RANK.AVG(Table2[[#This Row],[1Y Return vs Nifty Z-Score]],Table2[1Y Return vs Nifty Z-Score])</f>
        <v>511</v>
      </c>
      <c r="AT465">
        <f>_xlfn.RANK.AVG(Table2[[#This Row],[6M Return vs Nifty Z-Score]],Table2[6M Return vs Nifty Z-Score])</f>
        <v>274</v>
      </c>
      <c r="AU465">
        <f>_xlfn.RANK.AVG(Table2[[#This Row],[Sharpe Ratio Z-Score]],Table2[Sharpe Ratio Z-Score])</f>
        <v>549</v>
      </c>
      <c r="AV465">
        <f>(Table2[[#This Row],[Rank 1Y]]+Table2[[#This Row],[Rank 6M]]+Table2[[#This Row],[Rank Sharpe]])/3</f>
        <v>444.66666666666669</v>
      </c>
    </row>
    <row r="466" spans="1:48" x14ac:dyDescent="0.3">
      <c r="A466" t="s">
        <v>776</v>
      </c>
      <c r="B466" t="s">
        <v>777</v>
      </c>
      <c r="C466" t="s">
        <v>3152</v>
      </c>
      <c r="D466" t="s">
        <v>263</v>
      </c>
      <c r="E466">
        <v>21207.208892279999</v>
      </c>
      <c r="F466">
        <v>425.9</v>
      </c>
      <c r="G466">
        <v>-5.33483245215364E-2</v>
      </c>
      <c r="H466">
        <f>(Table2[[#This Row],[1Y Return vs Nifty]]-AVERAGE(Table2[1Y Return vs Nifty]))/_xlfn.STDEV.P(Table2[1Y Return vs Nifty])</f>
        <v>-0.42298721722554278</v>
      </c>
      <c r="I466">
        <v>0.57169244926711005</v>
      </c>
      <c r="J466">
        <f>(Table2[[#This Row],[1M Return vs Nifty]]-AVERAGE(Table2[1M Return vs Nifty]))/_xlfn.STDEV.P(Table2[1M Return vs Nifty])</f>
        <v>0.14832263577338337</v>
      </c>
      <c r="K466">
        <v>-31.030556314687999</v>
      </c>
      <c r="L466">
        <f>(Table2[[#This Row],[6M Return vs Nifty]]-AVERAGE(Table2[6M Return vs Nifty]))/_xlfn.STDEV.P(Table2[6M Return vs Nifty])</f>
        <v>-1.2738156803969822</v>
      </c>
      <c r="M466">
        <v>2.7114687069812402</v>
      </c>
      <c r="N466">
        <f>(Table2[[#This Row],[1W Return vs Nifty]]-AVERAGE(Table2[1W Return vs Nifty]))/_xlfn.STDEV.P(Table2[1W Return vs Nifty])</f>
        <v>-0.28047254090403345</v>
      </c>
      <c r="O466">
        <v>416.37</v>
      </c>
      <c r="P466">
        <v>404.74335600686197</v>
      </c>
      <c r="Q466">
        <v>384.144121531606</v>
      </c>
      <c r="R466">
        <v>62.315356071090797</v>
      </c>
      <c r="S466" s="1">
        <f>(Table2[[#This Row],[Close Price]]-Table2[[#This Row],[20D EMA]])/Table2[[#This Row],[20D EMA]]</f>
        <v>2.2888296467084498E-2</v>
      </c>
      <c r="T466" s="1">
        <f>(Table2[[#This Row],[Close Price]]-Table2[[#This Row],[50D EMA]])/Table2[[#This Row],[50D EMA]]</f>
        <v>5.2271751170584545E-2</v>
      </c>
      <c r="U466" s="1">
        <f>(Table2[[#This Row],[Close Price]]-Table2[[#This Row],[200D EMA]])/Table2[[#This Row],[200D EMA]]</f>
        <v>0.10869847051651017</v>
      </c>
      <c r="V466">
        <v>0.38828090047541602</v>
      </c>
      <c r="W466">
        <v>413.05</v>
      </c>
      <c r="X466">
        <v>428.45</v>
      </c>
      <c r="Y466">
        <v>413.05</v>
      </c>
      <c r="Z466">
        <v>428.45</v>
      </c>
      <c r="AA466">
        <v>401.7</v>
      </c>
      <c r="AB466">
        <v>428.45</v>
      </c>
      <c r="AC466" s="1">
        <f>(Table2[[#This Row],[Close Price]]/Table2[[#This Row],[Day Low]])-1</f>
        <v>3.1110035104708889E-2</v>
      </c>
      <c r="AD466" s="1">
        <f>(Table2[[#This Row],[Day High]]/Table2[[#This Row],[Close Price]])-1</f>
        <v>5.9873209673633188E-3</v>
      </c>
      <c r="AE466" s="1">
        <f>(Table2[[#This Row],[Close Price]]/Table2[[#This Row],[Current Week Low]])-1</f>
        <v>3.1110035104708889E-2</v>
      </c>
      <c r="AF466" s="1">
        <f>(Table2[[#This Row],[Current Week High]]/Table2[[#This Row],[Close Price]])-1</f>
        <v>5.9873209673633188E-3</v>
      </c>
      <c r="AG466" s="1">
        <f>(Table2[[#This Row],[Close Price]]/Table2[[#This Row],[Current Month Low]])-1</f>
        <v>6.0243963156584535E-2</v>
      </c>
      <c r="AH466" s="1">
        <f>(Table2[[#This Row],[Current Month High]]/Table2[[#This Row],[Close Price]])-1</f>
        <v>5.9873209673633188E-3</v>
      </c>
      <c r="AI466">
        <v>31.0166705799483</v>
      </c>
      <c r="AJ466">
        <v>36.901317904210799</v>
      </c>
      <c r="AK466" t="str">
        <f>IF(AND(Table2[[#This Row],[20D EMA]]&gt;Table2[[#This Row],[50D EMA]],Table2[[#This Row],[50D EMA]]&gt;Table2[[#This Row],[200D EMA]]),"Uptrend","Downtrend/NoTrend")</f>
        <v>Uptrend</v>
      </c>
      <c r="AL466">
        <v>0.18</v>
      </c>
      <c r="AM466" t="s">
        <v>3194</v>
      </c>
      <c r="AN466">
        <v>3.6</v>
      </c>
      <c r="AO466" t="s">
        <v>3194</v>
      </c>
      <c r="AP466">
        <v>0.122140309595762</v>
      </c>
      <c r="AQ466">
        <f>(Table2[[#This Row],[Sharpe Ratio]]-AVERAGE(Table2[Sharpe Ratio]))/_xlfn.STDEV.P(Table2[Sharpe Ratio])</f>
        <v>0.6459315840336014</v>
      </c>
      <c r="AR46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-1.1830212187195737</v>
      </c>
      <c r="AS466">
        <f>_xlfn.RANK.AVG(Table2[[#This Row],[1Y Return vs Nifty Z-Score]],Table2[1Y Return vs Nifty Z-Score])</f>
        <v>453</v>
      </c>
      <c r="AT466">
        <f>_xlfn.RANK.AVG(Table2[[#This Row],[6M Return vs Nifty Z-Score]],Table2[6M Return vs Nifty Z-Score])</f>
        <v>702</v>
      </c>
      <c r="AU466">
        <f>_xlfn.RANK.AVG(Table2[[#This Row],[Sharpe Ratio Z-Score]],Table2[Sharpe Ratio Z-Score])</f>
        <v>183</v>
      </c>
      <c r="AV466">
        <f>(Table2[[#This Row],[Rank 1Y]]+Table2[[#This Row],[Rank 6M]]+Table2[[#This Row],[Rank Sharpe]])/3</f>
        <v>446</v>
      </c>
    </row>
    <row r="467" spans="1:48" x14ac:dyDescent="0.3">
      <c r="A467" t="s">
        <v>450</v>
      </c>
      <c r="B467" t="s">
        <v>451</v>
      </c>
      <c r="C467" t="s">
        <v>600</v>
      </c>
      <c r="D467" t="s">
        <v>452</v>
      </c>
      <c r="E467">
        <v>51595.255732979997</v>
      </c>
      <c r="F467">
        <v>46257.7</v>
      </c>
      <c r="G467">
        <v>-8.0115558260807802</v>
      </c>
      <c r="H467">
        <f>(Table2[[#This Row],[1Y Return vs Nifty]]-AVERAGE(Table2[1Y Return vs Nifty]))/_xlfn.STDEV.P(Table2[1Y Return vs Nifty])</f>
        <v>-0.55497800362620553</v>
      </c>
      <c r="I467">
        <v>6.1133086387161404</v>
      </c>
      <c r="J467">
        <f>(Table2[[#This Row],[1M Return vs Nifty]]-AVERAGE(Table2[1M Return vs Nifty]))/_xlfn.STDEV.P(Table2[1M Return vs Nifty])</f>
        <v>0.75906582899763109</v>
      </c>
      <c r="K467">
        <v>18.548131091008301</v>
      </c>
      <c r="L467">
        <f>(Table2[[#This Row],[6M Return vs Nifty]]-AVERAGE(Table2[6M Return vs Nifty]))/_xlfn.STDEV.P(Table2[6M Return vs Nifty])</f>
        <v>0.22825091596404876</v>
      </c>
      <c r="M467">
        <v>10.379117602789499</v>
      </c>
      <c r="N467">
        <f>(Table2[[#This Row],[1W Return vs Nifty]]-AVERAGE(Table2[1W Return vs Nifty]))/_xlfn.STDEV.P(Table2[1W Return vs Nifty])</f>
        <v>1.1968800908177368</v>
      </c>
      <c r="O467">
        <v>43319.47</v>
      </c>
      <c r="P467">
        <v>42205.292427579698</v>
      </c>
      <c r="Q467">
        <v>39633.575423818002</v>
      </c>
      <c r="R467">
        <v>83.162341221113294</v>
      </c>
      <c r="S467" s="1">
        <f>(Table2[[#This Row],[Close Price]]-Table2[[#This Row],[20D EMA]])/Table2[[#This Row],[20D EMA]]</f>
        <v>6.7827007117122987E-2</v>
      </c>
      <c r="T467" s="1">
        <f>(Table2[[#This Row],[Close Price]]-Table2[[#This Row],[50D EMA]])/Table2[[#This Row],[50D EMA]]</f>
        <v>9.6016573735956193E-2</v>
      </c>
      <c r="U467" s="1">
        <f>(Table2[[#This Row],[Close Price]]-Table2[[#This Row],[200D EMA]])/Table2[[#This Row],[200D EMA]]</f>
        <v>0.16713416605359288</v>
      </c>
      <c r="V467">
        <v>1.3235639355757101</v>
      </c>
      <c r="W467">
        <v>45560</v>
      </c>
      <c r="X467">
        <v>46496.9</v>
      </c>
      <c r="Y467">
        <v>44800</v>
      </c>
      <c r="Z467">
        <v>46496.9</v>
      </c>
      <c r="AA467">
        <v>40805</v>
      </c>
      <c r="AB467">
        <v>46496.9</v>
      </c>
      <c r="AC467" s="1">
        <f>(Table2[[#This Row],[Close Price]]/Table2[[#This Row],[Day Low]])-1</f>
        <v>1.5313871817383529E-2</v>
      </c>
      <c r="AD467" s="1">
        <f>(Table2[[#This Row],[Day High]]/Table2[[#This Row],[Close Price]])-1</f>
        <v>5.1710309851118463E-3</v>
      </c>
      <c r="AE467" s="1">
        <f>(Table2[[#This Row],[Close Price]]/Table2[[#This Row],[Current Week Low]])-1</f>
        <v>3.2537946428571329E-2</v>
      </c>
      <c r="AF467" s="1">
        <f>(Table2[[#This Row],[Current Week High]]/Table2[[#This Row],[Close Price]])-1</f>
        <v>5.1710309851118463E-3</v>
      </c>
      <c r="AG467" s="1">
        <f>(Table2[[#This Row],[Close Price]]/Table2[[#This Row],[Current Month Low]])-1</f>
        <v>0.13362823183433403</v>
      </c>
      <c r="AH467" s="1">
        <f>(Table2[[#This Row],[Current Month High]]/Table2[[#This Row],[Close Price]])-1</f>
        <v>5.1710309851118463E-3</v>
      </c>
      <c r="AI467">
        <v>0.51710309851118397</v>
      </c>
      <c r="AJ467">
        <v>39.877925796906801</v>
      </c>
      <c r="AK467" t="str">
        <f>IF(AND(Table2[[#This Row],[20D EMA]]&gt;Table2[[#This Row],[50D EMA]],Table2[[#This Row],[50D EMA]]&gt;Table2[[#This Row],[200D EMA]]),"Uptrend","Downtrend/NoTrend")</f>
        <v>Uptrend</v>
      </c>
      <c r="AL467">
        <v>0.05</v>
      </c>
      <c r="AM467" t="s">
        <v>3194</v>
      </c>
      <c r="AN467">
        <v>10.050000000000001</v>
      </c>
      <c r="AO467" t="s">
        <v>3194</v>
      </c>
      <c r="AP467">
        <v>-8.1782705334720006E-3</v>
      </c>
      <c r="AQ467">
        <f>(Table2[[#This Row],[Sharpe Ratio]]-AVERAGE(Table2[Sharpe Ratio]))/_xlfn.STDEV.P(Table2[Sharpe Ratio])</f>
        <v>-0.87296385924361886</v>
      </c>
      <c r="AR46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0.75625497290959232</v>
      </c>
      <c r="AS467">
        <f>_xlfn.RANK.AVG(Table2[[#This Row],[1Y Return vs Nifty Z-Score]],Table2[1Y Return vs Nifty Z-Score])</f>
        <v>506</v>
      </c>
      <c r="AT467">
        <f>_xlfn.RANK.AVG(Table2[[#This Row],[6M Return vs Nifty Z-Score]],Table2[6M Return vs Nifty Z-Score])</f>
        <v>239</v>
      </c>
      <c r="AU467">
        <f>_xlfn.RANK.AVG(Table2[[#This Row],[Sharpe Ratio Z-Score]],Table2[Sharpe Ratio Z-Score])</f>
        <v>594</v>
      </c>
      <c r="AV467">
        <f>(Table2[[#This Row],[Rank 1Y]]+Table2[[#This Row],[Rank 6M]]+Table2[[#This Row],[Rank Sharpe]])/3</f>
        <v>446.33333333333331</v>
      </c>
    </row>
    <row r="468" spans="1:48" x14ac:dyDescent="0.3">
      <c r="A468" t="s">
        <v>581</v>
      </c>
      <c r="B468" t="s">
        <v>582</v>
      </c>
      <c r="C468" t="s">
        <v>3148</v>
      </c>
      <c r="D468" t="s">
        <v>43</v>
      </c>
      <c r="E468">
        <v>35153.487999999998</v>
      </c>
      <c r="F468">
        <v>213.31</v>
      </c>
      <c r="G468">
        <v>23.035702845818399</v>
      </c>
      <c r="H468">
        <f>(Table2[[#This Row],[1Y Return vs Nifty]]-AVERAGE(Table2[1Y Return vs Nifty]))/_xlfn.STDEV.P(Table2[1Y Return vs Nifty])</f>
        <v>-4.0043945060145282E-2</v>
      </c>
      <c r="I468">
        <v>-10.640631774568099</v>
      </c>
      <c r="J468">
        <f>(Table2[[#This Row],[1M Return vs Nifty]]-AVERAGE(Table2[1M Return vs Nifty]))/_xlfn.STDEV.P(Table2[1M Return vs Nifty])</f>
        <v>-1.087391001877791</v>
      </c>
      <c r="K468">
        <v>-15.012676518189201</v>
      </c>
      <c r="L468">
        <f>(Table2[[#This Row],[6M Return vs Nifty]]-AVERAGE(Table2[6M Return vs Nifty]))/_xlfn.STDEV.P(Table2[6M Return vs Nifty])</f>
        <v>-0.78852808111127115</v>
      </c>
      <c r="M468">
        <v>4.7734994089247103</v>
      </c>
      <c r="N468">
        <f>(Table2[[#This Row],[1W Return vs Nifty]]-AVERAGE(Table2[1W Return vs Nifty]))/_xlfn.STDEV.P(Table2[1W Return vs Nifty])</f>
        <v>0.11682609986610505</v>
      </c>
      <c r="O468">
        <v>224.46</v>
      </c>
      <c r="P468">
        <v>238.01514603876399</v>
      </c>
      <c r="Q468">
        <v>231.47598378804199</v>
      </c>
      <c r="R468">
        <v>38.444613406269198</v>
      </c>
      <c r="S468" s="1">
        <f>(Table2[[#This Row],[Close Price]]-Table2[[#This Row],[20D EMA]])/Table2[[#This Row],[20D EMA]]</f>
        <v>-4.9674775015593003E-2</v>
      </c>
      <c r="T468" s="1">
        <f>(Table2[[#This Row],[Close Price]]-Table2[[#This Row],[50D EMA]])/Table2[[#This Row],[50D EMA]]</f>
        <v>-0.1037965291281943</v>
      </c>
      <c r="U468" s="1">
        <f>(Table2[[#This Row],[Close Price]]-Table2[[#This Row],[200D EMA]])/Table2[[#This Row],[200D EMA]]</f>
        <v>-7.8478913841343548E-2</v>
      </c>
      <c r="V468">
        <v>0.35286322946024001</v>
      </c>
      <c r="W468">
        <v>212.02</v>
      </c>
      <c r="X468">
        <v>220.01</v>
      </c>
      <c r="Y468">
        <v>209.57</v>
      </c>
      <c r="Z468">
        <v>220.01</v>
      </c>
      <c r="AA468">
        <v>202.01</v>
      </c>
      <c r="AB468">
        <v>234.2</v>
      </c>
      <c r="AC468" s="1">
        <f>(Table2[[#This Row],[Close Price]]/Table2[[#This Row],[Day Low]])-1</f>
        <v>6.0843316668237613E-3</v>
      </c>
      <c r="AD468" s="1">
        <f>(Table2[[#This Row],[Day High]]/Table2[[#This Row],[Close Price]])-1</f>
        <v>3.1409685434344414E-2</v>
      </c>
      <c r="AE468" s="1">
        <f>(Table2[[#This Row],[Close Price]]/Table2[[#This Row],[Current Week Low]])-1</f>
        <v>1.784606575368608E-2</v>
      </c>
      <c r="AF468" s="1">
        <f>(Table2[[#This Row],[Current Week High]]/Table2[[#This Row],[Close Price]])-1</f>
        <v>3.1409685434344414E-2</v>
      </c>
      <c r="AG468" s="1">
        <f>(Table2[[#This Row],[Close Price]]/Table2[[#This Row],[Current Month Low]])-1</f>
        <v>5.5937824860155416E-2</v>
      </c>
      <c r="AH468" s="1">
        <f>(Table2[[#This Row],[Current Month High]]/Table2[[#This Row],[Close Price]])-1</f>
        <v>9.7932586376634934E-2</v>
      </c>
      <c r="AI468">
        <v>52.219774037785299</v>
      </c>
      <c r="AJ468">
        <v>63.9584934665641</v>
      </c>
      <c r="AK468" t="str">
        <f>IF(AND(Table2[[#This Row],[20D EMA]]&gt;Table2[[#This Row],[50D EMA]],Table2[[#This Row],[50D EMA]]&gt;Table2[[#This Row],[200D EMA]]),"Uptrend","Downtrend/NoTrend")</f>
        <v>Downtrend/NoTrend</v>
      </c>
      <c r="AL468">
        <v>-0.28999999999999998</v>
      </c>
      <c r="AM468" t="s">
        <v>3193</v>
      </c>
      <c r="AN468">
        <v>-9.56</v>
      </c>
      <c r="AO468" t="s">
        <v>3193</v>
      </c>
      <c r="AP468">
        <v>2.8048161627277999E-2</v>
      </c>
      <c r="AQ468">
        <f>(Table2[[#This Row],[Sharpe Ratio]]-AVERAGE(Table2[Sharpe Ratio]))/_xlfn.STDEV.P(Table2[Sharpe Ratio])</f>
        <v>-0.45073578800014535</v>
      </c>
      <c r="AR4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68">
        <f>_xlfn.RANK.AVG(Table2[[#This Row],[1Y Return vs Nifty Z-Score]],Table2[1Y Return vs Nifty Z-Score])</f>
        <v>296</v>
      </c>
      <c r="AT468">
        <f>_xlfn.RANK.AVG(Table2[[#This Row],[6M Return vs Nifty Z-Score]],Table2[6M Return vs Nifty Z-Score])</f>
        <v>593</v>
      </c>
      <c r="AU468">
        <f>_xlfn.RANK.AVG(Table2[[#This Row],[Sharpe Ratio Z-Score]],Table2[Sharpe Ratio Z-Score])</f>
        <v>451</v>
      </c>
      <c r="AV468">
        <f>(Table2[[#This Row],[Rank 1Y]]+Table2[[#This Row],[Rank 6M]]+Table2[[#This Row],[Rank Sharpe]])/3</f>
        <v>446.66666666666669</v>
      </c>
    </row>
    <row r="469" spans="1:48" x14ac:dyDescent="0.3">
      <c r="A469" t="s">
        <v>70</v>
      </c>
      <c r="B469" t="s">
        <v>71</v>
      </c>
      <c r="C469" t="s">
        <v>3155</v>
      </c>
      <c r="D469" t="s">
        <v>72</v>
      </c>
      <c r="E469">
        <v>353936.14803687</v>
      </c>
      <c r="F469">
        <v>3104.7</v>
      </c>
      <c r="G469">
        <v>0.93370372378508204</v>
      </c>
      <c r="H469">
        <f>(Table2[[#This Row],[1Y Return vs Nifty]]-AVERAGE(Table2[1Y Return vs Nifty]))/_xlfn.STDEV.P(Table2[1Y Return vs Nifty])</f>
        <v>-0.40661647343068075</v>
      </c>
      <c r="I469">
        <v>5.0657433579779401</v>
      </c>
      <c r="J469">
        <f>(Table2[[#This Row],[1M Return vs Nifty]]-AVERAGE(Table2[1M Return vs Nifty]))/_xlfn.STDEV.P(Table2[1M Return vs Nifty])</f>
        <v>0.64361334315297081</v>
      </c>
      <c r="K469">
        <v>-13.8617781370587</v>
      </c>
      <c r="L469">
        <f>(Table2[[#This Row],[6M Return vs Nifty]]-AVERAGE(Table2[6M Return vs Nifty]))/_xlfn.STDEV.P(Table2[6M Return vs Nifty])</f>
        <v>-0.75365975150108688</v>
      </c>
      <c r="M469">
        <v>2.8413147068995199</v>
      </c>
      <c r="N469">
        <f>(Table2[[#This Row],[1W Return vs Nifty]]-AVERAGE(Table2[1W Return vs Nifty]))/_xlfn.STDEV.P(Table2[1W Return vs Nifty])</f>
        <v>-0.25545465963371555</v>
      </c>
      <c r="O469">
        <v>3097.74</v>
      </c>
      <c r="P469">
        <v>3082.5713357227501</v>
      </c>
      <c r="Q469">
        <v>3017.20605219052</v>
      </c>
      <c r="R469">
        <v>49.061804399130899</v>
      </c>
      <c r="S469" s="1">
        <f>(Table2[[#This Row],[Close Price]]-Table2[[#This Row],[20D EMA]])/Table2[[#This Row],[20D EMA]]</f>
        <v>2.2467992794747258E-3</v>
      </c>
      <c r="T469" s="1">
        <f>(Table2[[#This Row],[Close Price]]-Table2[[#This Row],[50D EMA]])/Table2[[#This Row],[50D EMA]]</f>
        <v>7.178638178072007E-3</v>
      </c>
      <c r="U469" s="1">
        <f>(Table2[[#This Row],[Close Price]]-Table2[[#This Row],[200D EMA]])/Table2[[#This Row],[200D EMA]]</f>
        <v>2.8998333655720444E-2</v>
      </c>
      <c r="V469">
        <v>0.80654420855787901</v>
      </c>
      <c r="W469">
        <v>3091.5</v>
      </c>
      <c r="X469">
        <v>3128</v>
      </c>
      <c r="Y469">
        <v>3091.5</v>
      </c>
      <c r="Z469">
        <v>3150.1</v>
      </c>
      <c r="AA469">
        <v>2980.45</v>
      </c>
      <c r="AB469">
        <v>3211</v>
      </c>
      <c r="AC469" s="1">
        <f>(Table2[[#This Row],[Close Price]]/Table2[[#This Row],[Day Low]])-1</f>
        <v>4.2697719553614899E-3</v>
      </c>
      <c r="AD469" s="1">
        <f>(Table2[[#This Row],[Day High]]/Table2[[#This Row],[Close Price]])-1</f>
        <v>7.5047508615970759E-3</v>
      </c>
      <c r="AE469" s="1">
        <f>(Table2[[#This Row],[Close Price]]/Table2[[#This Row],[Current Week Low]])-1</f>
        <v>4.2697719553614899E-3</v>
      </c>
      <c r="AF469" s="1">
        <f>(Table2[[#This Row],[Current Week High]]/Table2[[#This Row],[Close Price]])-1</f>
        <v>1.462299094920616E-2</v>
      </c>
      <c r="AG469" s="1">
        <f>(Table2[[#This Row],[Close Price]]/Table2[[#This Row],[Current Month Low]])-1</f>
        <v>4.1688335654012088E-2</v>
      </c>
      <c r="AH469" s="1">
        <f>(Table2[[#This Row],[Current Month High]]/Table2[[#This Row],[Close Price]])-1</f>
        <v>3.423841272908823E-2</v>
      </c>
      <c r="AI469">
        <v>20.588140561084799</v>
      </c>
      <c r="AJ469">
        <v>44.943977591036401</v>
      </c>
      <c r="AK469" t="str">
        <f>IF(AND(Table2[[#This Row],[20D EMA]]&gt;Table2[[#This Row],[50D EMA]],Table2[[#This Row],[50D EMA]]&gt;Table2[[#This Row],[200D EMA]]),"Uptrend","Downtrend/NoTrend")</f>
        <v>Uptrend</v>
      </c>
      <c r="AL469">
        <v>-0.03</v>
      </c>
      <c r="AM469" t="s">
        <v>3193</v>
      </c>
      <c r="AN469">
        <v>-0.56999999999999995</v>
      </c>
      <c r="AO469" t="s">
        <v>3193</v>
      </c>
      <c r="AP469">
        <v>7.4994980379725004E-2</v>
      </c>
      <c r="AQ469">
        <f>(Table2[[#This Row],[Sharpe Ratio]]-AVERAGE(Table2[Sharpe Ratio]))/_xlfn.STDEV.P(Table2[Sharpe Ratio])</f>
        <v>9.6441053619364753E-2</v>
      </c>
      <c r="AR46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-0.6756764877931476</v>
      </c>
      <c r="AS469">
        <f>_xlfn.RANK.AVG(Table2[[#This Row],[1Y Return vs Nifty Z-Score]],Table2[1Y Return vs Nifty Z-Score])</f>
        <v>445</v>
      </c>
      <c r="AT469">
        <f>_xlfn.RANK.AVG(Table2[[#This Row],[6M Return vs Nifty Z-Score]],Table2[6M Return vs Nifty Z-Score])</f>
        <v>581</v>
      </c>
      <c r="AU469">
        <f>_xlfn.RANK.AVG(Table2[[#This Row],[Sharpe Ratio Z-Score]],Table2[Sharpe Ratio Z-Score])</f>
        <v>317</v>
      </c>
      <c r="AV469">
        <f>(Table2[[#This Row],[Rank 1Y]]+Table2[[#This Row],[Rank 6M]]+Table2[[#This Row],[Rank Sharpe]])/3</f>
        <v>447.66666666666669</v>
      </c>
    </row>
    <row r="470" spans="1:48" x14ac:dyDescent="0.3">
      <c r="A470" t="s">
        <v>2080</v>
      </c>
      <c r="B470" t="s">
        <v>2081</v>
      </c>
      <c r="C470" t="s">
        <v>3150</v>
      </c>
      <c r="D470" t="s">
        <v>492</v>
      </c>
      <c r="E470">
        <v>3101.5653842000002</v>
      </c>
      <c r="F470">
        <v>426.7</v>
      </c>
      <c r="G470">
        <v>-14.5912127604888</v>
      </c>
      <c r="H470">
        <f>(Table2[[#This Row],[1Y Return vs Nifty]]-AVERAGE(Table2[1Y Return vs Nifty]))/_xlfn.STDEV.P(Table2[1Y Return vs Nifty])</f>
        <v>-0.66410485070187331</v>
      </c>
      <c r="I470">
        <v>-5.9086954611687696</v>
      </c>
      <c r="J470">
        <f>(Table2[[#This Row],[1M Return vs Nifty]]-AVERAGE(Table2[1M Return vs Nifty]))/_xlfn.STDEV.P(Table2[1M Return vs Nifty])</f>
        <v>-0.56588287223111899</v>
      </c>
      <c r="K470">
        <v>13.757745504258599</v>
      </c>
      <c r="L470">
        <f>(Table2[[#This Row],[6M Return vs Nifty]]-AVERAGE(Table2[6M Return vs Nifty]))/_xlfn.STDEV.P(Table2[6M Return vs Nifty])</f>
        <v>8.3118429606224245E-2</v>
      </c>
      <c r="M470">
        <v>4.1962600603054998</v>
      </c>
      <c r="N470">
        <f>(Table2[[#This Row],[1W Return vs Nifty]]-AVERAGE(Table2[1W Return vs Nifty]))/_xlfn.STDEV.P(Table2[1W Return vs Nifty])</f>
        <v>5.6073830985505311E-3</v>
      </c>
      <c r="O470">
        <v>373.55</v>
      </c>
      <c r="P470">
        <v>441.39912285780201</v>
      </c>
      <c r="Q470">
        <v>393.55579484995599</v>
      </c>
      <c r="R470">
        <v>34.0803415948874</v>
      </c>
      <c r="S470" s="1">
        <f>(Table2[[#This Row],[Close Price]]-Table2[[#This Row],[20D EMA]])/Table2[[#This Row],[20D EMA]]</f>
        <v>0.14228349618524957</v>
      </c>
      <c r="T470" s="1">
        <f>(Table2[[#This Row],[Close Price]]-Table2[[#This Row],[50D EMA]])/Table2[[#This Row],[50D EMA]]</f>
        <v>-3.330120540936686E-2</v>
      </c>
      <c r="U470" s="1">
        <f>(Table2[[#This Row],[Close Price]]-Table2[[#This Row],[200D EMA]])/Table2[[#This Row],[200D EMA]]</f>
        <v>8.4217296718195458E-2</v>
      </c>
      <c r="V470">
        <v>0.32421599672072998</v>
      </c>
      <c r="W470">
        <v>419.35</v>
      </c>
      <c r="X470">
        <v>429.9</v>
      </c>
      <c r="Y470">
        <v>424.8</v>
      </c>
      <c r="Z470">
        <v>439.3</v>
      </c>
      <c r="AA470">
        <v>424.8</v>
      </c>
      <c r="AB470">
        <v>443.05</v>
      </c>
      <c r="AC470" s="1">
        <f>(Table2[[#This Row],[Close Price]]/Table2[[#This Row],[Day Low]])-1</f>
        <v>1.7527125312984282E-2</v>
      </c>
      <c r="AD470" s="1">
        <f>(Table2[[#This Row],[Day High]]/Table2[[#This Row],[Close Price]])-1</f>
        <v>7.4994141082727062E-3</v>
      </c>
      <c r="AE470" s="1">
        <f>(Table2[[#This Row],[Close Price]]/Table2[[#This Row],[Current Week Low]])-1</f>
        <v>4.4726930320149183E-3</v>
      </c>
      <c r="AF470" s="1">
        <f>(Table2[[#This Row],[Current Week High]]/Table2[[#This Row],[Close Price]])-1</f>
        <v>2.9528943051324141E-2</v>
      </c>
      <c r="AG470" s="1">
        <f>(Table2[[#This Row],[Close Price]]/Table2[[#This Row],[Current Month Low]])-1</f>
        <v>4.4726930320149183E-3</v>
      </c>
      <c r="AH470" s="1">
        <f>(Table2[[#This Row],[Current Month High]]/Table2[[#This Row],[Close Price]])-1</f>
        <v>3.8317318959456337E-2</v>
      </c>
      <c r="AI470">
        <v>18.3501288961799</v>
      </c>
      <c r="AJ470">
        <v>44.619556007456303</v>
      </c>
      <c r="AK470" t="str">
        <f>IF(AND(Table2[[#This Row],[20D EMA]]&gt;Table2[[#This Row],[50D EMA]],Table2[[#This Row],[50D EMA]]&gt;Table2[[#This Row],[200D EMA]]),"Uptrend","Downtrend/NoTrend")</f>
        <v>Downtrend/NoTrend</v>
      </c>
      <c r="AL470">
        <v>0.01</v>
      </c>
      <c r="AM470" t="s">
        <v>3194</v>
      </c>
      <c r="AN470">
        <v>-9.2899999999999991</v>
      </c>
      <c r="AO470" t="s">
        <v>3193</v>
      </c>
      <c r="AP470">
        <v>3.1713847196920002E-3</v>
      </c>
      <c r="AQ470">
        <f>(Table2[[#This Row],[Sharpe Ratio]]-AVERAGE(Table2[Sharpe Ratio]))/_xlfn.STDEV.P(Table2[Sharpe Ratio])</f>
        <v>-0.74068080620772248</v>
      </c>
      <c r="AR4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0">
        <f>_xlfn.RANK.AVG(Table2[[#This Row],[1Y Return vs Nifty Z-Score]],Table2[1Y Return vs Nifty Z-Score])</f>
        <v>545</v>
      </c>
      <c r="AT470">
        <f>_xlfn.RANK.AVG(Table2[[#This Row],[6M Return vs Nifty Z-Score]],Table2[6M Return vs Nifty Z-Score])</f>
        <v>285</v>
      </c>
      <c r="AU470">
        <f>_xlfn.RANK.AVG(Table2[[#This Row],[Sharpe Ratio Z-Score]],Table2[Sharpe Ratio Z-Score])</f>
        <v>514</v>
      </c>
      <c r="AV470">
        <f>(Table2[[#This Row],[Rank 1Y]]+Table2[[#This Row],[Rank 6M]]+Table2[[#This Row],[Rank Sharpe]])/3</f>
        <v>448</v>
      </c>
    </row>
    <row r="471" spans="1:48" x14ac:dyDescent="0.3">
      <c r="A471" t="s">
        <v>1465</v>
      </c>
      <c r="B471" t="s">
        <v>1466</v>
      </c>
      <c r="C471" t="s">
        <v>600</v>
      </c>
      <c r="D471" t="s">
        <v>600</v>
      </c>
      <c r="E471">
        <v>7268.5942779999996</v>
      </c>
      <c r="F471">
        <v>367</v>
      </c>
      <c r="G471">
        <v>22.960581745337102</v>
      </c>
      <c r="H471">
        <f>(Table2[[#This Row],[1Y Return vs Nifty]]-AVERAGE(Table2[1Y Return vs Nifty]))/_xlfn.STDEV.P(Table2[1Y Return vs Nifty])</f>
        <v>-4.1289865466953846E-2</v>
      </c>
      <c r="I471">
        <v>-12.0035811342829</v>
      </c>
      <c r="J471">
        <f>(Table2[[#This Row],[1M Return vs Nifty]]-AVERAGE(Table2[1M Return vs Nifty]))/_xlfn.STDEV.P(Table2[1M Return vs Nifty])</f>
        <v>-1.2376020622792734</v>
      </c>
      <c r="K471">
        <v>-14.9231050138585</v>
      </c>
      <c r="L471">
        <f>(Table2[[#This Row],[6M Return vs Nifty]]-AVERAGE(Table2[6M Return vs Nifty]))/_xlfn.STDEV.P(Table2[6M Return vs Nifty])</f>
        <v>-0.78581436738303123</v>
      </c>
      <c r="M471">
        <v>2.30758763665869</v>
      </c>
      <c r="N471">
        <f>(Table2[[#This Row],[1W Return vs Nifty]]-AVERAGE(Table2[1W Return vs Nifty]))/_xlfn.STDEV.P(Table2[1W Return vs Nifty])</f>
        <v>-0.35828971410165006</v>
      </c>
      <c r="O471">
        <v>349.91</v>
      </c>
      <c r="P471">
        <v>385.77170554386203</v>
      </c>
      <c r="Q471">
        <v>355.18759991918802</v>
      </c>
      <c r="R471">
        <v>46.277769853482901</v>
      </c>
      <c r="S471" s="1">
        <f>(Table2[[#This Row],[Close Price]]-Table2[[#This Row],[20D EMA]])/Table2[[#This Row],[20D EMA]]</f>
        <v>4.8841130576433862E-2</v>
      </c>
      <c r="T471" s="1">
        <f>(Table2[[#This Row],[Close Price]]-Table2[[#This Row],[50D EMA]])/Table2[[#This Row],[50D EMA]]</f>
        <v>-4.8660140891871852E-2</v>
      </c>
      <c r="U471" s="1">
        <f>(Table2[[#This Row],[Close Price]]-Table2[[#This Row],[200D EMA]])/Table2[[#This Row],[200D EMA]]</f>
        <v>3.3256791857315768E-2</v>
      </c>
      <c r="V471">
        <v>0.887484419450426</v>
      </c>
      <c r="W471">
        <v>362.6</v>
      </c>
      <c r="X471">
        <v>367.55</v>
      </c>
      <c r="Y471">
        <v>359.45</v>
      </c>
      <c r="Z471">
        <v>369.8</v>
      </c>
      <c r="AA471">
        <v>357.1</v>
      </c>
      <c r="AB471">
        <v>376.95</v>
      </c>
      <c r="AC471" s="1">
        <f>(Table2[[#This Row],[Close Price]]/Table2[[#This Row],[Day Low]])-1</f>
        <v>1.2134583563154999E-2</v>
      </c>
      <c r="AD471" s="1">
        <f>(Table2[[#This Row],[Day High]]/Table2[[#This Row],[Close Price]])-1</f>
        <v>1.4986376021799419E-3</v>
      </c>
      <c r="AE471" s="1">
        <f>(Table2[[#This Row],[Close Price]]/Table2[[#This Row],[Current Week Low]])-1</f>
        <v>2.1004312143552584E-2</v>
      </c>
      <c r="AF471" s="1">
        <f>(Table2[[#This Row],[Current Week High]]/Table2[[#This Row],[Close Price]])-1</f>
        <v>7.629427792915644E-3</v>
      </c>
      <c r="AG471" s="1">
        <f>(Table2[[#This Row],[Close Price]]/Table2[[#This Row],[Current Month Low]])-1</f>
        <v>2.7723326799215853E-2</v>
      </c>
      <c r="AH471" s="1">
        <f>(Table2[[#This Row],[Current Month High]]/Table2[[#This Row],[Close Price]])-1</f>
        <v>2.7111716621253334E-2</v>
      </c>
      <c r="AI471">
        <v>22.792915531335101</v>
      </c>
      <c r="AJ471">
        <v>70.539033457249005</v>
      </c>
      <c r="AK471" t="str">
        <f>IF(AND(Table2[[#This Row],[20D EMA]]&gt;Table2[[#This Row],[50D EMA]],Table2[[#This Row],[50D EMA]]&gt;Table2[[#This Row],[200D EMA]]),"Uptrend","Downtrend/NoTrend")</f>
        <v>Downtrend/NoTrend</v>
      </c>
      <c r="AL471">
        <v>-0.14000000000000001</v>
      </c>
      <c r="AM471" t="s">
        <v>3193</v>
      </c>
      <c r="AN471">
        <v>-4.93</v>
      </c>
      <c r="AO471" t="s">
        <v>3193</v>
      </c>
      <c r="AP471">
        <v>2.6018772796327999E-2</v>
      </c>
      <c r="AQ471">
        <f>(Table2[[#This Row],[Sharpe Ratio]]-AVERAGE(Table2[Sharpe Ratio]))/_xlfn.STDEV.P(Table2[Sharpe Ratio])</f>
        <v>-0.47438881924796023</v>
      </c>
      <c r="AR4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1">
        <f>_xlfn.RANK.AVG(Table2[[#This Row],[1Y Return vs Nifty Z-Score]],Table2[1Y Return vs Nifty Z-Score])</f>
        <v>297</v>
      </c>
      <c r="AT471">
        <f>_xlfn.RANK.AVG(Table2[[#This Row],[6M Return vs Nifty Z-Score]],Table2[6M Return vs Nifty Z-Score])</f>
        <v>591</v>
      </c>
      <c r="AU471">
        <f>_xlfn.RANK.AVG(Table2[[#This Row],[Sharpe Ratio Z-Score]],Table2[Sharpe Ratio Z-Score])</f>
        <v>457</v>
      </c>
      <c r="AV471">
        <f>(Table2[[#This Row],[Rank 1Y]]+Table2[[#This Row],[Rank 6M]]+Table2[[#This Row],[Rank Sharpe]])/3</f>
        <v>448.33333333333331</v>
      </c>
    </row>
    <row r="472" spans="1:48" x14ac:dyDescent="0.3">
      <c r="A472" t="s">
        <v>1076</v>
      </c>
      <c r="B472" t="s">
        <v>1077</v>
      </c>
      <c r="C472" t="s">
        <v>3158</v>
      </c>
      <c r="D472" t="s">
        <v>72</v>
      </c>
      <c r="E472">
        <v>12538.5</v>
      </c>
      <c r="F472">
        <v>83.59</v>
      </c>
      <c r="G472">
        <v>-26.397163457765501</v>
      </c>
      <c r="H472">
        <f>(Table2[[#This Row],[1Y Return vs Nifty]]-AVERAGE(Table2[1Y Return vs Nifty]))/_xlfn.STDEV.P(Table2[1Y Return vs Nifty])</f>
        <v>-0.85991235087520912</v>
      </c>
      <c r="I472">
        <v>-11.3006249910456</v>
      </c>
      <c r="J472">
        <f>(Table2[[#This Row],[1M Return vs Nifty]]-AVERAGE(Table2[1M Return vs Nifty]))/_xlfn.STDEV.P(Table2[1M Return vs Nifty])</f>
        <v>-1.1601290535142916</v>
      </c>
      <c r="K472">
        <v>4.1608047939478299</v>
      </c>
      <c r="L472">
        <f>(Table2[[#This Row],[6M Return vs Nifty]]-AVERAGE(Table2[6M Return vs Nifty]))/_xlfn.STDEV.P(Table2[6M Return vs Nifty])</f>
        <v>-0.20763642540348878</v>
      </c>
      <c r="M472">
        <v>3.1044080336377999</v>
      </c>
      <c r="N472">
        <f>(Table2[[#This Row],[1W Return vs Nifty]]-AVERAGE(Table2[1W Return vs Nifty]))/_xlfn.STDEV.P(Table2[1W Return vs Nifty])</f>
        <v>-0.20476355158653858</v>
      </c>
      <c r="O472">
        <v>87.98</v>
      </c>
      <c r="P472">
        <v>91.202341258308905</v>
      </c>
      <c r="Q472">
        <v>81.132341817386404</v>
      </c>
      <c r="R472">
        <v>32.399651579606903</v>
      </c>
      <c r="S472" s="1">
        <f>(Table2[[#This Row],[Close Price]]-Table2[[#This Row],[20D EMA]])/Table2[[#This Row],[20D EMA]]</f>
        <v>-4.9897704023641742E-2</v>
      </c>
      <c r="T472" s="1">
        <f>(Table2[[#This Row],[Close Price]]-Table2[[#This Row],[50D EMA]])/Table2[[#This Row],[50D EMA]]</f>
        <v>-8.3466511421551759E-2</v>
      </c>
      <c r="U472" s="1">
        <f>(Table2[[#This Row],[Close Price]]-Table2[[#This Row],[200D EMA]])/Table2[[#This Row],[200D EMA]]</f>
        <v>3.0291966527298375E-2</v>
      </c>
      <c r="V472">
        <v>0.13253530423124299</v>
      </c>
      <c r="W472">
        <v>83.2</v>
      </c>
      <c r="X472">
        <v>85.13</v>
      </c>
      <c r="Y472">
        <v>83.2</v>
      </c>
      <c r="Z472">
        <v>86.5</v>
      </c>
      <c r="AA472">
        <v>80.05</v>
      </c>
      <c r="AB472">
        <v>91.17</v>
      </c>
      <c r="AC472" s="1">
        <f>(Table2[[#This Row],[Close Price]]/Table2[[#This Row],[Day Low]])-1</f>
        <v>4.6874999999999556E-3</v>
      </c>
      <c r="AD472" s="1">
        <f>(Table2[[#This Row],[Day High]]/Table2[[#This Row],[Close Price]])-1</f>
        <v>1.8423256370379226E-2</v>
      </c>
      <c r="AE472" s="1">
        <f>(Table2[[#This Row],[Close Price]]/Table2[[#This Row],[Current Week Low]])-1</f>
        <v>4.6874999999999556E-3</v>
      </c>
      <c r="AF472" s="1">
        <f>(Table2[[#This Row],[Current Week High]]/Table2[[#This Row],[Close Price]])-1</f>
        <v>3.481277664792426E-2</v>
      </c>
      <c r="AG472" s="1">
        <f>(Table2[[#This Row],[Close Price]]/Table2[[#This Row],[Current Month Low]])-1</f>
        <v>4.4222361024359946E-2</v>
      </c>
      <c r="AH472" s="1">
        <f>(Table2[[#This Row],[Current Month High]]/Table2[[#This Row],[Close Price]])-1</f>
        <v>9.0680703433424936E-2</v>
      </c>
      <c r="AI472">
        <v>57.674362962076799</v>
      </c>
      <c r="AJ472">
        <v>68.189134808853098</v>
      </c>
      <c r="AK472" t="str">
        <f>IF(AND(Table2[[#This Row],[20D EMA]]&gt;Table2[[#This Row],[50D EMA]],Table2[[#This Row],[50D EMA]]&gt;Table2[[#This Row],[200D EMA]]),"Uptrend","Downtrend/NoTrend")</f>
        <v>Downtrend/NoTrend</v>
      </c>
      <c r="AL472">
        <v>-0.24</v>
      </c>
      <c r="AM472" t="s">
        <v>3193</v>
      </c>
      <c r="AN472">
        <v>-7.03</v>
      </c>
      <c r="AO472" t="s">
        <v>3193</v>
      </c>
      <c r="AP472">
        <v>6.2675945992858001E-2</v>
      </c>
      <c r="AQ472">
        <f>(Table2[[#This Row],[Sharpe Ratio]]-AVERAGE(Table2[Sharpe Ratio]))/_xlfn.STDEV.P(Table2[Sharpe Ratio])</f>
        <v>-4.714035416786002E-2</v>
      </c>
      <c r="AR4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2">
        <f>_xlfn.RANK.AVG(Table2[[#This Row],[1Y Return vs Nifty Z-Score]],Table2[1Y Return vs Nifty Z-Score])</f>
        <v>618</v>
      </c>
      <c r="AT472">
        <f>_xlfn.RANK.AVG(Table2[[#This Row],[6M Return vs Nifty Z-Score]],Table2[6M Return vs Nifty Z-Score])</f>
        <v>380</v>
      </c>
      <c r="AU472">
        <f>_xlfn.RANK.AVG(Table2[[#This Row],[Sharpe Ratio Z-Score]],Table2[Sharpe Ratio Z-Score])</f>
        <v>350</v>
      </c>
      <c r="AV472">
        <f>(Table2[[#This Row],[Rank 1Y]]+Table2[[#This Row],[Rank 6M]]+Table2[[#This Row],[Rank Sharpe]])/3</f>
        <v>449.33333333333331</v>
      </c>
    </row>
    <row r="473" spans="1:48" x14ac:dyDescent="0.3">
      <c r="A473" t="s">
        <v>749</v>
      </c>
      <c r="B473" t="s">
        <v>750</v>
      </c>
      <c r="C473" t="s">
        <v>3146</v>
      </c>
      <c r="D473" t="s">
        <v>179</v>
      </c>
      <c r="E473">
        <v>22796.960647280001</v>
      </c>
      <c r="F473">
        <v>404.05</v>
      </c>
      <c r="G473">
        <v>13.380528749801201</v>
      </c>
      <c r="H473">
        <f>(Table2[[#This Row],[1Y Return vs Nifty]]-AVERAGE(Table2[1Y Return vs Nifty]))/_xlfn.STDEV.P(Table2[1Y Return vs Nifty])</f>
        <v>-0.20017975724133394</v>
      </c>
      <c r="I473">
        <v>-2.5642994406867001</v>
      </c>
      <c r="J473">
        <f>(Table2[[#This Row],[1M Return vs Nifty]]-AVERAGE(Table2[1M Return vs Nifty]))/_xlfn.STDEV.P(Table2[1M Return vs Nifty])</f>
        <v>-0.1972959771580472</v>
      </c>
      <c r="K473">
        <v>-6.1325998546164699</v>
      </c>
      <c r="L473">
        <f>(Table2[[#This Row],[6M Return vs Nifty]]-AVERAGE(Table2[6M Return vs Nifty]))/_xlfn.STDEV.P(Table2[6M Return vs Nifty])</f>
        <v>-0.51949178290654707</v>
      </c>
      <c r="M473">
        <v>-0.25050779009797097</v>
      </c>
      <c r="N473">
        <f>(Table2[[#This Row],[1W Return vs Nifty]]-AVERAGE(Table2[1W Return vs Nifty]))/_xlfn.STDEV.P(Table2[1W Return vs Nifty])</f>
        <v>-0.85116687400661017</v>
      </c>
      <c r="O473">
        <v>411.28</v>
      </c>
      <c r="P473">
        <v>394.18831524483801</v>
      </c>
      <c r="Q473">
        <v>346.89817357805299</v>
      </c>
      <c r="R473">
        <v>36.783031620580303</v>
      </c>
      <c r="S473" s="1">
        <f>(Table2[[#This Row],[Close Price]]-Table2[[#This Row],[20D EMA]])/Table2[[#This Row],[20D EMA]]</f>
        <v>-1.7579264734487361E-2</v>
      </c>
      <c r="T473" s="1">
        <f>(Table2[[#This Row],[Close Price]]-Table2[[#This Row],[50D EMA]])/Table2[[#This Row],[50D EMA]]</f>
        <v>2.5017699342601566E-2</v>
      </c>
      <c r="U473" s="1">
        <f>(Table2[[#This Row],[Close Price]]-Table2[[#This Row],[200D EMA]])/Table2[[#This Row],[200D EMA]]</f>
        <v>0.16475101564375264</v>
      </c>
      <c r="V473">
        <v>0.32108695936771597</v>
      </c>
      <c r="W473">
        <v>401.7</v>
      </c>
      <c r="X473">
        <v>410.9</v>
      </c>
      <c r="Y473">
        <v>398.55</v>
      </c>
      <c r="Z473">
        <v>413.45</v>
      </c>
      <c r="AA473">
        <v>398.55</v>
      </c>
      <c r="AB473">
        <v>433.75</v>
      </c>
      <c r="AC473" s="1">
        <f>(Table2[[#This Row],[Close Price]]/Table2[[#This Row],[Day Low]])-1</f>
        <v>5.8501369180981033E-3</v>
      </c>
      <c r="AD473" s="1">
        <f>(Table2[[#This Row],[Day High]]/Table2[[#This Row],[Close Price]])-1</f>
        <v>1.6953347358000137E-2</v>
      </c>
      <c r="AE473" s="1">
        <f>(Table2[[#This Row],[Close Price]]/Table2[[#This Row],[Current Week Low]])-1</f>
        <v>1.3800025090954682E-2</v>
      </c>
      <c r="AF473" s="1">
        <f>(Table2[[#This Row],[Current Week High]]/Table2[[#This Row],[Close Price]])-1</f>
        <v>2.3264447469372618E-2</v>
      </c>
      <c r="AG473" s="1">
        <f>(Table2[[#This Row],[Close Price]]/Table2[[#This Row],[Current Month Low]])-1</f>
        <v>1.3800025090954682E-2</v>
      </c>
      <c r="AH473" s="1">
        <f>(Table2[[#This Row],[Current Month High]]/Table2[[#This Row],[Close Price]])-1</f>
        <v>7.3505754238336829E-2</v>
      </c>
      <c r="AI473">
        <v>16.247989110258601</v>
      </c>
      <c r="AJ473">
        <v>58.762278978388899</v>
      </c>
      <c r="AK473" t="str">
        <f>IF(AND(Table2[[#This Row],[20D EMA]]&gt;Table2[[#This Row],[50D EMA]],Table2[[#This Row],[50D EMA]]&gt;Table2[[#This Row],[200D EMA]]),"Uptrend","Downtrend/NoTrend")</f>
        <v>Uptrend</v>
      </c>
      <c r="AL473">
        <v>0.27</v>
      </c>
      <c r="AM473" t="s">
        <v>3194</v>
      </c>
      <c r="AN473">
        <v>-0.52</v>
      </c>
      <c r="AO473" t="s">
        <v>3193</v>
      </c>
      <c r="AP473">
        <v>1.3935035199766001E-2</v>
      </c>
      <c r="AQ473">
        <f>(Table2[[#This Row],[Sharpe Ratio]]-AVERAGE(Table2[Sharpe Ratio]))/_xlfn.STDEV.P(Table2[Sharpe Ratio])</f>
        <v>-0.61522778445901816</v>
      </c>
      <c r="AR4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-2.3833621757715564</v>
      </c>
      <c r="AS473">
        <f>_xlfn.RANK.AVG(Table2[[#This Row],[1Y Return vs Nifty Z-Score]],Table2[1Y Return vs Nifty Z-Score])</f>
        <v>360</v>
      </c>
      <c r="AT473">
        <f>_xlfn.RANK.AVG(Table2[[#This Row],[6M Return vs Nifty Z-Score]],Table2[6M Return vs Nifty Z-Score])</f>
        <v>495</v>
      </c>
      <c r="AU473">
        <f>_xlfn.RANK.AVG(Table2[[#This Row],[Sharpe Ratio Z-Score]],Table2[Sharpe Ratio Z-Score])</f>
        <v>494</v>
      </c>
      <c r="AV473">
        <f>(Table2[[#This Row],[Rank 1Y]]+Table2[[#This Row],[Rank 6M]]+Table2[[#This Row],[Rank Sharpe]])/3</f>
        <v>449.66666666666669</v>
      </c>
    </row>
    <row r="474" spans="1:48" x14ac:dyDescent="0.3">
      <c r="A474" t="s">
        <v>1289</v>
      </c>
      <c r="B474" t="s">
        <v>1290</v>
      </c>
      <c r="C474" t="s">
        <v>3151</v>
      </c>
      <c r="D474" t="s">
        <v>48</v>
      </c>
      <c r="E474">
        <v>9249.8059940000003</v>
      </c>
      <c r="F474">
        <v>328.9</v>
      </c>
      <c r="G474">
        <v>-8.0436591225054297</v>
      </c>
      <c r="H474">
        <f>(Table2[[#This Row],[1Y Return vs Nifty]]-AVERAGE(Table2[1Y Return vs Nifty]))/_xlfn.STDEV.P(Table2[1Y Return vs Nifty])</f>
        <v>-0.55551045259041165</v>
      </c>
      <c r="I474">
        <v>-9.2336566577258505</v>
      </c>
      <c r="J474">
        <f>(Table2[[#This Row],[1M Return vs Nifty]]-AVERAGE(Table2[1M Return vs Nifty]))/_xlfn.STDEV.P(Table2[1M Return vs Nifty])</f>
        <v>-0.93232784949214564</v>
      </c>
      <c r="K474">
        <v>16.0986147872696</v>
      </c>
      <c r="L474">
        <f>(Table2[[#This Row],[6M Return vs Nifty]]-AVERAGE(Table2[6M Return vs Nifty]))/_xlfn.STDEV.P(Table2[6M Return vs Nifty])</f>
        <v>0.1540388540960109</v>
      </c>
      <c r="M474">
        <v>1.26122232959977</v>
      </c>
      <c r="N474">
        <f>(Table2[[#This Row],[1W Return vs Nifty]]-AVERAGE(Table2[1W Return vs Nifty]))/_xlfn.STDEV.P(Table2[1W Return vs Nifty])</f>
        <v>-0.55989656401504884</v>
      </c>
      <c r="O474">
        <v>328.67</v>
      </c>
      <c r="P474">
        <v>335.902281060581</v>
      </c>
      <c r="Q474">
        <v>314.13157896745298</v>
      </c>
      <c r="R474">
        <v>53.510637531010097</v>
      </c>
      <c r="S474" s="1">
        <f>(Table2[[#This Row],[Close Price]]-Table2[[#This Row],[20D EMA]])/Table2[[#This Row],[20D EMA]]</f>
        <v>6.9979006298098799E-4</v>
      </c>
      <c r="T474" s="1">
        <f>(Table2[[#This Row],[Close Price]]-Table2[[#This Row],[50D EMA]])/Table2[[#This Row],[50D EMA]]</f>
        <v>-2.0846184903752243E-2</v>
      </c>
      <c r="U474" s="1">
        <f>(Table2[[#This Row],[Close Price]]-Table2[[#This Row],[200D EMA]])/Table2[[#This Row],[200D EMA]]</f>
        <v>4.7013487408972481E-2</v>
      </c>
      <c r="V474">
        <v>0.36762730120207199</v>
      </c>
      <c r="W474">
        <v>318.45</v>
      </c>
      <c r="X474">
        <v>330</v>
      </c>
      <c r="Y474">
        <v>316</v>
      </c>
      <c r="Z474">
        <v>330</v>
      </c>
      <c r="AA474">
        <v>305.3</v>
      </c>
      <c r="AB474">
        <v>346</v>
      </c>
      <c r="AC474" s="1">
        <f>(Table2[[#This Row],[Close Price]]/Table2[[#This Row],[Day Low]])-1</f>
        <v>3.2815198618307395E-2</v>
      </c>
      <c r="AD474" s="1">
        <f>(Table2[[#This Row],[Day High]]/Table2[[#This Row],[Close Price]])-1</f>
        <v>3.3444816053511683E-3</v>
      </c>
      <c r="AE474" s="1">
        <f>(Table2[[#This Row],[Close Price]]/Table2[[#This Row],[Current Week Low]])-1</f>
        <v>4.0822784810126578E-2</v>
      </c>
      <c r="AF474" s="1">
        <f>(Table2[[#This Row],[Current Week High]]/Table2[[#This Row],[Close Price]])-1</f>
        <v>3.3444816053511683E-3</v>
      </c>
      <c r="AG474" s="1">
        <f>(Table2[[#This Row],[Close Price]]/Table2[[#This Row],[Current Month Low]])-1</f>
        <v>7.7301015394693584E-2</v>
      </c>
      <c r="AH474" s="1">
        <f>(Table2[[#This Row],[Current Month High]]/Table2[[#This Row],[Close Price]])-1</f>
        <v>5.1991486774095597E-2</v>
      </c>
      <c r="AI474">
        <v>26.2997871693523</v>
      </c>
      <c r="AJ474">
        <v>38.922914466736998</v>
      </c>
      <c r="AK474" t="str">
        <f>IF(AND(Table2[[#This Row],[20D EMA]]&gt;Table2[[#This Row],[50D EMA]],Table2[[#This Row],[50D EMA]]&gt;Table2[[#This Row],[200D EMA]]),"Uptrend","Downtrend/NoTrend")</f>
        <v>Downtrend/NoTrend</v>
      </c>
      <c r="AL474">
        <v>-0.09</v>
      </c>
      <c r="AM474" t="s">
        <v>3193</v>
      </c>
      <c r="AN474">
        <v>-4</v>
      </c>
      <c r="AO474" t="s">
        <v>3193</v>
      </c>
      <c r="AP474">
        <v>-7.1161249291710003E-3</v>
      </c>
      <c r="AQ474">
        <f>(Table2[[#This Row],[Sharpe Ratio]]-AVERAGE(Table2[Sharpe Ratio]))/_xlfn.STDEV.P(Table2[Sharpe Ratio])</f>
        <v>-0.86058428821951882</v>
      </c>
      <c r="AR4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4">
        <f>_xlfn.RANK.AVG(Table2[[#This Row],[1Y Return vs Nifty Z-Score]],Table2[1Y Return vs Nifty Z-Score])</f>
        <v>507</v>
      </c>
      <c r="AT474">
        <f>_xlfn.RANK.AVG(Table2[[#This Row],[6M Return vs Nifty Z-Score]],Table2[6M Return vs Nifty Z-Score])</f>
        <v>257</v>
      </c>
      <c r="AU474">
        <f>_xlfn.RANK.AVG(Table2[[#This Row],[Sharpe Ratio Z-Score]],Table2[Sharpe Ratio Z-Score])</f>
        <v>591</v>
      </c>
      <c r="AV474">
        <f>(Table2[[#This Row],[Rank 1Y]]+Table2[[#This Row],[Rank 6M]]+Table2[[#This Row],[Rank Sharpe]])/3</f>
        <v>451.66666666666669</v>
      </c>
    </row>
    <row r="475" spans="1:48" x14ac:dyDescent="0.3">
      <c r="A475" t="s">
        <v>392</v>
      </c>
      <c r="B475" t="s">
        <v>393</v>
      </c>
      <c r="C475" t="s">
        <v>3152</v>
      </c>
      <c r="D475" t="s">
        <v>51</v>
      </c>
      <c r="E475">
        <v>61666.324376080003</v>
      </c>
      <c r="F475">
        <v>29020.400000000001</v>
      </c>
      <c r="G475">
        <v>2.2461971980633302</v>
      </c>
      <c r="H475">
        <f>(Table2[[#This Row],[1Y Return vs Nifty]]-AVERAGE(Table2[1Y Return vs Nifty]))/_xlfn.STDEV.P(Table2[1Y Return vs Nifty])</f>
        <v>-0.38484812348733211</v>
      </c>
      <c r="I475">
        <v>-1.80777408236607</v>
      </c>
      <c r="J475">
        <f>(Table2[[#This Row],[1M Return vs Nifty]]-AVERAGE(Table2[1M Return vs Nifty]))/_xlfn.STDEV.P(Table2[1M Return vs Nifty])</f>
        <v>-0.11391908902646443</v>
      </c>
      <c r="K475">
        <v>-1.82208379144069</v>
      </c>
      <c r="L475">
        <f>(Table2[[#This Row],[6M Return vs Nifty]]-AVERAGE(Table2[6M Return vs Nifty]))/_xlfn.STDEV.P(Table2[6M Return vs Nifty])</f>
        <v>-0.38889772061134209</v>
      </c>
      <c r="M475">
        <v>2.6115282420270498</v>
      </c>
      <c r="N475">
        <f>(Table2[[#This Row],[1W Return vs Nifty]]-AVERAGE(Table2[1W Return vs Nifty]))/_xlfn.STDEV.P(Table2[1W Return vs Nifty])</f>
        <v>-0.2997284185429126</v>
      </c>
      <c r="O475">
        <v>28727.89</v>
      </c>
      <c r="P475">
        <v>28630.030642843802</v>
      </c>
      <c r="Q475">
        <v>27144.7330206763</v>
      </c>
      <c r="R475">
        <v>60.071166377108398</v>
      </c>
      <c r="S475" s="1">
        <f>(Table2[[#This Row],[Close Price]]-Table2[[#This Row],[20D EMA]])/Table2[[#This Row],[20D EMA]]</f>
        <v>1.0182091340505761E-2</v>
      </c>
      <c r="T475" s="1">
        <f>(Table2[[#This Row],[Close Price]]-Table2[[#This Row],[50D EMA]])/Table2[[#This Row],[50D EMA]]</f>
        <v>1.3634961206504134E-2</v>
      </c>
      <c r="U475" s="1">
        <f>(Table2[[#This Row],[Close Price]]-Table2[[#This Row],[200D EMA]])/Table2[[#This Row],[200D EMA]]</f>
        <v>6.9098744787616628E-2</v>
      </c>
      <c r="V475">
        <v>0.60158826277271205</v>
      </c>
      <c r="W475">
        <v>28876.35</v>
      </c>
      <c r="X475">
        <v>29300</v>
      </c>
      <c r="Y475">
        <v>28645.1</v>
      </c>
      <c r="Z475">
        <v>29300</v>
      </c>
      <c r="AA475">
        <v>27800</v>
      </c>
      <c r="AB475">
        <v>29300</v>
      </c>
      <c r="AC475" s="1">
        <f>(Table2[[#This Row],[Close Price]]/Table2[[#This Row],[Day Low]])-1</f>
        <v>4.9885113596421782E-3</v>
      </c>
      <c r="AD475" s="1">
        <f>(Table2[[#This Row],[Day High]]/Table2[[#This Row],[Close Price]])-1</f>
        <v>9.6346018662734068E-3</v>
      </c>
      <c r="AE475" s="1">
        <f>(Table2[[#This Row],[Close Price]]/Table2[[#This Row],[Current Week Low]])-1</f>
        <v>1.3101717222142817E-2</v>
      </c>
      <c r="AF475" s="1">
        <f>(Table2[[#This Row],[Current Week High]]/Table2[[#This Row],[Close Price]])-1</f>
        <v>9.6346018662734068E-3</v>
      </c>
      <c r="AG475" s="1">
        <f>(Table2[[#This Row],[Close Price]]/Table2[[#This Row],[Current Month Low]])-1</f>
        <v>4.3899280575539601E-2</v>
      </c>
      <c r="AH475" s="1">
        <f>(Table2[[#This Row],[Current Month High]]/Table2[[#This Row],[Close Price]])-1</f>
        <v>9.6346018662734068E-3</v>
      </c>
      <c r="AI475">
        <v>5.1708453363840503</v>
      </c>
      <c r="AJ475">
        <v>31.910909090909101</v>
      </c>
      <c r="AK475" t="str">
        <f>IF(AND(Table2[[#This Row],[20D EMA]]&gt;Table2[[#This Row],[50D EMA]],Table2[[#This Row],[50D EMA]]&gt;Table2[[#This Row],[200D EMA]]),"Uptrend","Downtrend/NoTrend")</f>
        <v>Uptrend</v>
      </c>
      <c r="AL475">
        <v>-7.0000000000000007E-2</v>
      </c>
      <c r="AM475" t="s">
        <v>3193</v>
      </c>
      <c r="AN475">
        <v>-0.56000000000000005</v>
      </c>
      <c r="AO475" t="s">
        <v>3193</v>
      </c>
      <c r="AP475">
        <v>2.3746105619837001E-2</v>
      </c>
      <c r="AQ475">
        <f>(Table2[[#This Row],[Sharpe Ratio]]-AVERAGE(Table2[Sharpe Ratio]))/_xlfn.STDEV.P(Table2[Sharpe Ratio])</f>
        <v>-0.50087732008210573</v>
      </c>
      <c r="AR4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-1.6882706717501568</v>
      </c>
      <c r="AS475">
        <f>_xlfn.RANK.AVG(Table2[[#This Row],[1Y Return vs Nifty Z-Score]],Table2[1Y Return vs Nifty Z-Score])</f>
        <v>436</v>
      </c>
      <c r="AT475">
        <f>_xlfn.RANK.AVG(Table2[[#This Row],[6M Return vs Nifty Z-Score]],Table2[6M Return vs Nifty Z-Score])</f>
        <v>451</v>
      </c>
      <c r="AU475">
        <f>_xlfn.RANK.AVG(Table2[[#This Row],[Sharpe Ratio Z-Score]],Table2[Sharpe Ratio Z-Score])</f>
        <v>469</v>
      </c>
      <c r="AV475">
        <f>(Table2[[#This Row],[Rank 1Y]]+Table2[[#This Row],[Rank 6M]]+Table2[[#This Row],[Rank Sharpe]])/3</f>
        <v>452</v>
      </c>
    </row>
    <row r="476" spans="1:48" x14ac:dyDescent="0.3">
      <c r="A476" t="s">
        <v>1603</v>
      </c>
      <c r="B476" t="s">
        <v>1604</v>
      </c>
      <c r="C476" t="s">
        <v>3162</v>
      </c>
      <c r="D476" t="s">
        <v>258</v>
      </c>
      <c r="E476">
        <v>5988.9830903699904</v>
      </c>
      <c r="F476">
        <v>625.45000000000005</v>
      </c>
      <c r="G476">
        <v>-25.946187761920399</v>
      </c>
      <c r="H476">
        <f>(Table2[[#This Row],[1Y Return vs Nifty]]-AVERAGE(Table2[1Y Return vs Nifty]))/_xlfn.STDEV.P(Table2[1Y Return vs Nifty])</f>
        <v>-0.85243269710512104</v>
      </c>
      <c r="I476">
        <v>-8.1405417602543704</v>
      </c>
      <c r="J476">
        <f>(Table2[[#This Row],[1M Return vs Nifty]]-AVERAGE(Table2[1M Return vs Nifty]))/_xlfn.STDEV.P(Table2[1M Return vs Nifty])</f>
        <v>-0.81185532663611859</v>
      </c>
      <c r="K476">
        <v>11.249926853513299</v>
      </c>
      <c r="L476">
        <f>(Table2[[#This Row],[6M Return vs Nifty]]-AVERAGE(Table2[6M Return vs Nifty]))/_xlfn.STDEV.P(Table2[6M Return vs Nifty])</f>
        <v>7.1400037517529583E-3</v>
      </c>
      <c r="M476">
        <v>-0.58963486913180496</v>
      </c>
      <c r="N476">
        <f>(Table2[[#This Row],[1W Return vs Nifty]]-AVERAGE(Table2[1W Return vs Nifty]))/_xlfn.STDEV.P(Table2[1W Return vs Nifty])</f>
        <v>-0.91650767005853206</v>
      </c>
      <c r="O476">
        <v>560.77</v>
      </c>
      <c r="P476">
        <v>640.54497061491304</v>
      </c>
      <c r="Q476">
        <v>581.59021775774602</v>
      </c>
      <c r="R476">
        <v>32.165764133312202</v>
      </c>
      <c r="S476" s="1">
        <f>(Table2[[#This Row],[Close Price]]-Table2[[#This Row],[20D EMA]])/Table2[[#This Row],[20D EMA]]</f>
        <v>0.11534140556734501</v>
      </c>
      <c r="T476" s="1">
        <f>(Table2[[#This Row],[Close Price]]-Table2[[#This Row],[50D EMA]])/Table2[[#This Row],[50D EMA]]</f>
        <v>-2.3565824895045329E-2</v>
      </c>
      <c r="U476" s="1">
        <f>(Table2[[#This Row],[Close Price]]-Table2[[#This Row],[200D EMA]])/Table2[[#This Row],[200D EMA]]</f>
        <v>7.5413548754912615E-2</v>
      </c>
      <c r="V476">
        <v>0.33200984045063198</v>
      </c>
      <c r="W476">
        <v>612.25</v>
      </c>
      <c r="X476">
        <v>629.95000000000005</v>
      </c>
      <c r="Y476">
        <v>617</v>
      </c>
      <c r="Z476">
        <v>645.70000000000005</v>
      </c>
      <c r="AA476">
        <v>617</v>
      </c>
      <c r="AB476">
        <v>645.70000000000005</v>
      </c>
      <c r="AC476" s="1">
        <f>(Table2[[#This Row],[Close Price]]/Table2[[#This Row],[Day Low]])-1</f>
        <v>2.1559820334830615E-2</v>
      </c>
      <c r="AD476" s="1">
        <f>(Table2[[#This Row],[Day High]]/Table2[[#This Row],[Close Price]])-1</f>
        <v>7.1948197297946326E-3</v>
      </c>
      <c r="AE476" s="1">
        <f>(Table2[[#This Row],[Close Price]]/Table2[[#This Row],[Current Week Low]])-1</f>
        <v>1.3695299837925612E-2</v>
      </c>
      <c r="AF476" s="1">
        <f>(Table2[[#This Row],[Current Week High]]/Table2[[#This Row],[Close Price]])-1</f>
        <v>3.2376688784075514E-2</v>
      </c>
      <c r="AG476" s="1">
        <f>(Table2[[#This Row],[Close Price]]/Table2[[#This Row],[Current Month Low]])-1</f>
        <v>1.3695299837925612E-2</v>
      </c>
      <c r="AH476" s="1">
        <f>(Table2[[#This Row],[Current Month High]]/Table2[[#This Row],[Close Price]])-1</f>
        <v>3.2376688784075514E-2</v>
      </c>
      <c r="AI476">
        <v>16.204332880326099</v>
      </c>
      <c r="AJ476">
        <v>43.7981377169789</v>
      </c>
      <c r="AK476" t="str">
        <f>IF(AND(Table2[[#This Row],[20D EMA]]&gt;Table2[[#This Row],[50D EMA]],Table2[[#This Row],[50D EMA]]&gt;Table2[[#This Row],[200D EMA]]),"Uptrend","Downtrend/NoTrend")</f>
        <v>Downtrend/NoTrend</v>
      </c>
      <c r="AL476">
        <v>0.17</v>
      </c>
      <c r="AM476" t="s">
        <v>3194</v>
      </c>
      <c r="AN476">
        <v>-3.85</v>
      </c>
      <c r="AO476" t="s">
        <v>3193</v>
      </c>
      <c r="AP476">
        <v>3.6944057916432002E-2</v>
      </c>
      <c r="AQ476">
        <f>(Table2[[#This Row],[Sharpe Ratio]]-AVERAGE(Table2[Sharpe Ratio]))/_xlfn.STDEV.P(Table2[Sharpe Ratio])</f>
        <v>-0.34705190559394306</v>
      </c>
      <c r="AR4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6">
        <f>_xlfn.RANK.AVG(Table2[[#This Row],[1Y Return vs Nifty Z-Score]],Table2[1Y Return vs Nifty Z-Score])</f>
        <v>615</v>
      </c>
      <c r="AT476">
        <f>_xlfn.RANK.AVG(Table2[[#This Row],[6M Return vs Nifty Z-Score]],Table2[6M Return vs Nifty Z-Score])</f>
        <v>319</v>
      </c>
      <c r="AU476">
        <f>_xlfn.RANK.AVG(Table2[[#This Row],[Sharpe Ratio Z-Score]],Table2[Sharpe Ratio Z-Score])</f>
        <v>428</v>
      </c>
      <c r="AV476">
        <f>(Table2[[#This Row],[Rank 1Y]]+Table2[[#This Row],[Rank 6M]]+Table2[[#This Row],[Rank Sharpe]])/3</f>
        <v>454</v>
      </c>
    </row>
    <row r="477" spans="1:48" x14ac:dyDescent="0.3">
      <c r="A477" t="s">
        <v>1104</v>
      </c>
      <c r="B477" t="s">
        <v>1105</v>
      </c>
      <c r="C477" t="s">
        <v>3148</v>
      </c>
      <c r="D477" t="s">
        <v>587</v>
      </c>
      <c r="E477">
        <v>11861.369455</v>
      </c>
      <c r="F477">
        <v>890.8</v>
      </c>
      <c r="G477">
        <v>-6.3164852149886297</v>
      </c>
      <c r="H477">
        <f>(Table2[[#This Row],[1Y Return vs Nifty]]-AVERAGE(Table2[1Y Return vs Nifty]))/_xlfn.STDEV.P(Table2[1Y Return vs Nifty])</f>
        <v>-0.52686442366251784</v>
      </c>
      <c r="I477">
        <v>-6.2323506156566504</v>
      </c>
      <c r="J477">
        <f>(Table2[[#This Row],[1M Return vs Nifty]]-AVERAGE(Table2[1M Return vs Nifty]))/_xlfn.STDEV.P(Table2[1M Return vs Nifty])</f>
        <v>-0.60155300451703408</v>
      </c>
      <c r="K477">
        <v>2.31987234450501</v>
      </c>
      <c r="L477">
        <f>(Table2[[#This Row],[6M Return vs Nifty]]-AVERAGE(Table2[6M Return vs Nifty]))/_xlfn.STDEV.P(Table2[6M Return vs Nifty])</f>
        <v>-0.26341045418803155</v>
      </c>
      <c r="M477">
        <v>5.0172363634851997</v>
      </c>
      <c r="N477">
        <f>(Table2[[#This Row],[1W Return vs Nifty]]-AVERAGE(Table2[1W Return vs Nifty]))/_xlfn.STDEV.P(Table2[1W Return vs Nifty])</f>
        <v>0.16378774823587322</v>
      </c>
      <c r="O477">
        <v>870.61</v>
      </c>
      <c r="P477">
        <v>863.29902917615902</v>
      </c>
      <c r="Q477">
        <v>815.35744025859196</v>
      </c>
      <c r="R477">
        <v>59.944008647157403</v>
      </c>
      <c r="S477" s="1">
        <f>(Table2[[#This Row],[Close Price]]-Table2[[#This Row],[20D EMA]])/Table2[[#This Row],[20D EMA]]</f>
        <v>2.3190636450304891E-2</v>
      </c>
      <c r="T477" s="1">
        <f>(Table2[[#This Row],[Close Price]]-Table2[[#This Row],[50D EMA]])/Table2[[#This Row],[50D EMA]]</f>
        <v>3.1855672130298746E-2</v>
      </c>
      <c r="U477" s="1">
        <f>(Table2[[#This Row],[Close Price]]-Table2[[#This Row],[200D EMA]])/Table2[[#This Row],[200D EMA]]</f>
        <v>9.2526977760184856E-2</v>
      </c>
      <c r="V477">
        <v>0.79735830430585897</v>
      </c>
      <c r="W477">
        <v>874</v>
      </c>
      <c r="X477">
        <v>897</v>
      </c>
      <c r="Y477">
        <v>858.35</v>
      </c>
      <c r="Z477">
        <v>897</v>
      </c>
      <c r="AA477">
        <v>821</v>
      </c>
      <c r="AB477">
        <v>925.45</v>
      </c>
      <c r="AC477" s="1">
        <f>(Table2[[#This Row],[Close Price]]/Table2[[#This Row],[Day Low]])-1</f>
        <v>1.922196796338671E-2</v>
      </c>
      <c r="AD477" s="1">
        <f>(Table2[[#This Row],[Day High]]/Table2[[#This Row],[Close Price]])-1</f>
        <v>6.9600359227661723E-3</v>
      </c>
      <c r="AE477" s="1">
        <f>(Table2[[#This Row],[Close Price]]/Table2[[#This Row],[Current Week Low]])-1</f>
        <v>3.7805091163278348E-2</v>
      </c>
      <c r="AF477" s="1">
        <f>(Table2[[#This Row],[Current Week High]]/Table2[[#This Row],[Close Price]])-1</f>
        <v>6.9600359227661723E-3</v>
      </c>
      <c r="AG477" s="1">
        <f>(Table2[[#This Row],[Close Price]]/Table2[[#This Row],[Current Month Low]])-1</f>
        <v>8.501827040194887E-2</v>
      </c>
      <c r="AH477" s="1">
        <f>(Table2[[#This Row],[Current Month High]]/Table2[[#This Row],[Close Price]])-1</f>
        <v>3.8897620116749021E-2</v>
      </c>
      <c r="AI477">
        <v>6.8421643466547</v>
      </c>
      <c r="AJ477">
        <v>30.999999999999901</v>
      </c>
      <c r="AK477" t="str">
        <f>IF(AND(Table2[[#This Row],[20D EMA]]&gt;Table2[[#This Row],[50D EMA]],Table2[[#This Row],[50D EMA]]&gt;Table2[[#This Row],[200D EMA]]),"Uptrend","Downtrend/NoTrend")</f>
        <v>Uptrend</v>
      </c>
      <c r="AL477">
        <v>0.02</v>
      </c>
      <c r="AM477" t="s">
        <v>3194</v>
      </c>
      <c r="AN477">
        <v>0.63</v>
      </c>
      <c r="AO477" t="s">
        <v>3194</v>
      </c>
      <c r="AP477">
        <v>2.3863844395552999E-2</v>
      </c>
      <c r="AQ477">
        <f>(Table2[[#This Row],[Sharpe Ratio]]-AVERAGE(Table2[Sharpe Ratio]))/_xlfn.STDEV.P(Table2[Sharpe Ratio])</f>
        <v>-0.49950504538608986</v>
      </c>
      <c r="AR47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-1.7275451795178003</v>
      </c>
      <c r="AS477">
        <f>_xlfn.RANK.AVG(Table2[[#This Row],[1Y Return vs Nifty Z-Score]],Table2[1Y Return vs Nifty Z-Score])</f>
        <v>496</v>
      </c>
      <c r="AT477">
        <f>_xlfn.RANK.AVG(Table2[[#This Row],[6M Return vs Nifty Z-Score]],Table2[6M Return vs Nifty Z-Score])</f>
        <v>400</v>
      </c>
      <c r="AU477">
        <f>_xlfn.RANK.AVG(Table2[[#This Row],[Sharpe Ratio Z-Score]],Table2[Sharpe Ratio Z-Score])</f>
        <v>468</v>
      </c>
      <c r="AV477">
        <f>(Table2[[#This Row],[Rank 1Y]]+Table2[[#This Row],[Rank 6M]]+Table2[[#This Row],[Rank Sharpe]])/3</f>
        <v>454.66666666666669</v>
      </c>
    </row>
    <row r="478" spans="1:48" x14ac:dyDescent="0.3">
      <c r="A478" t="s">
        <v>648</v>
      </c>
      <c r="B478" t="s">
        <v>649</v>
      </c>
      <c r="C478" t="s">
        <v>3154</v>
      </c>
      <c r="D478" t="s">
        <v>184</v>
      </c>
      <c r="E478">
        <v>29731.498244159899</v>
      </c>
      <c r="F478">
        <v>15674.9</v>
      </c>
      <c r="G478">
        <v>-27.4226091910337</v>
      </c>
      <c r="H478">
        <f>(Table2[[#This Row],[1Y Return vs Nifty]]-AVERAGE(Table2[1Y Return vs Nifty]))/_xlfn.STDEV.P(Table2[1Y Return vs Nifty])</f>
        <v>-0.87691987282267714</v>
      </c>
      <c r="I478">
        <v>-10.582404585780701</v>
      </c>
      <c r="J478">
        <f>(Table2[[#This Row],[1M Return vs Nifty]]-AVERAGE(Table2[1M Return vs Nifty]))/_xlfn.STDEV.P(Table2[1M Return vs Nifty])</f>
        <v>-1.0809737658230467</v>
      </c>
      <c r="K478">
        <v>0.62648702012955404</v>
      </c>
      <c r="L478">
        <f>(Table2[[#This Row],[6M Return vs Nifty]]-AVERAGE(Table2[6M Return vs Nifty]))/_xlfn.STDEV.P(Table2[6M Return vs Nifty])</f>
        <v>-0.31471430395917571</v>
      </c>
      <c r="M478">
        <v>1.1366462612627199</v>
      </c>
      <c r="N478">
        <f>(Table2[[#This Row],[1W Return vs Nifty]]-AVERAGE(Table2[1W Return vs Nifty]))/_xlfn.STDEV.P(Table2[1W Return vs Nifty])</f>
        <v>-0.58389906920381729</v>
      </c>
      <c r="O478">
        <v>15680.72</v>
      </c>
      <c r="P478">
        <v>15801.210683773699</v>
      </c>
      <c r="Q478">
        <v>15282.3001568335</v>
      </c>
      <c r="R478">
        <v>52.567200384257802</v>
      </c>
      <c r="S478" s="1">
        <f>(Table2[[#This Row],[Close Price]]-Table2[[#This Row],[20D EMA]])/Table2[[#This Row],[20D EMA]]</f>
        <v>-3.7115642649060177E-4</v>
      </c>
      <c r="T478" s="1">
        <f>(Table2[[#This Row],[Close Price]]-Table2[[#This Row],[50D EMA]])/Table2[[#This Row],[50D EMA]]</f>
        <v>-7.9937345499359932E-3</v>
      </c>
      <c r="U478" s="1">
        <f>(Table2[[#This Row],[Close Price]]-Table2[[#This Row],[200D EMA]])/Table2[[#This Row],[200D EMA]]</f>
        <v>2.5689839823683072E-2</v>
      </c>
      <c r="V478">
        <v>1.5674213162923301</v>
      </c>
      <c r="W478">
        <v>15250.05</v>
      </c>
      <c r="X478">
        <v>15779</v>
      </c>
      <c r="Y478">
        <v>15168.15</v>
      </c>
      <c r="Z478">
        <v>15779</v>
      </c>
      <c r="AA478">
        <v>14770.05</v>
      </c>
      <c r="AB478">
        <v>16158</v>
      </c>
      <c r="AC478" s="1">
        <f>(Table2[[#This Row],[Close Price]]/Table2[[#This Row],[Day Low]])-1</f>
        <v>2.7858925052704819E-2</v>
      </c>
      <c r="AD478" s="1">
        <f>(Table2[[#This Row],[Day High]]/Table2[[#This Row],[Close Price]])-1</f>
        <v>6.6411906934016329E-3</v>
      </c>
      <c r="AE478" s="1">
        <f>(Table2[[#This Row],[Close Price]]/Table2[[#This Row],[Current Week Low]])-1</f>
        <v>3.3408820456021227E-2</v>
      </c>
      <c r="AF478" s="1">
        <f>(Table2[[#This Row],[Current Week High]]/Table2[[#This Row],[Close Price]])-1</f>
        <v>6.6411906934016329E-3</v>
      </c>
      <c r="AG478" s="1">
        <f>(Table2[[#This Row],[Close Price]]/Table2[[#This Row],[Current Month Low]])-1</f>
        <v>6.126248726307626E-2</v>
      </c>
      <c r="AH478" s="1">
        <f>(Table2[[#This Row],[Current Month High]]/Table2[[#This Row],[Close Price]])-1</f>
        <v>3.0819973333163331E-2</v>
      </c>
      <c r="AI478">
        <v>16.4281749803826</v>
      </c>
      <c r="AJ478">
        <v>20.8084778420038</v>
      </c>
      <c r="AK478" t="str">
        <f>IF(AND(Table2[[#This Row],[20D EMA]]&gt;Table2[[#This Row],[50D EMA]],Table2[[#This Row],[50D EMA]]&gt;Table2[[#This Row],[200D EMA]]),"Uptrend","Downtrend/NoTrend")</f>
        <v>Downtrend/NoTrend</v>
      </c>
      <c r="AL478">
        <v>0</v>
      </c>
      <c r="AM478" t="s">
        <v>3195</v>
      </c>
      <c r="AN478">
        <v>-2.5299999999999998</v>
      </c>
      <c r="AO478" t="s">
        <v>3193</v>
      </c>
      <c r="AP478">
        <v>7.5153728917740997E-2</v>
      </c>
      <c r="AQ478">
        <f>(Table2[[#This Row],[Sharpe Ratio]]-AVERAGE(Table2[Sharpe Ratio]))/_xlfn.STDEV.P(Table2[Sharpe Ratio])</f>
        <v>9.8291307288337335E-2</v>
      </c>
      <c r="AR4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78">
        <f>_xlfn.RANK.AVG(Table2[[#This Row],[1Y Return vs Nifty Z-Score]],Table2[1Y Return vs Nifty Z-Score])</f>
        <v>622</v>
      </c>
      <c r="AT478">
        <f>_xlfn.RANK.AVG(Table2[[#This Row],[6M Return vs Nifty Z-Score]],Table2[6M Return vs Nifty Z-Score])</f>
        <v>427</v>
      </c>
      <c r="AU478">
        <f>_xlfn.RANK.AVG(Table2[[#This Row],[Sharpe Ratio Z-Score]],Table2[Sharpe Ratio Z-Score])</f>
        <v>316</v>
      </c>
      <c r="AV478">
        <f>(Table2[[#This Row],[Rank 1Y]]+Table2[[#This Row],[Rank 6M]]+Table2[[#This Row],[Rank Sharpe]])/3</f>
        <v>455</v>
      </c>
    </row>
    <row r="479" spans="1:48" x14ac:dyDescent="0.3">
      <c r="A479" t="s">
        <v>1345</v>
      </c>
      <c r="B479" t="s">
        <v>1346</v>
      </c>
      <c r="C479" t="s">
        <v>3148</v>
      </c>
      <c r="D479" t="s">
        <v>24</v>
      </c>
      <c r="E479">
        <v>8570.1988081079999</v>
      </c>
      <c r="F479">
        <v>226.92</v>
      </c>
      <c r="G479">
        <v>-32.5320951247786</v>
      </c>
      <c r="H479">
        <f>(Table2[[#This Row],[1Y Return vs Nifty]]-AVERAGE(Table2[1Y Return vs Nifty]))/_xlfn.STDEV.P(Table2[1Y Return vs Nifty])</f>
        <v>-0.96166321061149185</v>
      </c>
      <c r="I479">
        <v>1.71147916684419</v>
      </c>
      <c r="J479">
        <f>(Table2[[#This Row],[1M Return vs Nifty]]-AVERAGE(Table2[1M Return vs Nifty]))/_xlfn.STDEV.P(Table2[1M Return vs Nifty])</f>
        <v>0.27393887401322803</v>
      </c>
      <c r="K479">
        <v>-12.1408643660215</v>
      </c>
      <c r="L479">
        <f>(Table2[[#This Row],[6M Return vs Nifty]]-AVERAGE(Table2[6M Return vs Nifty]))/_xlfn.STDEV.P(Table2[6M Return vs Nifty])</f>
        <v>-0.70152188287337325</v>
      </c>
      <c r="M479">
        <v>1.3855131806757399</v>
      </c>
      <c r="N479">
        <f>(Table2[[#This Row],[1W Return vs Nifty]]-AVERAGE(Table2[1W Return vs Nifty]))/_xlfn.STDEV.P(Table2[1W Return vs Nifty])</f>
        <v>-0.53594901262985117</v>
      </c>
      <c r="O479">
        <v>229.01</v>
      </c>
      <c r="P479">
        <v>227.86886118785901</v>
      </c>
      <c r="Q479">
        <v>224.053270155695</v>
      </c>
      <c r="R479">
        <v>43.416587934994801</v>
      </c>
      <c r="S479" s="1">
        <f>(Table2[[#This Row],[Close Price]]-Table2[[#This Row],[20D EMA]])/Table2[[#This Row],[20D EMA]]</f>
        <v>-9.1262390288633834E-3</v>
      </c>
      <c r="T479" s="1">
        <f>(Table2[[#This Row],[Close Price]]-Table2[[#This Row],[50D EMA]])/Table2[[#This Row],[50D EMA]]</f>
        <v>-4.1640669238995577E-3</v>
      </c>
      <c r="U479" s="1">
        <f>(Table2[[#This Row],[Close Price]]-Table2[[#This Row],[200D EMA]])/Table2[[#This Row],[200D EMA]]</f>
        <v>1.2794858304513426E-2</v>
      </c>
      <c r="V479">
        <v>0.59471975146211398</v>
      </c>
      <c r="W479">
        <v>224.9</v>
      </c>
      <c r="X479">
        <v>229</v>
      </c>
      <c r="Y479">
        <v>224.9</v>
      </c>
      <c r="Z479">
        <v>230.47</v>
      </c>
      <c r="AA479">
        <v>219.67</v>
      </c>
      <c r="AB479">
        <v>240.55</v>
      </c>
      <c r="AC479" s="1">
        <f>(Table2[[#This Row],[Close Price]]/Table2[[#This Row],[Day Low]])-1</f>
        <v>8.9817696754113108E-3</v>
      </c>
      <c r="AD479" s="1">
        <f>(Table2[[#This Row],[Day High]]/Table2[[#This Row],[Close Price]])-1</f>
        <v>9.1662259827252068E-3</v>
      </c>
      <c r="AE479" s="1">
        <f>(Table2[[#This Row],[Close Price]]/Table2[[#This Row],[Current Week Low]])-1</f>
        <v>8.9817696754113108E-3</v>
      </c>
      <c r="AF479" s="1">
        <f>(Table2[[#This Row],[Current Week High]]/Table2[[#This Row],[Close Price]])-1</f>
        <v>1.5644279922439663E-2</v>
      </c>
      <c r="AG479" s="1">
        <f>(Table2[[#This Row],[Close Price]]/Table2[[#This Row],[Current Month Low]])-1</f>
        <v>3.300405153184327E-2</v>
      </c>
      <c r="AH479" s="1">
        <f>(Table2[[#This Row],[Current Month High]]/Table2[[#This Row],[Close Price]])-1</f>
        <v>6.0065221223338794E-2</v>
      </c>
      <c r="AI479">
        <v>26.2779834302838</v>
      </c>
      <c r="AJ479">
        <v>18.1875</v>
      </c>
      <c r="AK479" t="str">
        <f>IF(AND(Table2[[#This Row],[20D EMA]]&gt;Table2[[#This Row],[50D EMA]],Table2[[#This Row],[50D EMA]]&gt;Table2[[#This Row],[200D EMA]]),"Uptrend","Downtrend/NoTrend")</f>
        <v>Uptrend</v>
      </c>
      <c r="AL479">
        <v>-0.02</v>
      </c>
      <c r="AM479" t="s">
        <v>3193</v>
      </c>
      <c r="AN479">
        <v>-3.76</v>
      </c>
      <c r="AO479" t="s">
        <v>3193</v>
      </c>
      <c r="AP479">
        <v>0.127543569942449</v>
      </c>
      <c r="AQ479">
        <f>(Table2[[#This Row],[Sharpe Ratio]]-AVERAGE(Table2[Sharpe Ratio]))/_xlfn.STDEV.P(Table2[Sharpe Ratio])</f>
        <v>0.70890792640385047</v>
      </c>
      <c r="AR47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-1.2162873056976378</v>
      </c>
      <c r="AS479">
        <f>_xlfn.RANK.AVG(Table2[[#This Row],[1Y Return vs Nifty Z-Score]],Table2[1Y Return vs Nifty Z-Score])</f>
        <v>651</v>
      </c>
      <c r="AT479">
        <f>_xlfn.RANK.AVG(Table2[[#This Row],[6M Return vs Nifty Z-Score]],Table2[6M Return vs Nifty Z-Score])</f>
        <v>554</v>
      </c>
      <c r="AU479">
        <f>_xlfn.RANK.AVG(Table2[[#This Row],[Sharpe Ratio Z-Score]],Table2[Sharpe Ratio Z-Score])</f>
        <v>161</v>
      </c>
      <c r="AV479">
        <f>(Table2[[#This Row],[Rank 1Y]]+Table2[[#This Row],[Rank 6M]]+Table2[[#This Row],[Rank Sharpe]])/3</f>
        <v>455.33333333333331</v>
      </c>
    </row>
    <row r="480" spans="1:48" x14ac:dyDescent="0.3">
      <c r="A480" t="s">
        <v>1240</v>
      </c>
      <c r="B480" t="s">
        <v>1241</v>
      </c>
      <c r="C480" t="s">
        <v>3159</v>
      </c>
      <c r="D480" t="s">
        <v>215</v>
      </c>
      <c r="E480">
        <v>9689.7877363600001</v>
      </c>
      <c r="F480">
        <v>2510.6</v>
      </c>
      <c r="G480">
        <v>13.6579866877622</v>
      </c>
      <c r="H480">
        <f>(Table2[[#This Row],[1Y Return vs Nifty]]-AVERAGE(Table2[1Y Return vs Nifty]))/_xlfn.STDEV.P(Table2[1Y Return vs Nifty])</f>
        <v>-0.19557798084666173</v>
      </c>
      <c r="I480">
        <v>20.232089111074298</v>
      </c>
      <c r="J480">
        <f>(Table2[[#This Row],[1M Return vs Nifty]]-AVERAGE(Table2[1M Return vs Nifty]))/_xlfn.STDEV.P(Table2[1M Return vs Nifty])</f>
        <v>2.3151008872425258</v>
      </c>
      <c r="K480">
        <v>-9.6227424052842796</v>
      </c>
      <c r="L480">
        <f>(Table2[[#This Row],[6M Return vs Nifty]]-AVERAGE(Table2[6M Return vs Nifty]))/_xlfn.STDEV.P(Table2[6M Return vs Nifty])</f>
        <v>-0.62523130156298645</v>
      </c>
      <c r="M480">
        <v>10.6481967165962</v>
      </c>
      <c r="N480">
        <f>(Table2[[#This Row],[1W Return vs Nifty]]-AVERAGE(Table2[1W Return vs Nifty]))/_xlfn.STDEV.P(Table2[1W Return vs Nifty])</f>
        <v>1.2487245013176762</v>
      </c>
      <c r="O480">
        <v>2362.58</v>
      </c>
      <c r="P480">
        <v>2247.4128293127601</v>
      </c>
      <c r="Q480">
        <v>2067.90669120129</v>
      </c>
      <c r="R480">
        <v>66.4205164286913</v>
      </c>
      <c r="S480" s="1">
        <f>(Table2[[#This Row],[Close Price]]-Table2[[#This Row],[20D EMA]])/Table2[[#This Row],[20D EMA]]</f>
        <v>6.2651846709952677E-2</v>
      </c>
      <c r="T480" s="1">
        <f>(Table2[[#This Row],[Close Price]]-Table2[[#This Row],[50D EMA]])/Table2[[#This Row],[50D EMA]]</f>
        <v>0.11710673146229224</v>
      </c>
      <c r="U480" s="1">
        <f>(Table2[[#This Row],[Close Price]]-Table2[[#This Row],[200D EMA]])/Table2[[#This Row],[200D EMA]]</f>
        <v>0.21407799040562137</v>
      </c>
      <c r="V480">
        <v>1.0208928956361301</v>
      </c>
      <c r="W480">
        <v>2476.0500000000002</v>
      </c>
      <c r="X480">
        <v>2616.8000000000002</v>
      </c>
      <c r="Y480">
        <v>2450.0500000000002</v>
      </c>
      <c r="Z480">
        <v>2616.8000000000002</v>
      </c>
      <c r="AA480">
        <v>2187.3000000000002</v>
      </c>
      <c r="AB480">
        <v>2616.8000000000002</v>
      </c>
      <c r="AC480" s="1">
        <f>(Table2[[#This Row],[Close Price]]/Table2[[#This Row],[Day Low]])-1</f>
        <v>1.3953676218170008E-2</v>
      </c>
      <c r="AD480" s="1">
        <f>(Table2[[#This Row],[Day High]]/Table2[[#This Row],[Close Price]])-1</f>
        <v>4.2300645264080394E-2</v>
      </c>
      <c r="AE480" s="1">
        <f>(Table2[[#This Row],[Close Price]]/Table2[[#This Row],[Current Week Low]])-1</f>
        <v>2.4713781351400899E-2</v>
      </c>
      <c r="AF480" s="1">
        <f>(Table2[[#This Row],[Current Week High]]/Table2[[#This Row],[Close Price]])-1</f>
        <v>4.2300645264080394E-2</v>
      </c>
      <c r="AG480" s="1">
        <f>(Table2[[#This Row],[Close Price]]/Table2[[#This Row],[Current Month Low]])-1</f>
        <v>0.14780779957024626</v>
      </c>
      <c r="AH480" s="1">
        <f>(Table2[[#This Row],[Current Month High]]/Table2[[#This Row],[Close Price]])-1</f>
        <v>4.2300645264080394E-2</v>
      </c>
      <c r="AI480">
        <v>9.2567513741735006</v>
      </c>
      <c r="AJ480">
        <v>71.735412818934194</v>
      </c>
      <c r="AK480" t="str">
        <f>IF(AND(Table2[[#This Row],[20D EMA]]&gt;Table2[[#This Row],[50D EMA]],Table2[[#This Row],[50D EMA]]&gt;Table2[[#This Row],[200D EMA]]),"Uptrend","Downtrend/NoTrend")</f>
        <v>Uptrend</v>
      </c>
      <c r="AL480">
        <v>0.21</v>
      </c>
      <c r="AM480" t="s">
        <v>3194</v>
      </c>
      <c r="AN480">
        <v>4.01</v>
      </c>
      <c r="AO480" t="s">
        <v>3194</v>
      </c>
      <c r="AP480">
        <v>1.676660939302E-2</v>
      </c>
      <c r="AQ480">
        <f>(Table2[[#This Row],[Sharpe Ratio]]-AVERAGE(Table2[Sharpe Ratio]))/_xlfn.STDEV.P(Table2[Sharpe Ratio])</f>
        <v>-0.582225083423066</v>
      </c>
      <c r="AR48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2.160791022727488</v>
      </c>
      <c r="AS480">
        <f>_xlfn.RANK.AVG(Table2[[#This Row],[1Y Return vs Nifty Z-Score]],Table2[1Y Return vs Nifty Z-Score])</f>
        <v>357</v>
      </c>
      <c r="AT480">
        <f>_xlfn.RANK.AVG(Table2[[#This Row],[6M Return vs Nifty Z-Score]],Table2[6M Return vs Nifty Z-Score])</f>
        <v>523</v>
      </c>
      <c r="AU480">
        <f>_xlfn.RANK.AVG(Table2[[#This Row],[Sharpe Ratio Z-Score]],Table2[Sharpe Ratio Z-Score])</f>
        <v>487</v>
      </c>
      <c r="AV480">
        <f>(Table2[[#This Row],[Rank 1Y]]+Table2[[#This Row],[Rank 6M]]+Table2[[#This Row],[Rank Sharpe]])/3</f>
        <v>455.66666666666669</v>
      </c>
    </row>
    <row r="481" spans="1:48" x14ac:dyDescent="0.3">
      <c r="A481" t="s">
        <v>425</v>
      </c>
      <c r="B481" t="s">
        <v>426</v>
      </c>
      <c r="C481" t="s">
        <v>3150</v>
      </c>
      <c r="D481" t="s">
        <v>236</v>
      </c>
      <c r="E481">
        <v>54714.679508314999</v>
      </c>
      <c r="F481">
        <v>2069.35</v>
      </c>
      <c r="G481">
        <v>5.34402776380358</v>
      </c>
      <c r="H481">
        <f>(Table2[[#This Row],[1Y Return vs Nifty]]-AVERAGE(Table2[1Y Return vs Nifty]))/_xlfn.STDEV.P(Table2[1Y Return vs Nifty])</f>
        <v>-0.33346907959736655</v>
      </c>
      <c r="I481">
        <v>1.20137828966446</v>
      </c>
      <c r="J481">
        <f>(Table2[[#This Row],[1M Return vs Nifty]]-AVERAGE(Table2[1M Return vs Nifty]))/_xlfn.STDEV.P(Table2[1M Return vs Nifty])</f>
        <v>0.21772050234245149</v>
      </c>
      <c r="K481">
        <v>-0.54692580095044996</v>
      </c>
      <c r="L481">
        <f>(Table2[[#This Row],[6M Return vs Nifty]]-AVERAGE(Table2[6M Return vs Nifty]))/_xlfn.STDEV.P(Table2[6M Return vs Nifty])</f>
        <v>-0.35026474497556154</v>
      </c>
      <c r="M481">
        <v>1.27920179535548</v>
      </c>
      <c r="N481">
        <f>(Table2[[#This Row],[1W Return vs Nifty]]-AVERAGE(Table2[1W Return vs Nifty]))/_xlfn.STDEV.P(Table2[1W Return vs Nifty])</f>
        <v>-0.55643239769600028</v>
      </c>
      <c r="O481">
        <v>2099.23</v>
      </c>
      <c r="P481">
        <v>2071.32698722236</v>
      </c>
      <c r="Q481">
        <v>1930.14026137976</v>
      </c>
      <c r="R481">
        <v>37.692935252743297</v>
      </c>
      <c r="S481" s="1">
        <f>(Table2[[#This Row],[Close Price]]-Table2[[#This Row],[20D EMA]])/Table2[[#This Row],[20D EMA]]</f>
        <v>-1.4233790485082677E-2</v>
      </c>
      <c r="T481" s="1">
        <f>(Table2[[#This Row],[Close Price]]-Table2[[#This Row],[50D EMA]])/Table2[[#This Row],[50D EMA]]</f>
        <v>-9.5445443165457187E-4</v>
      </c>
      <c r="U481" s="1">
        <f>(Table2[[#This Row],[Close Price]]-Table2[[#This Row],[200D EMA]])/Table2[[#This Row],[200D EMA]]</f>
        <v>7.2124156676948395E-2</v>
      </c>
      <c r="V481">
        <v>0.506251715685343</v>
      </c>
      <c r="W481">
        <v>2055.4</v>
      </c>
      <c r="X481">
        <v>2102.5</v>
      </c>
      <c r="Y481">
        <v>2055.4</v>
      </c>
      <c r="Z481">
        <v>2102.5</v>
      </c>
      <c r="AA481">
        <v>2050</v>
      </c>
      <c r="AB481">
        <v>2186.4</v>
      </c>
      <c r="AC481" s="1">
        <f>(Table2[[#This Row],[Close Price]]/Table2[[#This Row],[Day Low]])-1</f>
        <v>6.7870000973044853E-3</v>
      </c>
      <c r="AD481" s="1">
        <f>(Table2[[#This Row],[Day High]]/Table2[[#This Row],[Close Price]])-1</f>
        <v>1.6019523038635297E-2</v>
      </c>
      <c r="AE481" s="1">
        <f>(Table2[[#This Row],[Close Price]]/Table2[[#This Row],[Current Week Low]])-1</f>
        <v>6.7870000973044853E-3</v>
      </c>
      <c r="AF481" s="1">
        <f>(Table2[[#This Row],[Current Week High]]/Table2[[#This Row],[Close Price]])-1</f>
        <v>1.6019523038635297E-2</v>
      </c>
      <c r="AG481" s="1">
        <f>(Table2[[#This Row],[Close Price]]/Table2[[#This Row],[Current Month Low]])-1</f>
        <v>9.4390243902437998E-3</v>
      </c>
      <c r="AH481" s="1">
        <f>(Table2[[#This Row],[Current Month High]]/Table2[[#This Row],[Close Price]])-1</f>
        <v>5.656365525406537E-2</v>
      </c>
      <c r="AI481">
        <v>6.5503660569744104</v>
      </c>
      <c r="AJ481">
        <v>34.286177806619001</v>
      </c>
      <c r="AK481" t="str">
        <f>IF(AND(Table2[[#This Row],[20D EMA]]&gt;Table2[[#This Row],[50D EMA]],Table2[[#This Row],[50D EMA]]&gt;Table2[[#This Row],[200D EMA]]),"Uptrend","Downtrend/NoTrend")</f>
        <v>Uptrend</v>
      </c>
      <c r="AL481">
        <v>-0.04</v>
      </c>
      <c r="AM481" t="s">
        <v>3193</v>
      </c>
      <c r="AN481">
        <v>-4.05</v>
      </c>
      <c r="AO481" t="s">
        <v>3193</v>
      </c>
      <c r="AP481">
        <v>4.31778538252E-4</v>
      </c>
      <c r="AQ481">
        <f>(Table2[[#This Row],[Sharpe Ratio]]-AVERAGE(Table2[Sharpe Ratio]))/_xlfn.STDEV.P(Table2[Sharpe Ratio])</f>
        <v>-0.77261159720649464</v>
      </c>
      <c r="AR48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-1.7950573171329713</v>
      </c>
      <c r="AS481">
        <f>_xlfn.RANK.AVG(Table2[[#This Row],[1Y Return vs Nifty Z-Score]],Table2[1Y Return vs Nifty Z-Score])</f>
        <v>411</v>
      </c>
      <c r="AT481">
        <f>_xlfn.RANK.AVG(Table2[[#This Row],[6M Return vs Nifty Z-Score]],Table2[6M Return vs Nifty Z-Score])</f>
        <v>438</v>
      </c>
      <c r="AU481">
        <f>_xlfn.RANK.AVG(Table2[[#This Row],[Sharpe Ratio Z-Score]],Table2[Sharpe Ratio Z-Score])</f>
        <v>520</v>
      </c>
      <c r="AV481">
        <f>(Table2[[#This Row],[Rank 1Y]]+Table2[[#This Row],[Rank 6M]]+Table2[[#This Row],[Rank Sharpe]])/3</f>
        <v>456.33333333333331</v>
      </c>
    </row>
    <row r="482" spans="1:48" x14ac:dyDescent="0.3">
      <c r="A482" t="s">
        <v>1207</v>
      </c>
      <c r="B482" t="s">
        <v>1208</v>
      </c>
      <c r="C482" t="s">
        <v>3161</v>
      </c>
      <c r="D482" t="s">
        <v>133</v>
      </c>
      <c r="E482">
        <v>10277.690826717</v>
      </c>
      <c r="F482">
        <v>190.87</v>
      </c>
      <c r="G482">
        <v>-14.8201253744077</v>
      </c>
      <c r="H482">
        <f>(Table2[[#This Row],[1Y Return vs Nifty]]-AVERAGE(Table2[1Y Return vs Nifty]))/_xlfn.STDEV.P(Table2[1Y Return vs Nifty])</f>
        <v>-0.66790147901575769</v>
      </c>
      <c r="I482">
        <v>1.4536357386687599</v>
      </c>
      <c r="J482">
        <f>(Table2[[#This Row],[1M Return vs Nifty]]-AVERAGE(Table2[1M Return vs Nifty]))/_xlfn.STDEV.P(Table2[1M Return vs Nifty])</f>
        <v>0.24552187195242561</v>
      </c>
      <c r="K482">
        <v>-21.936513211811999</v>
      </c>
      <c r="L482">
        <f>(Table2[[#This Row],[6M Return vs Nifty]]-AVERAGE(Table2[6M Return vs Nifty]))/_xlfn.STDEV.P(Table2[6M Return vs Nifty])</f>
        <v>-0.99829692252990676</v>
      </c>
      <c r="M482">
        <v>13.0108111747977</v>
      </c>
      <c r="N482">
        <f>(Table2[[#This Row],[1W Return vs Nifty]]-AVERAGE(Table2[1W Return vs Nifty]))/_xlfn.STDEV.P(Table2[1W Return vs Nifty])</f>
        <v>1.7039376618310675</v>
      </c>
      <c r="O482">
        <v>188.76</v>
      </c>
      <c r="P482">
        <v>192.93346494672701</v>
      </c>
      <c r="Q482">
        <v>196.06285562235001</v>
      </c>
      <c r="R482">
        <v>53.270874343646803</v>
      </c>
      <c r="S482" s="1">
        <f>(Table2[[#This Row],[Close Price]]-Table2[[#This Row],[20D EMA]])/Table2[[#This Row],[20D EMA]]</f>
        <v>1.1178215723670342E-2</v>
      </c>
      <c r="T482" s="1">
        <f>(Table2[[#This Row],[Close Price]]-Table2[[#This Row],[50D EMA]])/Table2[[#This Row],[50D EMA]]</f>
        <v>-1.0695215302833936E-2</v>
      </c>
      <c r="U482" s="1">
        <f>(Table2[[#This Row],[Close Price]]-Table2[[#This Row],[200D EMA]])/Table2[[#This Row],[200D EMA]]</f>
        <v>-2.6485667598111096E-2</v>
      </c>
      <c r="V482">
        <v>1.3300689722157499</v>
      </c>
      <c r="W482">
        <v>190.1</v>
      </c>
      <c r="X482">
        <v>196</v>
      </c>
      <c r="Y482">
        <v>190.1</v>
      </c>
      <c r="Z482">
        <v>204.1</v>
      </c>
      <c r="AA482">
        <v>166</v>
      </c>
      <c r="AB482">
        <v>205.9</v>
      </c>
      <c r="AC482" s="1">
        <f>(Table2[[#This Row],[Close Price]]/Table2[[#This Row],[Day Low]])-1</f>
        <v>4.0504997369805729E-3</v>
      </c>
      <c r="AD482" s="1">
        <f>(Table2[[#This Row],[Day High]]/Table2[[#This Row],[Close Price]])-1</f>
        <v>2.6876931943207394E-2</v>
      </c>
      <c r="AE482" s="1">
        <f>(Table2[[#This Row],[Close Price]]/Table2[[#This Row],[Current Week Low]])-1</f>
        <v>4.0504997369805729E-3</v>
      </c>
      <c r="AF482" s="1">
        <f>(Table2[[#This Row],[Current Week High]]/Table2[[#This Row],[Close Price]])-1</f>
        <v>6.9314192906166472E-2</v>
      </c>
      <c r="AG482" s="1">
        <f>(Table2[[#This Row],[Close Price]]/Table2[[#This Row],[Current Month Low]])-1</f>
        <v>0.14981927710843368</v>
      </c>
      <c r="AH482" s="1">
        <f>(Table2[[#This Row],[Current Month High]]/Table2[[#This Row],[Close Price]])-1</f>
        <v>7.87446953423796E-2</v>
      </c>
      <c r="AI482">
        <v>49.263896893173303</v>
      </c>
      <c r="AJ482">
        <v>40.811508668388001</v>
      </c>
      <c r="AK482" t="str">
        <f>IF(AND(Table2[[#This Row],[20D EMA]]&gt;Table2[[#This Row],[50D EMA]],Table2[[#This Row],[50D EMA]]&gt;Table2[[#This Row],[200D EMA]]),"Uptrend","Downtrend/NoTrend")</f>
        <v>Downtrend/NoTrend</v>
      </c>
      <c r="AL482">
        <v>-7.0000000000000007E-2</v>
      </c>
      <c r="AM482" t="s">
        <v>3193</v>
      </c>
      <c r="AN482">
        <v>1.1499999999999999</v>
      </c>
      <c r="AO482" t="s">
        <v>3194</v>
      </c>
      <c r="AP482">
        <v>0.12454619791053199</v>
      </c>
      <c r="AQ482">
        <f>(Table2[[#This Row],[Sharpe Ratio]]-AVERAGE(Table2[Sharpe Ratio]))/_xlfn.STDEV.P(Table2[Sharpe Ratio])</f>
        <v>0.67397281034771694</v>
      </c>
      <c r="AR4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2">
        <f>_xlfn.RANK.AVG(Table2[[#This Row],[1Y Return vs Nifty Z-Score]],Table2[1Y Return vs Nifty Z-Score])</f>
        <v>546</v>
      </c>
      <c r="AT482">
        <f>_xlfn.RANK.AVG(Table2[[#This Row],[6M Return vs Nifty Z-Score]],Table2[6M Return vs Nifty Z-Score])</f>
        <v>657</v>
      </c>
      <c r="AU482">
        <f>_xlfn.RANK.AVG(Table2[[#This Row],[Sharpe Ratio Z-Score]],Table2[Sharpe Ratio Z-Score])</f>
        <v>172</v>
      </c>
      <c r="AV482">
        <f>(Table2[[#This Row],[Rank 1Y]]+Table2[[#This Row],[Rank 6M]]+Table2[[#This Row],[Rank Sharpe]])/3</f>
        <v>458.33333333333331</v>
      </c>
    </row>
    <row r="483" spans="1:48" x14ac:dyDescent="0.3">
      <c r="A483" t="s">
        <v>530</v>
      </c>
      <c r="B483" t="s">
        <v>531</v>
      </c>
      <c r="C483" t="s">
        <v>3160</v>
      </c>
      <c r="D483" t="s">
        <v>532</v>
      </c>
      <c r="E483">
        <v>41200.05444516</v>
      </c>
      <c r="F483">
        <v>626.6</v>
      </c>
      <c r="G483">
        <v>-9.0950272628590199</v>
      </c>
      <c r="H483">
        <f>(Table2[[#This Row],[1Y Return vs Nifty]]-AVERAGE(Table2[1Y Return vs Nifty]))/_xlfn.STDEV.P(Table2[1Y Return vs Nifty])</f>
        <v>-0.57294791041174686</v>
      </c>
      <c r="I483">
        <v>-7.9932553386823502</v>
      </c>
      <c r="J483">
        <f>(Table2[[#This Row],[1M Return vs Nifty]]-AVERAGE(Table2[1M Return vs Nifty]))/_xlfn.STDEV.P(Table2[1M Return vs Nifty])</f>
        <v>-0.79562284564966257</v>
      </c>
      <c r="K483">
        <v>26.247571424125901</v>
      </c>
      <c r="L483">
        <f>(Table2[[#This Row],[6M Return vs Nifty]]-AVERAGE(Table2[6M Return vs Nifty]))/_xlfn.STDEV.P(Table2[6M Return vs Nifty])</f>
        <v>0.46151792524195145</v>
      </c>
      <c r="M483">
        <v>-0.33816664682700498</v>
      </c>
      <c r="N483">
        <f>(Table2[[#This Row],[1W Return vs Nifty]]-AVERAGE(Table2[1W Return vs Nifty]))/_xlfn.STDEV.P(Table2[1W Return vs Nifty])</f>
        <v>-0.86805641139181255</v>
      </c>
      <c r="O483">
        <v>645.5</v>
      </c>
      <c r="P483">
        <v>638.597660257332</v>
      </c>
      <c r="Q483">
        <v>569.15717203747295</v>
      </c>
      <c r="R483">
        <v>38.631852238081102</v>
      </c>
      <c r="S483" s="1">
        <f>(Table2[[#This Row],[Close Price]]-Table2[[#This Row],[20D EMA]])/Table2[[#This Row],[20D EMA]]</f>
        <v>-2.9279628195197485E-2</v>
      </c>
      <c r="T483" s="1">
        <f>(Table2[[#This Row],[Close Price]]-Table2[[#This Row],[50D EMA]])/Table2[[#This Row],[50D EMA]]</f>
        <v>-1.8787510515615332E-2</v>
      </c>
      <c r="U483" s="1">
        <f>(Table2[[#This Row],[Close Price]]-Table2[[#This Row],[200D EMA]])/Table2[[#This Row],[200D EMA]]</f>
        <v>0.10092612512795512</v>
      </c>
      <c r="V483">
        <v>0.88273653067386904</v>
      </c>
      <c r="W483">
        <v>617.20000000000005</v>
      </c>
      <c r="X483">
        <v>627.95000000000005</v>
      </c>
      <c r="Y483">
        <v>611.35</v>
      </c>
      <c r="Z483">
        <v>632.70000000000005</v>
      </c>
      <c r="AA483">
        <v>611.1</v>
      </c>
      <c r="AB483">
        <v>685.95</v>
      </c>
      <c r="AC483" s="1">
        <f>(Table2[[#This Row],[Close Price]]/Table2[[#This Row],[Day Low]])-1</f>
        <v>1.5230071289695335E-2</v>
      </c>
      <c r="AD483" s="1">
        <f>(Table2[[#This Row],[Day High]]/Table2[[#This Row],[Close Price]])-1</f>
        <v>2.1544845196297402E-3</v>
      </c>
      <c r="AE483" s="1">
        <f>(Table2[[#This Row],[Close Price]]/Table2[[#This Row],[Current Week Low]])-1</f>
        <v>2.4944794307679707E-2</v>
      </c>
      <c r="AF483" s="1">
        <f>(Table2[[#This Row],[Current Week High]]/Table2[[#This Row],[Close Price]])-1</f>
        <v>9.7350781998084557E-3</v>
      </c>
      <c r="AG483" s="1">
        <f>(Table2[[#This Row],[Close Price]]/Table2[[#This Row],[Current Month Low]])-1</f>
        <v>2.5364097529045893E-2</v>
      </c>
      <c r="AH483" s="1">
        <f>(Table2[[#This Row],[Current Month High]]/Table2[[#This Row],[Close Price]])-1</f>
        <v>9.4717523140759763E-2</v>
      </c>
      <c r="AI483">
        <v>14.1796999680817</v>
      </c>
      <c r="AJ483">
        <v>48.8184301151882</v>
      </c>
      <c r="AK483" t="str">
        <f>IF(AND(Table2[[#This Row],[20D EMA]]&gt;Table2[[#This Row],[50D EMA]],Table2[[#This Row],[50D EMA]]&gt;Table2[[#This Row],[200D EMA]]),"Uptrend","Downtrend/NoTrend")</f>
        <v>Uptrend</v>
      </c>
      <c r="AL483">
        <v>0.08</v>
      </c>
      <c r="AM483" t="s">
        <v>3194</v>
      </c>
      <c r="AN483">
        <v>-8.91</v>
      </c>
      <c r="AO483" t="s">
        <v>3193</v>
      </c>
      <c r="AP483">
        <v>-6.5791417575574995E-2</v>
      </c>
      <c r="AQ483">
        <f>(Table2[[#This Row],[Sharpe Ratio]]-AVERAGE(Table2[Sharpe Ratio]))/_xlfn.STDEV.P(Table2[Sharpe Ratio])</f>
        <v>-1.5444594082921936</v>
      </c>
      <c r="AR48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-3.3195686505034638</v>
      </c>
      <c r="AS483">
        <f>_xlfn.RANK.AVG(Table2[[#This Row],[1Y Return vs Nifty Z-Score]],Table2[1Y Return vs Nifty Z-Score])</f>
        <v>512</v>
      </c>
      <c r="AT483">
        <f>_xlfn.RANK.AVG(Table2[[#This Row],[6M Return vs Nifty Z-Score]],Table2[6M Return vs Nifty Z-Score])</f>
        <v>176</v>
      </c>
      <c r="AU483">
        <f>_xlfn.RANK.AVG(Table2[[#This Row],[Sharpe Ratio Z-Score]],Table2[Sharpe Ratio Z-Score])</f>
        <v>688</v>
      </c>
      <c r="AV483">
        <f>(Table2[[#This Row],[Rank 1Y]]+Table2[[#This Row],[Rank 6M]]+Table2[[#This Row],[Rank Sharpe]])/3</f>
        <v>458.66666666666669</v>
      </c>
    </row>
    <row r="484" spans="1:48" x14ac:dyDescent="0.3">
      <c r="A484" t="s">
        <v>463</v>
      </c>
      <c r="B484" t="s">
        <v>464</v>
      </c>
      <c r="C484" t="s">
        <v>3148</v>
      </c>
      <c r="D484" t="s">
        <v>34</v>
      </c>
      <c r="E484">
        <v>49490.035701831999</v>
      </c>
      <c r="F484">
        <v>57.01</v>
      </c>
      <c r="G484">
        <v>-8.0950801244322008</v>
      </c>
      <c r="H484">
        <f>(Table2[[#This Row],[1Y Return vs Nifty]]-AVERAGE(Table2[1Y Return vs Nifty]))/_xlfn.STDEV.P(Table2[1Y Return vs Nifty])</f>
        <v>-0.5563632952035874</v>
      </c>
      <c r="I484">
        <v>-3.7027431913728002</v>
      </c>
      <c r="J484">
        <f>(Table2[[#This Row],[1M Return vs Nifty]]-AVERAGE(Table2[1M Return vs Nifty]))/_xlfn.STDEV.P(Table2[1M Return vs Nifty])</f>
        <v>-0.32276420661140232</v>
      </c>
      <c r="K484">
        <v>-19.501904428994401</v>
      </c>
      <c r="L484">
        <f>(Table2[[#This Row],[6M Return vs Nifty]]-AVERAGE(Table2[6M Return vs Nifty]))/_xlfn.STDEV.P(Table2[6M Return vs Nifty])</f>
        <v>-0.92453650814149879</v>
      </c>
      <c r="M484">
        <v>3.37917103208938</v>
      </c>
      <c r="N484">
        <f>(Table2[[#This Row],[1W Return vs Nifty]]-AVERAGE(Table2[1W Return vs Nifty]))/_xlfn.STDEV.P(Table2[1W Return vs Nifty])</f>
        <v>-0.15182400722580039</v>
      </c>
      <c r="O484">
        <v>58.05</v>
      </c>
      <c r="P484">
        <v>59.362976067323501</v>
      </c>
      <c r="Q484">
        <v>57.918476023324601</v>
      </c>
      <c r="R484">
        <v>42.500346888625103</v>
      </c>
      <c r="S484" s="1">
        <f>(Table2[[#This Row],[Close Price]]-Table2[[#This Row],[20D EMA]])/Table2[[#This Row],[20D EMA]]</f>
        <v>-1.7915590008613251E-2</v>
      </c>
      <c r="T484" s="1">
        <f>(Table2[[#This Row],[Close Price]]-Table2[[#This Row],[50D EMA]])/Table2[[#This Row],[50D EMA]]</f>
        <v>-3.963709745035348E-2</v>
      </c>
      <c r="U484" s="1">
        <f>(Table2[[#This Row],[Close Price]]-Table2[[#This Row],[200D EMA]])/Table2[[#This Row],[200D EMA]]</f>
        <v>-1.5685426925921647E-2</v>
      </c>
      <c r="V484">
        <v>0.42053617870411097</v>
      </c>
      <c r="W484">
        <v>56.65</v>
      </c>
      <c r="X484">
        <v>57.47</v>
      </c>
      <c r="Y484">
        <v>56.5</v>
      </c>
      <c r="Z484">
        <v>57.63</v>
      </c>
      <c r="AA484">
        <v>54.64</v>
      </c>
      <c r="AB484">
        <v>59.15</v>
      </c>
      <c r="AC484" s="1">
        <f>(Table2[[#This Row],[Close Price]]/Table2[[#This Row],[Day Low]])-1</f>
        <v>6.3548102383053084E-3</v>
      </c>
      <c r="AD484" s="1">
        <f>(Table2[[#This Row],[Day High]]/Table2[[#This Row],[Close Price]])-1</f>
        <v>8.0687598666899785E-3</v>
      </c>
      <c r="AE484" s="1">
        <f>(Table2[[#This Row],[Close Price]]/Table2[[#This Row],[Current Week Low]])-1</f>
        <v>9.026548672566248E-3</v>
      </c>
      <c r="AF484" s="1">
        <f>(Table2[[#This Row],[Current Week High]]/Table2[[#This Row],[Close Price]])-1</f>
        <v>1.0875285037712734E-2</v>
      </c>
      <c r="AG484" s="1">
        <f>(Table2[[#This Row],[Close Price]]/Table2[[#This Row],[Current Month Low]])-1</f>
        <v>4.337481698389456E-2</v>
      </c>
      <c r="AH484" s="1">
        <f>(Table2[[#This Row],[Current Month High]]/Table2[[#This Row],[Close Price]])-1</f>
        <v>3.7537274162427581E-2</v>
      </c>
      <c r="AI484">
        <v>34.888616032275003</v>
      </c>
      <c r="AJ484">
        <v>39.559363525091797</v>
      </c>
      <c r="AK484" t="str">
        <f>IF(AND(Table2[[#This Row],[20D EMA]]&gt;Table2[[#This Row],[50D EMA]],Table2[[#This Row],[50D EMA]]&gt;Table2[[#This Row],[200D EMA]]),"Uptrend","Downtrend/NoTrend")</f>
        <v>Downtrend/NoTrend</v>
      </c>
      <c r="AL484">
        <v>-0.12</v>
      </c>
      <c r="AM484" t="s">
        <v>3193</v>
      </c>
      <c r="AN484">
        <v>-4.12</v>
      </c>
      <c r="AO484" t="s">
        <v>3193</v>
      </c>
      <c r="AP484">
        <v>9.9945902393606997E-2</v>
      </c>
      <c r="AQ484">
        <f>(Table2[[#This Row],[Sharpe Ratio]]-AVERAGE(Table2[Sharpe Ratio]))/_xlfn.STDEV.P(Table2[Sharpe Ratio])</f>
        <v>0.38725025147026371</v>
      </c>
      <c r="AR4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4">
        <f>_xlfn.RANK.AVG(Table2[[#This Row],[1Y Return vs Nifty Z-Score]],Table2[1Y Return vs Nifty Z-Score])</f>
        <v>508</v>
      </c>
      <c r="AT484">
        <f>_xlfn.RANK.AVG(Table2[[#This Row],[6M Return vs Nifty Z-Score]],Table2[6M Return vs Nifty Z-Score])</f>
        <v>633</v>
      </c>
      <c r="AU484">
        <f>_xlfn.RANK.AVG(Table2[[#This Row],[Sharpe Ratio Z-Score]],Table2[Sharpe Ratio Z-Score])</f>
        <v>238</v>
      </c>
      <c r="AV484">
        <f>(Table2[[#This Row],[Rank 1Y]]+Table2[[#This Row],[Rank 6M]]+Table2[[#This Row],[Rank Sharpe]])/3</f>
        <v>459.66666666666669</v>
      </c>
    </row>
    <row r="485" spans="1:48" x14ac:dyDescent="0.3">
      <c r="A485" t="s">
        <v>1321</v>
      </c>
      <c r="B485" t="s">
        <v>1322</v>
      </c>
      <c r="C485" t="s">
        <v>3150</v>
      </c>
      <c r="D485" t="s">
        <v>239</v>
      </c>
      <c r="E485">
        <v>8718.0378968000005</v>
      </c>
      <c r="F485">
        <v>652.9</v>
      </c>
      <c r="G485">
        <v>-25.405151997004001</v>
      </c>
      <c r="H485">
        <f>(Table2[[#This Row],[1Y Return vs Nifty]]-AVERAGE(Table2[1Y Return vs Nifty]))/_xlfn.STDEV.P(Table2[1Y Return vs Nifty])</f>
        <v>-0.84345935278503292</v>
      </c>
      <c r="I485">
        <v>-8.6025365364728792</v>
      </c>
      <c r="J485">
        <f>(Table2[[#This Row],[1M Return vs Nifty]]-AVERAGE(Table2[1M Return vs Nifty]))/_xlfn.STDEV.P(Table2[1M Return vs Nifty])</f>
        <v>-0.86277191039697765</v>
      </c>
      <c r="K485">
        <v>0.75867259381075003</v>
      </c>
      <c r="L485">
        <f>(Table2[[#This Row],[6M Return vs Nifty]]-AVERAGE(Table2[6M Return vs Nifty]))/_xlfn.STDEV.P(Table2[6M Return vs Nifty])</f>
        <v>-0.3107095280133621</v>
      </c>
      <c r="M485">
        <v>0.70569063541892996</v>
      </c>
      <c r="N485">
        <f>(Table2[[#This Row],[1W Return vs Nifty]]-AVERAGE(Table2[1W Return vs Nifty]))/_xlfn.STDEV.P(Table2[1W Return vs Nifty])</f>
        <v>-0.66693279135868555</v>
      </c>
      <c r="O485">
        <v>689.07</v>
      </c>
      <c r="P485">
        <v>689.65098543758097</v>
      </c>
      <c r="Q485">
        <v>644.50410041514999</v>
      </c>
      <c r="R485">
        <v>26.3921681936128</v>
      </c>
      <c r="S485" s="1">
        <f>(Table2[[#This Row],[Close Price]]-Table2[[#This Row],[20D EMA]])/Table2[[#This Row],[20D EMA]]</f>
        <v>-5.2491038646291482E-2</v>
      </c>
      <c r="T485" s="1">
        <f>(Table2[[#This Row],[Close Price]]-Table2[[#This Row],[50D EMA]])/Table2[[#This Row],[50D EMA]]</f>
        <v>-5.3289252409699131E-2</v>
      </c>
      <c r="U485" s="1">
        <f>(Table2[[#This Row],[Close Price]]-Table2[[#This Row],[200D EMA]])/Table2[[#This Row],[200D EMA]]</f>
        <v>1.3026914149098295E-2</v>
      </c>
      <c r="V485">
        <v>0.33340528940363001</v>
      </c>
      <c r="W485">
        <v>649.5</v>
      </c>
      <c r="X485">
        <v>669.05</v>
      </c>
      <c r="Y485">
        <v>649.5</v>
      </c>
      <c r="Z485">
        <v>674.7</v>
      </c>
      <c r="AA485">
        <v>642.04999999999995</v>
      </c>
      <c r="AB485">
        <v>704.25</v>
      </c>
      <c r="AC485" s="1">
        <f>(Table2[[#This Row],[Close Price]]/Table2[[#This Row],[Day Low]])-1</f>
        <v>5.2347959969207825E-3</v>
      </c>
      <c r="AD485" s="1">
        <f>(Table2[[#This Row],[Day High]]/Table2[[#This Row],[Close Price]])-1</f>
        <v>2.473579414918059E-2</v>
      </c>
      <c r="AE485" s="1">
        <f>(Table2[[#This Row],[Close Price]]/Table2[[#This Row],[Current Week Low]])-1</f>
        <v>5.2347959969207825E-3</v>
      </c>
      <c r="AF485" s="1">
        <f>(Table2[[#This Row],[Current Week High]]/Table2[[#This Row],[Close Price]])-1</f>
        <v>3.3389493031092066E-2</v>
      </c>
      <c r="AG485" s="1">
        <f>(Table2[[#This Row],[Close Price]]/Table2[[#This Row],[Current Month Low]])-1</f>
        <v>1.6898995405342232E-2</v>
      </c>
      <c r="AH485" s="1">
        <f>(Table2[[#This Row],[Current Month High]]/Table2[[#This Row],[Close Price]])-1</f>
        <v>7.864910399754943E-2</v>
      </c>
      <c r="AI485">
        <v>30.954204319191302</v>
      </c>
      <c r="AJ485">
        <v>18.364757070340801</v>
      </c>
      <c r="AK485" t="str">
        <f>IF(AND(Table2[[#This Row],[20D EMA]]&gt;Table2[[#This Row],[50D EMA]],Table2[[#This Row],[50D EMA]]&gt;Table2[[#This Row],[200D EMA]]),"Uptrend","Downtrend/NoTrend")</f>
        <v>Downtrend/NoTrend</v>
      </c>
      <c r="AL485">
        <v>0.06</v>
      </c>
      <c r="AM485" t="s">
        <v>3194</v>
      </c>
      <c r="AN485">
        <v>-8.6199999999999992</v>
      </c>
      <c r="AO485" t="s">
        <v>3193</v>
      </c>
      <c r="AP485">
        <v>6.4344600645370995E-2</v>
      </c>
      <c r="AQ485">
        <f>(Table2[[#This Row],[Sharpe Ratio]]-AVERAGE(Table2[Sharpe Ratio]))/_xlfn.STDEV.P(Table2[Sharpe Ratio])</f>
        <v>-2.7691769433496733E-2</v>
      </c>
      <c r="AR4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5">
        <f>_xlfn.RANK.AVG(Table2[[#This Row],[1Y Return vs Nifty Z-Score]],Table2[1Y Return vs Nifty Z-Score])</f>
        <v>612</v>
      </c>
      <c r="AT485">
        <f>_xlfn.RANK.AVG(Table2[[#This Row],[6M Return vs Nifty Z-Score]],Table2[6M Return vs Nifty Z-Score])</f>
        <v>422</v>
      </c>
      <c r="AU485">
        <f>_xlfn.RANK.AVG(Table2[[#This Row],[Sharpe Ratio Z-Score]],Table2[Sharpe Ratio Z-Score])</f>
        <v>345</v>
      </c>
      <c r="AV485">
        <f>(Table2[[#This Row],[Rank 1Y]]+Table2[[#This Row],[Rank 6M]]+Table2[[#This Row],[Rank Sharpe]])/3</f>
        <v>459.66666666666669</v>
      </c>
    </row>
    <row r="486" spans="1:48" x14ac:dyDescent="0.3">
      <c r="A486" t="s">
        <v>1108</v>
      </c>
      <c r="B486" t="s">
        <v>1109</v>
      </c>
      <c r="C486" t="s">
        <v>3147</v>
      </c>
      <c r="D486" t="s">
        <v>266</v>
      </c>
      <c r="E486">
        <v>11788.958414785</v>
      </c>
      <c r="F486">
        <v>2166.9499999999998</v>
      </c>
      <c r="G486">
        <v>-19.508782986364199</v>
      </c>
      <c r="H486">
        <f>(Table2[[#This Row],[1Y Return vs Nifty]]-AVERAGE(Table2[1Y Return vs Nifty]))/_xlfn.STDEV.P(Table2[1Y Return vs Nifty])</f>
        <v>-0.74566517206401506</v>
      </c>
      <c r="I486">
        <v>4.6808230933820898</v>
      </c>
      <c r="J486">
        <f>(Table2[[#This Row],[1M Return vs Nifty]]-AVERAGE(Table2[1M Return vs Nifty]))/_xlfn.STDEV.P(Table2[1M Return vs Nifty])</f>
        <v>0.60119116458643873</v>
      </c>
      <c r="K486">
        <v>6.4746666325484998</v>
      </c>
      <c r="L486">
        <f>(Table2[[#This Row],[6M Return vs Nifty]]-AVERAGE(Table2[6M Return vs Nifty]))/_xlfn.STDEV.P(Table2[6M Return vs Nifty])</f>
        <v>-0.13753423516363053</v>
      </c>
      <c r="M486">
        <v>4.6281270203230296</v>
      </c>
      <c r="N486">
        <f>(Table2[[#This Row],[1W Return vs Nifty]]-AVERAGE(Table2[1W Return vs Nifty]))/_xlfn.STDEV.P(Table2[1W Return vs Nifty])</f>
        <v>8.8816695184341266E-2</v>
      </c>
      <c r="O486">
        <v>2123.13</v>
      </c>
      <c r="P486">
        <v>2133.9940935243999</v>
      </c>
      <c r="Q486">
        <v>2041.7160321093099</v>
      </c>
      <c r="R486">
        <v>60.530625904511702</v>
      </c>
      <c r="S486" s="1">
        <f>(Table2[[#This Row],[Close Price]]-Table2[[#This Row],[20D EMA]])/Table2[[#This Row],[20D EMA]]</f>
        <v>2.0639339088986405E-2</v>
      </c>
      <c r="T486" s="1">
        <f>(Table2[[#This Row],[Close Price]]-Table2[[#This Row],[50D EMA]])/Table2[[#This Row],[50D EMA]]</f>
        <v>1.5443297887095636E-2</v>
      </c>
      <c r="U486" s="1">
        <f>(Table2[[#This Row],[Close Price]]-Table2[[#This Row],[200D EMA]])/Table2[[#This Row],[200D EMA]]</f>
        <v>6.1337603232370107E-2</v>
      </c>
      <c r="V486">
        <v>0.59972551220201398</v>
      </c>
      <c r="W486">
        <v>2140</v>
      </c>
      <c r="X486">
        <v>2190.6999999999998</v>
      </c>
      <c r="Y486">
        <v>2104.5</v>
      </c>
      <c r="Z486">
        <v>2190.6999999999998</v>
      </c>
      <c r="AA486">
        <v>2017</v>
      </c>
      <c r="AB486">
        <v>2218</v>
      </c>
      <c r="AC486" s="1">
        <f>(Table2[[#This Row],[Close Price]]/Table2[[#This Row],[Day Low]])-1</f>
        <v>1.2593457943925079E-2</v>
      </c>
      <c r="AD486" s="1">
        <f>(Table2[[#This Row],[Day High]]/Table2[[#This Row],[Close Price]])-1</f>
        <v>1.0960105217010074E-2</v>
      </c>
      <c r="AE486" s="1">
        <f>(Table2[[#This Row],[Close Price]]/Table2[[#This Row],[Current Week Low]])-1</f>
        <v>2.9674507008790707E-2</v>
      </c>
      <c r="AF486" s="1">
        <f>(Table2[[#This Row],[Current Week High]]/Table2[[#This Row],[Close Price]])-1</f>
        <v>1.0960105217010074E-2</v>
      </c>
      <c r="AG486" s="1">
        <f>(Table2[[#This Row],[Close Price]]/Table2[[#This Row],[Current Month Low]])-1</f>
        <v>7.4343083787803632E-2</v>
      </c>
      <c r="AH486" s="1">
        <f>(Table2[[#This Row],[Current Month High]]/Table2[[#This Row],[Close Price]])-1</f>
        <v>2.3558457740141758E-2</v>
      </c>
      <c r="AI486">
        <v>26.807263665520601</v>
      </c>
      <c r="AJ486">
        <v>35.434374999999903</v>
      </c>
      <c r="AK486" t="str">
        <f>IF(AND(Table2[[#This Row],[20D EMA]]&gt;Table2[[#This Row],[50D EMA]],Table2[[#This Row],[50D EMA]]&gt;Table2[[#This Row],[200D EMA]]),"Uptrend","Downtrend/NoTrend")</f>
        <v>Downtrend/NoTrend</v>
      </c>
      <c r="AL486">
        <v>-0.13</v>
      </c>
      <c r="AM486" t="s">
        <v>3193</v>
      </c>
      <c r="AN486">
        <v>3.81</v>
      </c>
      <c r="AO486" t="s">
        <v>3194</v>
      </c>
      <c r="AP486">
        <v>3.1719706172498002E-2</v>
      </c>
      <c r="AQ486">
        <f>(Table2[[#This Row],[Sharpe Ratio]]-AVERAGE(Table2[Sharpe Ratio]))/_xlfn.STDEV.P(Table2[Sharpe Ratio])</f>
        <v>-0.40794302372974184</v>
      </c>
      <c r="AR4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6">
        <f>_xlfn.RANK.AVG(Table2[[#This Row],[1Y Return vs Nifty Z-Score]],Table2[1Y Return vs Nifty Z-Score])</f>
        <v>578</v>
      </c>
      <c r="AT486">
        <f>_xlfn.RANK.AVG(Table2[[#This Row],[6M Return vs Nifty Z-Score]],Table2[6M Return vs Nifty Z-Score])</f>
        <v>360</v>
      </c>
      <c r="AU486">
        <f>_xlfn.RANK.AVG(Table2[[#This Row],[Sharpe Ratio Z-Score]],Table2[Sharpe Ratio Z-Score])</f>
        <v>446</v>
      </c>
      <c r="AV486">
        <f>(Table2[[#This Row],[Rank 1Y]]+Table2[[#This Row],[Rank 6M]]+Table2[[#This Row],[Rank Sharpe]])/3</f>
        <v>461.33333333333331</v>
      </c>
    </row>
    <row r="487" spans="1:48" x14ac:dyDescent="0.3">
      <c r="A487" t="s">
        <v>170</v>
      </c>
      <c r="B487" t="s">
        <v>171</v>
      </c>
      <c r="C487" t="s">
        <v>3162</v>
      </c>
      <c r="D487" t="s">
        <v>172</v>
      </c>
      <c r="E487">
        <v>160912.597644375</v>
      </c>
      <c r="F487">
        <v>3163.75</v>
      </c>
      <c r="G487">
        <v>3.0835648959681401</v>
      </c>
      <c r="H487">
        <f>(Table2[[#This Row],[1Y Return vs Nifty]]-AVERAGE(Table2[1Y Return vs Nifty]))/_xlfn.STDEV.P(Table2[1Y Return vs Nifty])</f>
        <v>-0.37095996828010569</v>
      </c>
      <c r="I487">
        <v>-4.4980199636575202</v>
      </c>
      <c r="J487">
        <f>(Table2[[#This Row],[1M Return vs Nifty]]-AVERAGE(Table2[1M Return vs Nifty]))/_xlfn.STDEV.P(Table2[1M Return vs Nifty])</f>
        <v>-0.41041189977481751</v>
      </c>
      <c r="K487">
        <v>-2.7768337075666101</v>
      </c>
      <c r="L487">
        <f>(Table2[[#This Row],[6M Return vs Nifty]]-AVERAGE(Table2[6M Return vs Nifty]))/_xlfn.STDEV.P(Table2[6M Return vs Nifty])</f>
        <v>-0.41782341493552205</v>
      </c>
      <c r="M487">
        <v>-0.48233733495779402</v>
      </c>
      <c r="N487">
        <f>(Table2[[#This Row],[1W Return vs Nifty]]-AVERAGE(Table2[1W Return vs Nifty]))/_xlfn.STDEV.P(Table2[1W Return vs Nifty])</f>
        <v>-0.89583428025636092</v>
      </c>
      <c r="O487">
        <v>3206.22</v>
      </c>
      <c r="P487">
        <v>3190.3685123626701</v>
      </c>
      <c r="Q487">
        <v>3000.3061433841399</v>
      </c>
      <c r="R487">
        <v>42.436523270164898</v>
      </c>
      <c r="S487" s="1">
        <f>(Table2[[#This Row],[Close Price]]-Table2[[#This Row],[20D EMA]])/Table2[[#This Row],[20D EMA]]</f>
        <v>-1.3246127839012857E-2</v>
      </c>
      <c r="T487" s="1">
        <f>(Table2[[#This Row],[Close Price]]-Table2[[#This Row],[50D EMA]])/Table2[[#This Row],[50D EMA]]</f>
        <v>-8.3433974036301595E-3</v>
      </c>
      <c r="U487" s="1">
        <f>(Table2[[#This Row],[Close Price]]-Table2[[#This Row],[200D EMA]])/Table2[[#This Row],[200D EMA]]</f>
        <v>5.4475726410874406E-2</v>
      </c>
      <c r="V487">
        <v>1.0695158065903401</v>
      </c>
      <c r="W487">
        <v>3140.5</v>
      </c>
      <c r="X487">
        <v>3217</v>
      </c>
      <c r="Y487">
        <v>3100.3</v>
      </c>
      <c r="Z487">
        <v>3217</v>
      </c>
      <c r="AA487">
        <v>3100.3</v>
      </c>
      <c r="AB487">
        <v>3396.4</v>
      </c>
      <c r="AC487" s="1">
        <f>(Table2[[#This Row],[Close Price]]/Table2[[#This Row],[Day Low]])-1</f>
        <v>7.4032797325267463E-3</v>
      </c>
      <c r="AD487" s="1">
        <f>(Table2[[#This Row],[Day High]]/Table2[[#This Row],[Close Price]])-1</f>
        <v>1.6831291979454654E-2</v>
      </c>
      <c r="AE487" s="1">
        <f>(Table2[[#This Row],[Close Price]]/Table2[[#This Row],[Current Week Low]])-1</f>
        <v>2.0465761377931102E-2</v>
      </c>
      <c r="AF487" s="1">
        <f>(Table2[[#This Row],[Current Week High]]/Table2[[#This Row],[Close Price]])-1</f>
        <v>1.6831291979454654E-2</v>
      </c>
      <c r="AG487" s="1">
        <f>(Table2[[#This Row],[Close Price]]/Table2[[#This Row],[Current Month Low]])-1</f>
        <v>2.0465761377931102E-2</v>
      </c>
      <c r="AH487" s="1">
        <f>(Table2[[#This Row],[Current Month High]]/Table2[[#This Row],[Close Price]])-1</f>
        <v>7.3536151718688325E-2</v>
      </c>
      <c r="AI487">
        <v>7.9415250888976701</v>
      </c>
      <c r="AJ487">
        <v>38.001352206058698</v>
      </c>
      <c r="AK487" t="str">
        <f>IF(AND(Table2[[#This Row],[20D EMA]]&gt;Table2[[#This Row],[50D EMA]],Table2[[#This Row],[50D EMA]]&gt;Table2[[#This Row],[200D EMA]]),"Uptrend","Downtrend/NoTrend")</f>
        <v>Uptrend</v>
      </c>
      <c r="AL487">
        <v>0.02</v>
      </c>
      <c r="AM487" t="s">
        <v>3194</v>
      </c>
      <c r="AN487">
        <v>-3.83</v>
      </c>
      <c r="AO487" t="s">
        <v>3193</v>
      </c>
      <c r="AP487">
        <v>1.5058234284457E-2</v>
      </c>
      <c r="AQ487">
        <f>(Table2[[#This Row],[Sharpe Ratio]]-AVERAGE(Table2[Sharpe Ratio]))/_xlfn.STDEV.P(Table2[Sharpe Ratio])</f>
        <v>-0.60213661994557355</v>
      </c>
      <c r="AR4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-2.6971661831923797</v>
      </c>
      <c r="AS487">
        <f>_xlfn.RANK.AVG(Table2[[#This Row],[1Y Return vs Nifty Z-Score]],Table2[1Y Return vs Nifty Z-Score])</f>
        <v>428</v>
      </c>
      <c r="AT487">
        <f>_xlfn.RANK.AVG(Table2[[#This Row],[6M Return vs Nifty Z-Score]],Table2[6M Return vs Nifty Z-Score])</f>
        <v>464</v>
      </c>
      <c r="AU487">
        <f>_xlfn.RANK.AVG(Table2[[#This Row],[Sharpe Ratio Z-Score]],Table2[Sharpe Ratio Z-Score])</f>
        <v>492</v>
      </c>
      <c r="AV487">
        <f>(Table2[[#This Row],[Rank 1Y]]+Table2[[#This Row],[Rank 6M]]+Table2[[#This Row],[Rank Sharpe]])/3</f>
        <v>461.33333333333331</v>
      </c>
    </row>
    <row r="488" spans="1:48" x14ac:dyDescent="0.3">
      <c r="A488" t="s">
        <v>1485</v>
      </c>
      <c r="B488" t="s">
        <v>1486</v>
      </c>
      <c r="C488" t="s">
        <v>3165</v>
      </c>
      <c r="D488" t="s">
        <v>1487</v>
      </c>
      <c r="E488">
        <v>7021.9300536000001</v>
      </c>
      <c r="F488">
        <v>917.4</v>
      </c>
      <c r="G488">
        <v>-18.528643736461799</v>
      </c>
      <c r="H488">
        <f>(Table2[[#This Row],[1Y Return vs Nifty]]-AVERAGE(Table2[1Y Return vs Nifty]))/_xlfn.STDEV.P(Table2[1Y Return vs Nifty])</f>
        <v>-0.72940908043139208</v>
      </c>
      <c r="I488">
        <v>-12.125284660794801</v>
      </c>
      <c r="J488">
        <f>(Table2[[#This Row],[1M Return vs Nifty]]-AVERAGE(Table2[1M Return vs Nifty]))/_xlfn.STDEV.P(Table2[1M Return vs Nifty])</f>
        <v>-1.251015044677811</v>
      </c>
      <c r="K488">
        <v>31.176965424263201</v>
      </c>
      <c r="L488">
        <f>(Table2[[#This Row],[6M Return vs Nifty]]-AVERAGE(Table2[6M Return vs Nifty]))/_xlfn.STDEV.P(Table2[6M Return vs Nifty])</f>
        <v>0.6108618965197794</v>
      </c>
      <c r="M488">
        <v>3.4323155043003801</v>
      </c>
      <c r="N488">
        <f>(Table2[[#This Row],[1W Return vs Nifty]]-AVERAGE(Table2[1W Return vs Nifty]))/_xlfn.STDEV.P(Table2[1W Return vs Nifty])</f>
        <v>-0.1415844765757589</v>
      </c>
      <c r="O488">
        <v>828.95</v>
      </c>
      <c r="P488">
        <v>953.08796766178602</v>
      </c>
      <c r="Q488">
        <v>853.14695107868499</v>
      </c>
      <c r="R488">
        <v>36.448927758389097</v>
      </c>
      <c r="S488" s="1">
        <f>(Table2[[#This Row],[Close Price]]-Table2[[#This Row],[20D EMA]])/Table2[[#This Row],[20D EMA]]</f>
        <v>0.10670124856746478</v>
      </c>
      <c r="T488" s="1">
        <f>(Table2[[#This Row],[Close Price]]-Table2[[#This Row],[50D EMA]])/Table2[[#This Row],[50D EMA]]</f>
        <v>-3.744456846867919E-2</v>
      </c>
      <c r="U488" s="1">
        <f>(Table2[[#This Row],[Close Price]]-Table2[[#This Row],[200D EMA]])/Table2[[#This Row],[200D EMA]]</f>
        <v>7.5312991320048664E-2</v>
      </c>
      <c r="V488">
        <v>0.49647406541352002</v>
      </c>
      <c r="W488">
        <v>910.05</v>
      </c>
      <c r="X488">
        <v>924.95</v>
      </c>
      <c r="Y488">
        <v>912.55</v>
      </c>
      <c r="Z488">
        <v>944.65</v>
      </c>
      <c r="AA488">
        <v>912.55</v>
      </c>
      <c r="AB488">
        <v>944.65</v>
      </c>
      <c r="AC488" s="1">
        <f>(Table2[[#This Row],[Close Price]]/Table2[[#This Row],[Day Low]])-1</f>
        <v>8.0764793143233149E-3</v>
      </c>
      <c r="AD488" s="1">
        <f>(Table2[[#This Row],[Day High]]/Table2[[#This Row],[Close Price]])-1</f>
        <v>8.2297798125137156E-3</v>
      </c>
      <c r="AE488" s="1">
        <f>(Table2[[#This Row],[Close Price]]/Table2[[#This Row],[Current Week Low]])-1</f>
        <v>5.3147772724781994E-3</v>
      </c>
      <c r="AF488" s="1">
        <f>(Table2[[#This Row],[Current Week High]]/Table2[[#This Row],[Close Price]])-1</f>
        <v>2.9703509919337234E-2</v>
      </c>
      <c r="AG488" s="1">
        <f>(Table2[[#This Row],[Close Price]]/Table2[[#This Row],[Current Month Low]])-1</f>
        <v>5.3147772724781994E-3</v>
      </c>
      <c r="AH488" s="1">
        <f>(Table2[[#This Row],[Current Month High]]/Table2[[#This Row],[Close Price]])-1</f>
        <v>2.9703509919337234E-2</v>
      </c>
      <c r="AI488">
        <v>21.7571397427512</v>
      </c>
      <c r="AJ488">
        <v>55.097210481825798</v>
      </c>
      <c r="AK488" t="str">
        <f>IF(AND(Table2[[#This Row],[20D EMA]]&gt;Table2[[#This Row],[50D EMA]],Table2[[#This Row],[50D EMA]]&gt;Table2[[#This Row],[200D EMA]]),"Uptrend","Downtrend/NoTrend")</f>
        <v>Downtrend/NoTrend</v>
      </c>
      <c r="AL488">
        <v>-0.03</v>
      </c>
      <c r="AM488" t="s">
        <v>3193</v>
      </c>
      <c r="AN488">
        <v>-7.31</v>
      </c>
      <c r="AO488" t="s">
        <v>3193</v>
      </c>
      <c r="AP488">
        <v>-5.4410055525416001E-2</v>
      </c>
      <c r="AQ488">
        <f>(Table2[[#This Row],[Sharpe Ratio]]-AVERAGE(Table2[Sharpe Ratio]))/_xlfn.STDEV.P(Table2[Sharpe Ratio])</f>
        <v>-1.4118068046563073</v>
      </c>
      <c r="AR4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8">
        <f>_xlfn.RANK.AVG(Table2[[#This Row],[1Y Return vs Nifty Z-Score]],Table2[1Y Return vs Nifty Z-Score])</f>
        <v>571</v>
      </c>
      <c r="AT488">
        <f>_xlfn.RANK.AVG(Table2[[#This Row],[6M Return vs Nifty Z-Score]],Table2[6M Return vs Nifty Z-Score])</f>
        <v>136</v>
      </c>
      <c r="AU488">
        <f>_xlfn.RANK.AVG(Table2[[#This Row],[Sharpe Ratio Z-Score]],Table2[Sharpe Ratio Z-Score])</f>
        <v>679</v>
      </c>
      <c r="AV488">
        <f>(Table2[[#This Row],[Rank 1Y]]+Table2[[#This Row],[Rank 6M]]+Table2[[#This Row],[Rank Sharpe]])/3</f>
        <v>462</v>
      </c>
    </row>
    <row r="489" spans="1:48" x14ac:dyDescent="0.3">
      <c r="A489" t="s">
        <v>1351</v>
      </c>
      <c r="B489" t="s">
        <v>1352</v>
      </c>
      <c r="C489" t="s">
        <v>3156</v>
      </c>
      <c r="D489" t="s">
        <v>77</v>
      </c>
      <c r="E489">
        <v>8513.6563036879998</v>
      </c>
      <c r="F489">
        <v>210.64</v>
      </c>
      <c r="G489">
        <v>-5.9821257963595098</v>
      </c>
      <c r="H489">
        <f>(Table2[[#This Row],[1Y Return vs Nifty]]-AVERAGE(Table2[1Y Return vs Nifty]))/_xlfn.STDEV.P(Table2[1Y Return vs Nifty])</f>
        <v>-0.52131890821865956</v>
      </c>
      <c r="I489">
        <v>1.0027090073801801</v>
      </c>
      <c r="J489">
        <f>(Table2[[#This Row],[1M Return vs Nifty]]-AVERAGE(Table2[1M Return vs Nifty]))/_xlfn.STDEV.P(Table2[1M Return vs Nifty])</f>
        <v>0.19582510076467924</v>
      </c>
      <c r="K489">
        <v>-18.109630305596699</v>
      </c>
      <c r="L489">
        <f>(Table2[[#This Row],[6M Return vs Nifty]]-AVERAGE(Table2[6M Return vs Nifty]))/_xlfn.STDEV.P(Table2[6M Return vs Nifty])</f>
        <v>-0.88235530966359699</v>
      </c>
      <c r="M489">
        <v>-0.53973547339462002</v>
      </c>
      <c r="N489">
        <f>(Table2[[#This Row],[1W Return vs Nifty]]-AVERAGE(Table2[1W Return vs Nifty]))/_xlfn.STDEV.P(Table2[1W Return vs Nifty])</f>
        <v>-0.90689337960061123</v>
      </c>
      <c r="O489">
        <v>210.24</v>
      </c>
      <c r="P489">
        <v>211.89073782203701</v>
      </c>
      <c r="Q489">
        <v>203.67586032829701</v>
      </c>
      <c r="R489">
        <v>53.213571231054402</v>
      </c>
      <c r="S489" s="1">
        <f>(Table2[[#This Row],[Close Price]]-Table2[[#This Row],[20D EMA]])/Table2[[#This Row],[20D EMA]]</f>
        <v>1.9025875190257669E-3</v>
      </c>
      <c r="T489" s="1">
        <f>(Table2[[#This Row],[Close Price]]-Table2[[#This Row],[50D EMA]])/Table2[[#This Row],[50D EMA]]</f>
        <v>-5.9027489115050184E-3</v>
      </c>
      <c r="U489" s="1">
        <f>(Table2[[#This Row],[Close Price]]-Table2[[#This Row],[200D EMA]])/Table2[[#This Row],[200D EMA]]</f>
        <v>3.4192268344799236E-2</v>
      </c>
      <c r="V489">
        <v>0.81097773391985595</v>
      </c>
      <c r="W489">
        <v>208.72</v>
      </c>
      <c r="X489">
        <v>213.83</v>
      </c>
      <c r="Y489">
        <v>206.35</v>
      </c>
      <c r="Z489">
        <v>213.83</v>
      </c>
      <c r="AA489">
        <v>201.01</v>
      </c>
      <c r="AB489">
        <v>217.24</v>
      </c>
      <c r="AC489" s="1">
        <f>(Table2[[#This Row],[Close Price]]/Table2[[#This Row],[Day Low]])-1</f>
        <v>9.1989267918741735E-3</v>
      </c>
      <c r="AD489" s="1">
        <f>(Table2[[#This Row],[Day High]]/Table2[[#This Row],[Close Price]])-1</f>
        <v>1.5144322066084515E-2</v>
      </c>
      <c r="AE489" s="1">
        <f>(Table2[[#This Row],[Close Price]]/Table2[[#This Row],[Current Week Low]])-1</f>
        <v>2.0789920038769116E-2</v>
      </c>
      <c r="AF489" s="1">
        <f>(Table2[[#This Row],[Current Week High]]/Table2[[#This Row],[Close Price]])-1</f>
        <v>1.5144322066084515E-2</v>
      </c>
      <c r="AG489" s="1">
        <f>(Table2[[#This Row],[Close Price]]/Table2[[#This Row],[Current Month Low]])-1</f>
        <v>4.7908064275409057E-2</v>
      </c>
      <c r="AH489" s="1">
        <f>(Table2[[#This Row],[Current Month High]]/Table2[[#This Row],[Close Price]])-1</f>
        <v>3.1333080136726199E-2</v>
      </c>
      <c r="AI489">
        <v>21.534371439422699</v>
      </c>
      <c r="AJ489">
        <v>43.292517006802697</v>
      </c>
      <c r="AK489" t="str">
        <f>IF(AND(Table2[[#This Row],[20D EMA]]&gt;Table2[[#This Row],[50D EMA]],Table2[[#This Row],[50D EMA]]&gt;Table2[[#This Row],[200D EMA]]),"Uptrend","Downtrend/NoTrend")</f>
        <v>Downtrend/NoTrend</v>
      </c>
      <c r="AL489">
        <v>0.02</v>
      </c>
      <c r="AM489" t="s">
        <v>3194</v>
      </c>
      <c r="AN489">
        <v>2.27</v>
      </c>
      <c r="AO489" t="s">
        <v>3194</v>
      </c>
      <c r="AP489">
        <v>8.8534546294639999E-2</v>
      </c>
      <c r="AQ489">
        <f>(Table2[[#This Row],[Sharpe Ratio]]-AVERAGE(Table2[Sharpe Ratio]))/_xlfn.STDEV.P(Table2[Sharpe Ratio])</f>
        <v>0.2542480597402258</v>
      </c>
      <c r="AR4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89">
        <f>_xlfn.RANK.AVG(Table2[[#This Row],[1Y Return vs Nifty Z-Score]],Table2[1Y Return vs Nifty Z-Score])</f>
        <v>491</v>
      </c>
      <c r="AT489">
        <f>_xlfn.RANK.AVG(Table2[[#This Row],[6M Return vs Nifty Z-Score]],Table2[6M Return vs Nifty Z-Score])</f>
        <v>622</v>
      </c>
      <c r="AU489">
        <f>_xlfn.RANK.AVG(Table2[[#This Row],[Sharpe Ratio Z-Score]],Table2[Sharpe Ratio Z-Score])</f>
        <v>275</v>
      </c>
      <c r="AV489">
        <f>(Table2[[#This Row],[Rank 1Y]]+Table2[[#This Row],[Rank 6M]]+Table2[[#This Row],[Rank Sharpe]])/3</f>
        <v>462.66666666666669</v>
      </c>
    </row>
    <row r="490" spans="1:48" x14ac:dyDescent="0.3">
      <c r="A490" t="s">
        <v>1769</v>
      </c>
      <c r="B490" t="s">
        <v>1770</v>
      </c>
      <c r="C490" t="s">
        <v>3159</v>
      </c>
      <c r="D490" t="s">
        <v>274</v>
      </c>
      <c r="E490">
        <v>4647.80156025</v>
      </c>
      <c r="F490">
        <v>510.5</v>
      </c>
      <c r="G490">
        <v>-2.01876256512673</v>
      </c>
      <c r="H490">
        <f>(Table2[[#This Row],[1Y Return vs Nifty]]-AVERAGE(Table2[1Y Return vs Nifty]))/_xlfn.STDEV.P(Table2[1Y Return vs Nifty])</f>
        <v>-0.45558457927845653</v>
      </c>
      <c r="I490">
        <v>0.140436903510195</v>
      </c>
      <c r="J490">
        <f>(Table2[[#This Row],[1M Return vs Nifty]]-AVERAGE(Table2[1M Return vs Nifty]))/_xlfn.STDEV.P(Table2[1M Return vs Nifty])</f>
        <v>0.10079383188171022</v>
      </c>
      <c r="K490">
        <v>14.5497245781568</v>
      </c>
      <c r="L490">
        <f>(Table2[[#This Row],[6M Return vs Nifty]]-AVERAGE(Table2[6M Return vs Nifty]))/_xlfn.STDEV.P(Table2[6M Return vs Nifty])</f>
        <v>0.10711271776042723</v>
      </c>
      <c r="M490">
        <v>6.7278050150657496</v>
      </c>
      <c r="N490">
        <f>(Table2[[#This Row],[1W Return vs Nifty]]-AVERAGE(Table2[1W Return vs Nifty]))/_xlfn.STDEV.P(Table2[1W Return vs Nifty])</f>
        <v>0.49336897104522803</v>
      </c>
      <c r="O490">
        <v>459.66</v>
      </c>
      <c r="P490">
        <v>514.09820855176804</v>
      </c>
      <c r="Q490">
        <v>483.29681014202203</v>
      </c>
      <c r="R490">
        <v>55.708181090600803</v>
      </c>
      <c r="S490" s="1">
        <f>(Table2[[#This Row],[Close Price]]-Table2[[#This Row],[20D EMA]])/Table2[[#This Row],[20D EMA]]</f>
        <v>0.11060348953574375</v>
      </c>
      <c r="T490" s="1">
        <f>(Table2[[#This Row],[Close Price]]-Table2[[#This Row],[50D EMA]])/Table2[[#This Row],[50D EMA]]</f>
        <v>-6.9990684501786407E-3</v>
      </c>
      <c r="U490" s="1">
        <f>(Table2[[#This Row],[Close Price]]-Table2[[#This Row],[200D EMA]])/Table2[[#This Row],[200D EMA]]</f>
        <v>5.6286715093327479E-2</v>
      </c>
      <c r="V490">
        <v>0.45595129353581099</v>
      </c>
      <c r="W490">
        <v>507.65</v>
      </c>
      <c r="X490">
        <v>519.5</v>
      </c>
      <c r="Y490">
        <v>504</v>
      </c>
      <c r="Z490">
        <v>512.29999999999995</v>
      </c>
      <c r="AA490">
        <v>500</v>
      </c>
      <c r="AB490">
        <v>512.29999999999995</v>
      </c>
      <c r="AC490" s="1">
        <f>(Table2[[#This Row],[Close Price]]/Table2[[#This Row],[Day Low]])-1</f>
        <v>5.6141042056534474E-3</v>
      </c>
      <c r="AD490" s="1">
        <f>(Table2[[#This Row],[Day High]]/Table2[[#This Row],[Close Price]])-1</f>
        <v>1.7629774730656189E-2</v>
      </c>
      <c r="AE490" s="1">
        <f>(Table2[[#This Row],[Close Price]]/Table2[[#This Row],[Current Week Low]])-1</f>
        <v>1.2896825396825351E-2</v>
      </c>
      <c r="AF490" s="1">
        <f>(Table2[[#This Row],[Current Week High]]/Table2[[#This Row],[Close Price]])-1</f>
        <v>3.5259549461310602E-3</v>
      </c>
      <c r="AG490" s="1">
        <f>(Table2[[#This Row],[Close Price]]/Table2[[#This Row],[Current Month Low]])-1</f>
        <v>2.0999999999999908E-2</v>
      </c>
      <c r="AH490" s="1">
        <f>(Table2[[#This Row],[Current Month High]]/Table2[[#This Row],[Close Price]])-1</f>
        <v>3.5259549461310602E-3</v>
      </c>
      <c r="AI490">
        <v>20.244857982370199</v>
      </c>
      <c r="AJ490">
        <v>41.766176062204899</v>
      </c>
      <c r="AK490" t="str">
        <f>IF(AND(Table2[[#This Row],[20D EMA]]&gt;Table2[[#This Row],[50D EMA]],Table2[[#This Row],[50D EMA]]&gt;Table2[[#This Row],[200D EMA]]),"Uptrend","Downtrend/NoTrend")</f>
        <v>Downtrend/NoTrend</v>
      </c>
      <c r="AL490">
        <v>-0.02</v>
      </c>
      <c r="AM490" t="s">
        <v>3193</v>
      </c>
      <c r="AN490">
        <v>4.0199999999999996</v>
      </c>
      <c r="AO490" t="s">
        <v>3194</v>
      </c>
      <c r="AP490">
        <v>-3.9951013639130999E-2</v>
      </c>
      <c r="AQ490">
        <f>(Table2[[#This Row],[Sharpe Ratio]]-AVERAGE(Table2[Sharpe Ratio]))/_xlfn.STDEV.P(Table2[Sharpe Ratio])</f>
        <v>-1.2432830775449948</v>
      </c>
      <c r="AR4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0">
        <f>_xlfn.RANK.AVG(Table2[[#This Row],[1Y Return vs Nifty Z-Score]],Table2[1Y Return vs Nifty Z-Score])</f>
        <v>469</v>
      </c>
      <c r="AT490">
        <f>_xlfn.RANK.AVG(Table2[[#This Row],[6M Return vs Nifty Z-Score]],Table2[6M Return vs Nifty Z-Score])</f>
        <v>278</v>
      </c>
      <c r="AU490">
        <f>_xlfn.RANK.AVG(Table2[[#This Row],[Sharpe Ratio Z-Score]],Table2[Sharpe Ratio Z-Score])</f>
        <v>654</v>
      </c>
      <c r="AV490">
        <f>(Table2[[#This Row],[Rank 1Y]]+Table2[[#This Row],[Rank 6M]]+Table2[[#This Row],[Rank Sharpe]])/3</f>
        <v>467</v>
      </c>
    </row>
    <row r="491" spans="1:48" x14ac:dyDescent="0.3">
      <c r="A491" t="s">
        <v>585</v>
      </c>
      <c r="B491" t="s">
        <v>586</v>
      </c>
      <c r="C491" t="s">
        <v>3148</v>
      </c>
      <c r="D491" t="s">
        <v>587</v>
      </c>
      <c r="E491">
        <v>34431.193485000003</v>
      </c>
      <c r="F491">
        <v>625.95000000000005</v>
      </c>
      <c r="G491">
        <v>5.8349557387576896</v>
      </c>
      <c r="H491">
        <f>(Table2[[#This Row],[1Y Return vs Nifty]]-AVERAGE(Table2[1Y Return vs Nifty]))/_xlfn.STDEV.P(Table2[1Y Return vs Nifty])</f>
        <v>-0.32532679762399735</v>
      </c>
      <c r="I491">
        <v>-14.0052308193758</v>
      </c>
      <c r="J491">
        <f>(Table2[[#This Row],[1M Return vs Nifty]]-AVERAGE(Table2[1M Return vs Nifty]))/_xlfn.STDEV.P(Table2[1M Return vs Nifty])</f>
        <v>-1.4582044783609784</v>
      </c>
      <c r="K491">
        <v>-14.461402458799199</v>
      </c>
      <c r="L491">
        <f>(Table2[[#This Row],[6M Return vs Nifty]]-AVERAGE(Table2[6M Return vs Nifty]))/_xlfn.STDEV.P(Table2[6M Return vs Nifty])</f>
        <v>-0.77182634104150627</v>
      </c>
      <c r="M491">
        <v>1.28506514138891</v>
      </c>
      <c r="N491">
        <f>(Table2[[#This Row],[1W Return vs Nifty]]-AVERAGE(Table2[1W Return vs Nifty]))/_xlfn.STDEV.P(Table2[1W Return vs Nifty])</f>
        <v>-0.55530268638411184</v>
      </c>
      <c r="O491">
        <v>643.03</v>
      </c>
      <c r="P491">
        <v>668.05607340515905</v>
      </c>
      <c r="Q491">
        <v>643.02079116630603</v>
      </c>
      <c r="R491">
        <v>40.498081717486897</v>
      </c>
      <c r="S491" s="1">
        <f>(Table2[[#This Row],[Close Price]]-Table2[[#This Row],[20D EMA]])/Table2[[#This Row],[20D EMA]]</f>
        <v>-2.6561746730323511E-2</v>
      </c>
      <c r="T491" s="1">
        <f>(Table2[[#This Row],[Close Price]]-Table2[[#This Row],[50D EMA]])/Table2[[#This Row],[50D EMA]]</f>
        <v>-6.3027753329955499E-2</v>
      </c>
      <c r="U491" s="1">
        <f>(Table2[[#This Row],[Close Price]]-Table2[[#This Row],[200D EMA]])/Table2[[#This Row],[200D EMA]]</f>
        <v>-2.6547805919841433E-2</v>
      </c>
      <c r="V491">
        <v>0.51792456021039801</v>
      </c>
      <c r="W491">
        <v>617.75</v>
      </c>
      <c r="X491">
        <v>627.9</v>
      </c>
      <c r="Y491">
        <v>613.65</v>
      </c>
      <c r="Z491">
        <v>627.9</v>
      </c>
      <c r="AA491">
        <v>601</v>
      </c>
      <c r="AB491">
        <v>668.75</v>
      </c>
      <c r="AC491" s="1">
        <f>(Table2[[#This Row],[Close Price]]/Table2[[#This Row],[Day Low]])-1</f>
        <v>1.3273978146499443E-2</v>
      </c>
      <c r="AD491" s="1">
        <f>(Table2[[#This Row],[Day High]]/Table2[[#This Row],[Close Price]])-1</f>
        <v>3.1152647975076775E-3</v>
      </c>
      <c r="AE491" s="1">
        <f>(Table2[[#This Row],[Close Price]]/Table2[[#This Row],[Current Week Low]])-1</f>
        <v>2.0043999022244074E-2</v>
      </c>
      <c r="AF491" s="1">
        <f>(Table2[[#This Row],[Current Week High]]/Table2[[#This Row],[Close Price]])-1</f>
        <v>3.1152647975076775E-3</v>
      </c>
      <c r="AG491" s="1">
        <f>(Table2[[#This Row],[Close Price]]/Table2[[#This Row],[Current Month Low]])-1</f>
        <v>4.1514143094842026E-2</v>
      </c>
      <c r="AH491" s="1">
        <f>(Table2[[#This Row],[Current Month High]]/Table2[[#This Row],[Close Price]])-1</f>
        <v>6.8376068376068355E-2</v>
      </c>
      <c r="AI491">
        <v>32.079239555874999</v>
      </c>
      <c r="AJ491">
        <v>44.8958333333333</v>
      </c>
      <c r="AK491" t="str">
        <f>IF(AND(Table2[[#This Row],[20D EMA]]&gt;Table2[[#This Row],[50D EMA]],Table2[[#This Row],[50D EMA]]&gt;Table2[[#This Row],[200D EMA]]),"Uptrend","Downtrend/NoTrend")</f>
        <v>Downtrend/NoTrend</v>
      </c>
      <c r="AL491">
        <v>-0.23</v>
      </c>
      <c r="AM491" t="s">
        <v>3193</v>
      </c>
      <c r="AN491">
        <v>-6.08</v>
      </c>
      <c r="AO491" t="s">
        <v>3193</v>
      </c>
      <c r="AP491">
        <v>4.3880421390028998E-2</v>
      </c>
      <c r="AQ491">
        <f>(Table2[[#This Row],[Sharpe Ratio]]-AVERAGE(Table2[Sharpe Ratio]))/_xlfn.STDEV.P(Table2[Sharpe Ratio])</f>
        <v>-0.2662068652128009</v>
      </c>
      <c r="AR4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1">
        <f>_xlfn.RANK.AVG(Table2[[#This Row],[1Y Return vs Nifty Z-Score]],Table2[1Y Return vs Nifty Z-Score])</f>
        <v>408</v>
      </c>
      <c r="AT491">
        <f>_xlfn.RANK.AVG(Table2[[#This Row],[6M Return vs Nifty Z-Score]],Table2[6M Return vs Nifty Z-Score])</f>
        <v>587</v>
      </c>
      <c r="AU491">
        <f>_xlfn.RANK.AVG(Table2[[#This Row],[Sharpe Ratio Z-Score]],Table2[Sharpe Ratio Z-Score])</f>
        <v>407</v>
      </c>
      <c r="AV491">
        <f>(Table2[[#This Row],[Rank 1Y]]+Table2[[#This Row],[Rank 6M]]+Table2[[#This Row],[Rank Sharpe]])/3</f>
        <v>467.33333333333331</v>
      </c>
    </row>
    <row r="492" spans="1:48" x14ac:dyDescent="0.3">
      <c r="A492" t="s">
        <v>189</v>
      </c>
      <c r="B492" t="s">
        <v>190</v>
      </c>
      <c r="C492" t="s">
        <v>3156</v>
      </c>
      <c r="D492" t="s">
        <v>77</v>
      </c>
      <c r="E492">
        <v>145410.49452373001</v>
      </c>
      <c r="F492">
        <v>590.35</v>
      </c>
      <c r="G492">
        <v>6.3207757695328297</v>
      </c>
      <c r="H492">
        <f>(Table2[[#This Row],[1Y Return vs Nifty]]-AVERAGE(Table2[1Y Return vs Nifty]))/_xlfn.STDEV.P(Table2[1Y Return vs Nifty])</f>
        <v>-0.31726923341765545</v>
      </c>
      <c r="I492">
        <v>-5.4921728981490903</v>
      </c>
      <c r="J492">
        <f>(Table2[[#This Row],[1M Return vs Nifty]]-AVERAGE(Table2[1M Return vs Nifty]))/_xlfn.STDEV.P(Table2[1M Return vs Nifty])</f>
        <v>-0.51997779481472739</v>
      </c>
      <c r="K492">
        <v>-15.222494306844901</v>
      </c>
      <c r="L492">
        <f>(Table2[[#This Row],[6M Return vs Nifty]]-AVERAGE(Table2[6M Return vs Nifty]))/_xlfn.STDEV.P(Table2[6M Return vs Nifty])</f>
        <v>-0.79488485068613202</v>
      </c>
      <c r="M492">
        <v>0.309599577036622</v>
      </c>
      <c r="N492">
        <f>(Table2[[#This Row],[1W Return vs Nifty]]-AVERAGE(Table2[1W Return vs Nifty]))/_xlfn.STDEV.P(Table2[1W Return vs Nifty])</f>
        <v>-0.74324903581041857</v>
      </c>
      <c r="O492">
        <v>608.04999999999995</v>
      </c>
      <c r="P492">
        <v>621.74256296220005</v>
      </c>
      <c r="Q492">
        <v>600.20516624144796</v>
      </c>
      <c r="R492">
        <v>35.926884432101602</v>
      </c>
      <c r="S492" s="1">
        <f>(Table2[[#This Row],[Close Price]]-Table2[[#This Row],[20D EMA]])/Table2[[#This Row],[20D EMA]]</f>
        <v>-2.9109448236164678E-2</v>
      </c>
      <c r="T492" s="1">
        <f>(Table2[[#This Row],[Close Price]]-Table2[[#This Row],[50D EMA]])/Table2[[#This Row],[50D EMA]]</f>
        <v>-5.0491256079742766E-2</v>
      </c>
      <c r="U492" s="1">
        <f>(Table2[[#This Row],[Close Price]]-Table2[[#This Row],[200D EMA]])/Table2[[#This Row],[200D EMA]]</f>
        <v>-1.6419662468355758E-2</v>
      </c>
      <c r="V492">
        <v>0.97325012109130604</v>
      </c>
      <c r="W492">
        <v>586.54999999999995</v>
      </c>
      <c r="X492">
        <v>597</v>
      </c>
      <c r="Y492">
        <v>583.4</v>
      </c>
      <c r="Z492">
        <v>597</v>
      </c>
      <c r="AA492">
        <v>582</v>
      </c>
      <c r="AB492">
        <v>634.75</v>
      </c>
      <c r="AC492" s="1">
        <f>(Table2[[#This Row],[Close Price]]/Table2[[#This Row],[Day Low]])-1</f>
        <v>6.4785610774871216E-3</v>
      </c>
      <c r="AD492" s="1">
        <f>(Table2[[#This Row],[Day High]]/Table2[[#This Row],[Close Price]])-1</f>
        <v>1.1264504107732609E-2</v>
      </c>
      <c r="AE492" s="1">
        <f>(Table2[[#This Row],[Close Price]]/Table2[[#This Row],[Current Week Low]])-1</f>
        <v>1.1912924237230005E-2</v>
      </c>
      <c r="AF492" s="1">
        <f>(Table2[[#This Row],[Current Week High]]/Table2[[#This Row],[Close Price]])-1</f>
        <v>1.1264504107732609E-2</v>
      </c>
      <c r="AG492" s="1">
        <f>(Table2[[#This Row],[Close Price]]/Table2[[#This Row],[Current Month Low]])-1</f>
        <v>1.4347079037800636E-2</v>
      </c>
      <c r="AH492" s="1">
        <f>(Table2[[#This Row],[Current Month High]]/Table2[[#This Row],[Close Price]])-1</f>
        <v>7.5209621411027383E-2</v>
      </c>
      <c r="AI492">
        <v>19.750995172355299</v>
      </c>
      <c r="AJ492">
        <v>46.1081549313203</v>
      </c>
      <c r="AK492" t="str">
        <f>IF(AND(Table2[[#This Row],[20D EMA]]&gt;Table2[[#This Row],[50D EMA]],Table2[[#This Row],[50D EMA]]&gt;Table2[[#This Row],[200D EMA]]),"Uptrend","Downtrend/NoTrend")</f>
        <v>Downtrend/NoTrend</v>
      </c>
      <c r="AL492">
        <v>-0.13</v>
      </c>
      <c r="AM492" t="s">
        <v>3193</v>
      </c>
      <c r="AN492">
        <v>-5.57</v>
      </c>
      <c r="AO492" t="s">
        <v>3193</v>
      </c>
      <c r="AP492">
        <v>4.5454342769950001E-2</v>
      </c>
      <c r="AQ492">
        <f>(Table2[[#This Row],[Sharpe Ratio]]-AVERAGE(Table2[Sharpe Ratio]))/_xlfn.STDEV.P(Table2[Sharpe Ratio])</f>
        <v>-0.24786242031731573</v>
      </c>
      <c r="AR4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2">
        <f>_xlfn.RANK.AVG(Table2[[#This Row],[1Y Return vs Nifty Z-Score]],Table2[1Y Return vs Nifty Z-Score])</f>
        <v>405</v>
      </c>
      <c r="AT492">
        <f>_xlfn.RANK.AVG(Table2[[#This Row],[6M Return vs Nifty Z-Score]],Table2[6M Return vs Nifty Z-Score])</f>
        <v>597</v>
      </c>
      <c r="AU492">
        <f>_xlfn.RANK.AVG(Table2[[#This Row],[Sharpe Ratio Z-Score]],Table2[Sharpe Ratio Z-Score])</f>
        <v>401</v>
      </c>
      <c r="AV492">
        <f>(Table2[[#This Row],[Rank 1Y]]+Table2[[#This Row],[Rank 6M]]+Table2[[#This Row],[Rank Sharpe]])/3</f>
        <v>467.66666666666669</v>
      </c>
    </row>
    <row r="493" spans="1:48" x14ac:dyDescent="0.3">
      <c r="A493" t="s">
        <v>1644</v>
      </c>
      <c r="B493" t="s">
        <v>1645</v>
      </c>
      <c r="C493" t="s">
        <v>3153</v>
      </c>
      <c r="D493" t="s">
        <v>910</v>
      </c>
      <c r="E493">
        <v>5640.734564976</v>
      </c>
      <c r="F493">
        <v>190.56</v>
      </c>
      <c r="G493">
        <v>13.7168973131676</v>
      </c>
      <c r="H493">
        <f>(Table2[[#This Row],[1Y Return vs Nifty]]-AVERAGE(Table2[1Y Return vs Nifty]))/_xlfn.STDEV.P(Table2[1Y Return vs Nifty])</f>
        <v>-0.19460091914362243</v>
      </c>
      <c r="I493">
        <v>-19.655951384063599</v>
      </c>
      <c r="J493">
        <f>(Table2[[#This Row],[1M Return vs Nifty]]-AVERAGE(Table2[1M Return vs Nifty]))/_xlfn.STDEV.P(Table2[1M Return vs Nifty])</f>
        <v>-2.0809720977183335</v>
      </c>
      <c r="K493">
        <v>-18.050004151851699</v>
      </c>
      <c r="L493">
        <f>(Table2[[#This Row],[6M Return vs Nifty]]-AVERAGE(Table2[6M Return vs Nifty]))/_xlfn.STDEV.P(Table2[6M Return vs Nifty])</f>
        <v>-0.88054883880895385</v>
      </c>
      <c r="M493">
        <v>3.6510183853253002</v>
      </c>
      <c r="N493">
        <f>(Table2[[#This Row],[1W Return vs Nifty]]-AVERAGE(Table2[1W Return vs Nifty]))/_xlfn.STDEV.P(Table2[1W Return vs Nifty])</f>
        <v>-9.9446230388726062E-2</v>
      </c>
      <c r="O493">
        <v>204.11</v>
      </c>
      <c r="P493">
        <v>209.29469520262299</v>
      </c>
      <c r="Q493">
        <v>200.01016567382001</v>
      </c>
      <c r="R493">
        <v>29.650403074817401</v>
      </c>
      <c r="S493" s="1">
        <f>(Table2[[#This Row],[Close Price]]-Table2[[#This Row],[20D EMA]])/Table2[[#This Row],[20D EMA]]</f>
        <v>-6.6385772377639554E-2</v>
      </c>
      <c r="T493" s="1">
        <f>(Table2[[#This Row],[Close Price]]-Table2[[#This Row],[50D EMA]])/Table2[[#This Row],[50D EMA]]</f>
        <v>-8.9513473738479135E-2</v>
      </c>
      <c r="U493" s="1">
        <f>(Table2[[#This Row],[Close Price]]-Table2[[#This Row],[200D EMA]])/Table2[[#This Row],[200D EMA]]</f>
        <v>-4.7248426808622825E-2</v>
      </c>
      <c r="V493">
        <v>0.62071388239118097</v>
      </c>
      <c r="W493">
        <v>188.3</v>
      </c>
      <c r="X493">
        <v>190.42</v>
      </c>
      <c r="Y493">
        <v>190.15</v>
      </c>
      <c r="Z493">
        <v>195.77</v>
      </c>
      <c r="AA493">
        <v>190.15</v>
      </c>
      <c r="AB493">
        <v>197.74</v>
      </c>
      <c r="AC493" s="1">
        <f>(Table2[[#This Row],[Close Price]]/Table2[[#This Row],[Day Low]])-1</f>
        <v>1.2002124269782311E-2</v>
      </c>
      <c r="AD493" s="1">
        <f>(Table2[[#This Row],[Day High]]/Table2[[#This Row],[Close Price]])-1</f>
        <v>-7.3467674223348656E-4</v>
      </c>
      <c r="AE493" s="1">
        <f>(Table2[[#This Row],[Close Price]]/Table2[[#This Row],[Current Week Low]])-1</f>
        <v>2.1561924796213994E-3</v>
      </c>
      <c r="AF493" s="1">
        <f>(Table2[[#This Row],[Current Week High]]/Table2[[#This Row],[Close Price]])-1</f>
        <v>2.734047019311503E-2</v>
      </c>
      <c r="AG493" s="1">
        <f>(Table2[[#This Row],[Close Price]]/Table2[[#This Row],[Current Month Low]])-1</f>
        <v>2.1561924796213994E-3</v>
      </c>
      <c r="AH493" s="1">
        <f>(Table2[[#This Row],[Current Month High]]/Table2[[#This Row],[Close Price]])-1</f>
        <v>3.767842149454248E-2</v>
      </c>
      <c r="AI493">
        <v>33.606213266162797</v>
      </c>
      <c r="AJ493">
        <v>51.719745222929902</v>
      </c>
      <c r="AK493" t="str">
        <f>IF(AND(Table2[[#This Row],[20D EMA]]&gt;Table2[[#This Row],[50D EMA]],Table2[[#This Row],[50D EMA]]&gt;Table2[[#This Row],[200D EMA]]),"Uptrend","Downtrend/NoTrend")</f>
        <v>Downtrend/NoTrend</v>
      </c>
      <c r="AL493">
        <v>-0.11</v>
      </c>
      <c r="AM493" t="s">
        <v>3193</v>
      </c>
      <c r="AN493">
        <v>-7.04</v>
      </c>
      <c r="AO493" t="s">
        <v>3193</v>
      </c>
      <c r="AP493">
        <v>3.7005825296661E-2</v>
      </c>
      <c r="AQ493">
        <f>(Table2[[#This Row],[Sharpe Ratio]]-AVERAGE(Table2[Sharpe Ratio]))/_xlfn.STDEV.P(Table2[Sharpe Ratio])</f>
        <v>-0.3463319914245287</v>
      </c>
      <c r="AR4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3">
        <f>_xlfn.RANK.AVG(Table2[[#This Row],[1Y Return vs Nifty Z-Score]],Table2[1Y Return vs Nifty Z-Score])</f>
        <v>355</v>
      </c>
      <c r="AT493">
        <f>_xlfn.RANK.AVG(Table2[[#This Row],[6M Return vs Nifty Z-Score]],Table2[6M Return vs Nifty Z-Score])</f>
        <v>621</v>
      </c>
      <c r="AU493">
        <f>_xlfn.RANK.AVG(Table2[[#This Row],[Sharpe Ratio Z-Score]],Table2[Sharpe Ratio Z-Score])</f>
        <v>427</v>
      </c>
      <c r="AV493">
        <f>(Table2[[#This Row],[Rank 1Y]]+Table2[[#This Row],[Rank 6M]]+Table2[[#This Row],[Rank Sharpe]])/3</f>
        <v>467.66666666666669</v>
      </c>
    </row>
    <row r="494" spans="1:48" x14ac:dyDescent="0.3">
      <c r="A494" t="s">
        <v>682</v>
      </c>
      <c r="B494" t="s">
        <v>683</v>
      </c>
      <c r="C494" t="s">
        <v>3148</v>
      </c>
      <c r="D494" t="s">
        <v>539</v>
      </c>
      <c r="E494">
        <v>27463.694826645002</v>
      </c>
      <c r="F494">
        <v>847.55</v>
      </c>
      <c r="G494">
        <v>7.25070969280016</v>
      </c>
      <c r="H494">
        <f>(Table2[[#This Row],[1Y Return vs Nifty]]-AVERAGE(Table2[1Y Return vs Nifty]))/_xlfn.STDEV.P(Table2[1Y Return vs Nifty])</f>
        <v>-0.30184582182545211</v>
      </c>
      <c r="I494">
        <v>-0.497719181296914</v>
      </c>
      <c r="J494">
        <f>(Table2[[#This Row],[1M Return vs Nifty]]-AVERAGE(Table2[1M Return vs Nifty]))/_xlfn.STDEV.P(Table2[1M Return vs Nifty])</f>
        <v>3.0462457119119879E-2</v>
      </c>
      <c r="K494">
        <v>5.1218892721874196</v>
      </c>
      <c r="L494">
        <f>(Table2[[#This Row],[6M Return vs Nifty]]-AVERAGE(Table2[6M Return vs Nifty]))/_xlfn.STDEV.P(Table2[6M Return vs Nifty])</f>
        <v>-0.17851881526524829</v>
      </c>
      <c r="M494">
        <v>-4.1014444409858903</v>
      </c>
      <c r="N494">
        <f>(Table2[[#This Row],[1W Return vs Nifty]]-AVERAGE(Table2[1W Return vs Nifty]))/_xlfn.STDEV.P(Table2[1W Return vs Nifty])</f>
        <v>-1.5931402576461831</v>
      </c>
      <c r="O494">
        <v>857.87</v>
      </c>
      <c r="P494">
        <v>837.68132815463696</v>
      </c>
      <c r="Q494">
        <v>767.98017916331696</v>
      </c>
      <c r="R494">
        <v>42.133157059148303</v>
      </c>
      <c r="S494" s="1">
        <f>(Table2[[#This Row],[Close Price]]-Table2[[#This Row],[20D EMA]])/Table2[[#This Row],[20D EMA]]</f>
        <v>-1.2029794724142411E-2</v>
      </c>
      <c r="T494" s="1">
        <f>(Table2[[#This Row],[Close Price]]-Table2[[#This Row],[50D EMA]])/Table2[[#This Row],[50D EMA]]</f>
        <v>1.1780938065198497E-2</v>
      </c>
      <c r="U494" s="1">
        <f>(Table2[[#This Row],[Close Price]]-Table2[[#This Row],[200D EMA]])/Table2[[#This Row],[200D EMA]]</f>
        <v>0.1036092115337808</v>
      </c>
      <c r="V494">
        <v>0.83775729746896299</v>
      </c>
      <c r="W494">
        <v>832.3</v>
      </c>
      <c r="X494">
        <v>852.8</v>
      </c>
      <c r="Y494">
        <v>821.9</v>
      </c>
      <c r="Z494">
        <v>852.8</v>
      </c>
      <c r="AA494">
        <v>821.9</v>
      </c>
      <c r="AB494">
        <v>898.7</v>
      </c>
      <c r="AC494" s="1">
        <f>(Table2[[#This Row],[Close Price]]/Table2[[#This Row],[Day Low]])-1</f>
        <v>1.8322720173014506E-2</v>
      </c>
      <c r="AD494" s="1">
        <f>(Table2[[#This Row],[Day High]]/Table2[[#This Row],[Close Price]])-1</f>
        <v>6.1943248185947208E-3</v>
      </c>
      <c r="AE494" s="1">
        <f>(Table2[[#This Row],[Close Price]]/Table2[[#This Row],[Current Week Low]])-1</f>
        <v>3.1208176177150548E-2</v>
      </c>
      <c r="AF494" s="1">
        <f>(Table2[[#This Row],[Current Week High]]/Table2[[#This Row],[Close Price]])-1</f>
        <v>6.1943248185947208E-3</v>
      </c>
      <c r="AG494" s="1">
        <f>(Table2[[#This Row],[Close Price]]/Table2[[#This Row],[Current Month Low]])-1</f>
        <v>3.1208176177150548E-2</v>
      </c>
      <c r="AH494" s="1">
        <f>(Table2[[#This Row],[Current Month High]]/Table2[[#This Row],[Close Price]])-1</f>
        <v>6.0350421804023391E-2</v>
      </c>
      <c r="AI494">
        <v>8.8372367411952304</v>
      </c>
      <c r="AJ494">
        <v>36.360711125412202</v>
      </c>
      <c r="AK494" t="str">
        <f>IF(AND(Table2[[#This Row],[20D EMA]]&gt;Table2[[#This Row],[50D EMA]],Table2[[#This Row],[50D EMA]]&gt;Table2[[#This Row],[200D EMA]]),"Uptrend","Downtrend/NoTrend")</f>
        <v>Uptrend</v>
      </c>
      <c r="AL494">
        <v>0.08</v>
      </c>
      <c r="AM494" t="s">
        <v>3194</v>
      </c>
      <c r="AN494">
        <v>-5.47</v>
      </c>
      <c r="AO494" t="s">
        <v>3193</v>
      </c>
      <c r="AP494">
        <v>-2.9980546468629E-2</v>
      </c>
      <c r="AQ494">
        <f>(Table2[[#This Row],[Sharpe Ratio]]-AVERAGE(Table2[Sharpe Ratio]))/_xlfn.STDEV.P(Table2[Sharpe Ratio])</f>
        <v>-1.1270748044222938</v>
      </c>
      <c r="AR49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-3.1701172420400576</v>
      </c>
      <c r="AS494">
        <f>_xlfn.RANK.AVG(Table2[[#This Row],[1Y Return vs Nifty Z-Score]],Table2[1Y Return vs Nifty Z-Score])</f>
        <v>397</v>
      </c>
      <c r="AT494">
        <f>_xlfn.RANK.AVG(Table2[[#This Row],[6M Return vs Nifty Z-Score]],Table2[6M Return vs Nifty Z-Score])</f>
        <v>371</v>
      </c>
      <c r="AU494">
        <f>_xlfn.RANK.AVG(Table2[[#This Row],[Sharpe Ratio Z-Score]],Table2[Sharpe Ratio Z-Score])</f>
        <v>636</v>
      </c>
      <c r="AV494">
        <f>(Table2[[#This Row],[Rank 1Y]]+Table2[[#This Row],[Rank 6M]]+Table2[[#This Row],[Rank Sharpe]])/3</f>
        <v>468</v>
      </c>
    </row>
    <row r="495" spans="1:48" x14ac:dyDescent="0.3">
      <c r="A495" t="s">
        <v>592</v>
      </c>
      <c r="B495" t="s">
        <v>593</v>
      </c>
      <c r="C495" t="s">
        <v>3156</v>
      </c>
      <c r="D495" t="s">
        <v>77</v>
      </c>
      <c r="E495">
        <v>33408.087343615</v>
      </c>
      <c r="F495">
        <v>4323.6499999999996</v>
      </c>
      <c r="G495">
        <v>7.1529635318350504</v>
      </c>
      <c r="H495">
        <f>(Table2[[#This Row],[1Y Return vs Nifty]]-AVERAGE(Table2[1Y Return vs Nifty]))/_xlfn.STDEV.P(Table2[1Y Return vs Nifty])</f>
        <v>-0.30346698999063293</v>
      </c>
      <c r="I495">
        <v>-8.6173896074583194</v>
      </c>
      <c r="J495">
        <f>(Table2[[#This Row],[1M Return vs Nifty]]-AVERAGE(Table2[1M Return vs Nifty]))/_xlfn.STDEV.P(Table2[1M Return vs Nifty])</f>
        <v>-0.86440887183434778</v>
      </c>
      <c r="K495">
        <v>-10.540277567174501</v>
      </c>
      <c r="L495">
        <f>(Table2[[#This Row],[6M Return vs Nifty]]-AVERAGE(Table2[6M Return vs Nifty]))/_xlfn.STDEV.P(Table2[6M Return vs Nifty])</f>
        <v>-0.65302951466177994</v>
      </c>
      <c r="M495">
        <v>-1.42555709808875</v>
      </c>
      <c r="N495">
        <f>(Table2[[#This Row],[1W Return vs Nifty]]-AVERAGE(Table2[1W Return vs Nifty]))/_xlfn.STDEV.P(Table2[1W Return vs Nifty])</f>
        <v>-1.0775677187964696</v>
      </c>
      <c r="O495">
        <v>4467.67</v>
      </c>
      <c r="P495">
        <v>4476.82281275282</v>
      </c>
      <c r="Q495">
        <v>4191.0387914254798</v>
      </c>
      <c r="R495">
        <v>36.538031485972702</v>
      </c>
      <c r="S495" s="1">
        <f>(Table2[[#This Row],[Close Price]]-Table2[[#This Row],[20D EMA]])/Table2[[#This Row],[20D EMA]]</f>
        <v>-3.2236042500901015E-2</v>
      </c>
      <c r="T495" s="1">
        <f>(Table2[[#This Row],[Close Price]]-Table2[[#This Row],[50D EMA]])/Table2[[#This Row],[50D EMA]]</f>
        <v>-3.4214624781773235E-2</v>
      </c>
      <c r="U495" s="1">
        <f>(Table2[[#This Row],[Close Price]]-Table2[[#This Row],[200D EMA]])/Table2[[#This Row],[200D EMA]]</f>
        <v>3.16416084828018E-2</v>
      </c>
      <c r="V495">
        <v>0.70364830926260202</v>
      </c>
      <c r="W495">
        <v>4253.5</v>
      </c>
      <c r="X495">
        <v>4335</v>
      </c>
      <c r="Y495">
        <v>4163.1499999999996</v>
      </c>
      <c r="Z495">
        <v>4335</v>
      </c>
      <c r="AA495">
        <v>4163.1499999999996</v>
      </c>
      <c r="AB495">
        <v>4658.6499999999996</v>
      </c>
      <c r="AC495" s="1">
        <f>(Table2[[#This Row],[Close Price]]/Table2[[#This Row],[Day Low]])-1</f>
        <v>1.6492300458445852E-2</v>
      </c>
      <c r="AD495" s="1">
        <f>(Table2[[#This Row],[Day High]]/Table2[[#This Row],[Close Price]])-1</f>
        <v>2.6250968510403982E-3</v>
      </c>
      <c r="AE495" s="1">
        <f>(Table2[[#This Row],[Close Price]]/Table2[[#This Row],[Current Week Low]])-1</f>
        <v>3.8552538342361053E-2</v>
      </c>
      <c r="AF495" s="1">
        <f>(Table2[[#This Row],[Current Week High]]/Table2[[#This Row],[Close Price]])-1</f>
        <v>2.6250968510403982E-3</v>
      </c>
      <c r="AG495" s="1">
        <f>(Table2[[#This Row],[Close Price]]/Table2[[#This Row],[Current Month Low]])-1</f>
        <v>3.8552538342361053E-2</v>
      </c>
      <c r="AH495" s="1">
        <f>(Table2[[#This Row],[Current Month High]]/Table2[[#This Row],[Close Price]])-1</f>
        <v>7.74808321672662E-2</v>
      </c>
      <c r="AI495">
        <v>13.226093693985399</v>
      </c>
      <c r="AJ495">
        <v>41.635955645095201</v>
      </c>
      <c r="AK495" t="str">
        <f>IF(AND(Table2[[#This Row],[20D EMA]]&gt;Table2[[#This Row],[50D EMA]],Table2[[#This Row],[50D EMA]]&gt;Table2[[#This Row],[200D EMA]]),"Uptrend","Downtrend/NoTrend")</f>
        <v>Downtrend/NoTrend</v>
      </c>
      <c r="AL495">
        <v>0</v>
      </c>
      <c r="AM495" t="s">
        <v>3195</v>
      </c>
      <c r="AN495">
        <v>-5.64</v>
      </c>
      <c r="AO495" t="s">
        <v>3193</v>
      </c>
      <c r="AP495">
        <v>2.2307703444809E-2</v>
      </c>
      <c r="AQ495">
        <f>(Table2[[#This Row],[Sharpe Ratio]]-AVERAGE(Table2[Sharpe Ratio]))/_xlfn.STDEV.P(Table2[Sharpe Ratio])</f>
        <v>-0.51764225496002936</v>
      </c>
      <c r="AR4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5">
        <f>_xlfn.RANK.AVG(Table2[[#This Row],[1Y Return vs Nifty Z-Score]],Table2[1Y Return vs Nifty Z-Score])</f>
        <v>400</v>
      </c>
      <c r="AT495">
        <f>_xlfn.RANK.AVG(Table2[[#This Row],[6M Return vs Nifty Z-Score]],Table2[6M Return vs Nifty Z-Score])</f>
        <v>533</v>
      </c>
      <c r="AU495">
        <f>_xlfn.RANK.AVG(Table2[[#This Row],[Sharpe Ratio Z-Score]],Table2[Sharpe Ratio Z-Score])</f>
        <v>473</v>
      </c>
      <c r="AV495">
        <f>(Table2[[#This Row],[Rank 1Y]]+Table2[[#This Row],[Rank 6M]]+Table2[[#This Row],[Rank Sharpe]])/3</f>
        <v>468.66666666666669</v>
      </c>
    </row>
    <row r="496" spans="1:48" x14ac:dyDescent="0.3">
      <c r="A496" t="s">
        <v>1488</v>
      </c>
      <c r="B496" t="s">
        <v>1489</v>
      </c>
      <c r="C496" t="s">
        <v>3151</v>
      </c>
      <c r="D496" t="s">
        <v>48</v>
      </c>
      <c r="E496">
        <v>6980.3890345749996</v>
      </c>
      <c r="F496">
        <v>187.55</v>
      </c>
      <c r="G496">
        <v>-9.6105211476686101</v>
      </c>
      <c r="H496">
        <f>(Table2[[#This Row],[1Y Return vs Nifty]]-AVERAGE(Table2[1Y Return vs Nifty]))/_xlfn.STDEV.P(Table2[1Y Return vs Nifty])</f>
        <v>-0.58149763008510547</v>
      </c>
      <c r="I496">
        <v>-1.5763338557125901</v>
      </c>
      <c r="J496">
        <f>(Table2[[#This Row],[1M Return vs Nifty]]-AVERAGE(Table2[1M Return vs Nifty]))/_xlfn.STDEV.P(Table2[1M Return vs Nifty])</f>
        <v>-8.8411991776385188E-2</v>
      </c>
      <c r="K496">
        <v>-23.066244381742901</v>
      </c>
      <c r="L496">
        <f>(Table2[[#This Row],[6M Return vs Nifty]]-AVERAGE(Table2[6M Return vs Nifty]))/_xlfn.STDEV.P(Table2[6M Return vs Nifty])</f>
        <v>-1.0325239572098548</v>
      </c>
      <c r="M496">
        <v>1.4537277305181</v>
      </c>
      <c r="N496">
        <f>(Table2[[#This Row],[1W Return vs Nifty]]-AVERAGE(Table2[1W Return vs Nifty]))/_xlfn.STDEV.P(Table2[1W Return vs Nifty])</f>
        <v>-0.52280587760883845</v>
      </c>
      <c r="O496">
        <v>201</v>
      </c>
      <c r="P496">
        <v>191.99420921043</v>
      </c>
      <c r="Q496">
        <v>190.33308993271899</v>
      </c>
      <c r="R496">
        <v>42.963323982806997</v>
      </c>
      <c r="S496" s="1">
        <f>(Table2[[#This Row],[Close Price]]-Table2[[#This Row],[20D EMA]])/Table2[[#This Row],[20D EMA]]</f>
        <v>-6.6915422885572076E-2</v>
      </c>
      <c r="T496" s="1">
        <f>(Table2[[#This Row],[Close Price]]-Table2[[#This Row],[50D EMA]])/Table2[[#This Row],[50D EMA]]</f>
        <v>-2.3147621111629647E-2</v>
      </c>
      <c r="U496" s="1">
        <f>(Table2[[#This Row],[Close Price]]-Table2[[#This Row],[200D EMA]])/Table2[[#This Row],[200D EMA]]</f>
        <v>-1.4622207487425211E-2</v>
      </c>
      <c r="V496">
        <v>0.82990356858567504</v>
      </c>
      <c r="W496">
        <v>186.96</v>
      </c>
      <c r="X496">
        <v>190.94</v>
      </c>
      <c r="Y496">
        <v>186.81</v>
      </c>
      <c r="Z496">
        <v>188.88</v>
      </c>
      <c r="AA496">
        <v>186.48</v>
      </c>
      <c r="AB496">
        <v>190.44</v>
      </c>
      <c r="AC496" s="1">
        <f>(Table2[[#This Row],[Close Price]]/Table2[[#This Row],[Day Low]])-1</f>
        <v>3.1557552417629253E-3</v>
      </c>
      <c r="AD496" s="1">
        <f>(Table2[[#This Row],[Day High]]/Table2[[#This Row],[Close Price]])-1</f>
        <v>1.8075179952012688E-2</v>
      </c>
      <c r="AE496" s="1">
        <f>(Table2[[#This Row],[Close Price]]/Table2[[#This Row],[Current Week Low]])-1</f>
        <v>3.9612440447513997E-3</v>
      </c>
      <c r="AF496" s="1">
        <f>(Table2[[#This Row],[Current Week High]]/Table2[[#This Row],[Close Price]])-1</f>
        <v>7.0914422820580469E-3</v>
      </c>
      <c r="AG496" s="1">
        <f>(Table2[[#This Row],[Close Price]]/Table2[[#This Row],[Current Month Low]])-1</f>
        <v>5.7378807378809515E-3</v>
      </c>
      <c r="AH496" s="1">
        <f>(Table2[[#This Row],[Current Month High]]/Table2[[#This Row],[Close Price]])-1</f>
        <v>1.540922420687818E-2</v>
      </c>
      <c r="AI496">
        <v>32.924553452412603</v>
      </c>
      <c r="AJ496">
        <v>36.698250728862902</v>
      </c>
      <c r="AK496" t="str">
        <f>IF(AND(Table2[[#This Row],[20D EMA]]&gt;Table2[[#This Row],[50D EMA]],Table2[[#This Row],[50D EMA]]&gt;Table2[[#This Row],[200D EMA]]),"Uptrend","Downtrend/NoTrend")</f>
        <v>Uptrend</v>
      </c>
      <c r="AL496">
        <v>-0.1</v>
      </c>
      <c r="AM496" t="s">
        <v>3193</v>
      </c>
      <c r="AN496">
        <v>-5.62</v>
      </c>
      <c r="AO496" t="s">
        <v>3193</v>
      </c>
      <c r="AP496">
        <v>0.102892351963836</v>
      </c>
      <c r="AQ496">
        <f>(Table2[[#This Row],[Sharpe Ratio]]-AVERAGE(Table2[Sharpe Ratio]))/_xlfn.STDEV.P(Table2[Sharpe Ratio])</f>
        <v>0.42159185357818157</v>
      </c>
      <c r="AR49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-1.8036476031020023</v>
      </c>
      <c r="AS496">
        <f>_xlfn.RANK.AVG(Table2[[#This Row],[1Y Return vs Nifty Z-Score]],Table2[1Y Return vs Nifty Z-Score])</f>
        <v>518</v>
      </c>
      <c r="AT496">
        <f>_xlfn.RANK.AVG(Table2[[#This Row],[6M Return vs Nifty Z-Score]],Table2[6M Return vs Nifty Z-Score])</f>
        <v>663</v>
      </c>
      <c r="AU496">
        <f>_xlfn.RANK.AVG(Table2[[#This Row],[Sharpe Ratio Z-Score]],Table2[Sharpe Ratio Z-Score])</f>
        <v>227</v>
      </c>
      <c r="AV496">
        <f>(Table2[[#This Row],[Rank 1Y]]+Table2[[#This Row],[Rank 6M]]+Table2[[#This Row],[Rank Sharpe]])/3</f>
        <v>469.33333333333331</v>
      </c>
    </row>
    <row r="497" spans="1:48" x14ac:dyDescent="0.3">
      <c r="A497" t="s">
        <v>1875</v>
      </c>
      <c r="B497" t="s">
        <v>1876</v>
      </c>
      <c r="C497" t="s">
        <v>3159</v>
      </c>
      <c r="D497" t="s">
        <v>138</v>
      </c>
      <c r="E497">
        <v>4056.7436595999998</v>
      </c>
      <c r="F497">
        <v>614.79999999999995</v>
      </c>
      <c r="G497">
        <v>-10.6795768802355</v>
      </c>
      <c r="H497">
        <f>(Table2[[#This Row],[1Y Return vs Nifty]]-AVERAGE(Table2[1Y Return vs Nifty]))/_xlfn.STDEV.P(Table2[1Y Return vs Nifty])</f>
        <v>-0.59922844532459163</v>
      </c>
      <c r="I497">
        <v>16.8492920582128</v>
      </c>
      <c r="J497">
        <f>(Table2[[#This Row],[1M Return vs Nifty]]-AVERAGE(Table2[1M Return vs Nifty]))/_xlfn.STDEV.P(Table2[1M Return vs Nifty])</f>
        <v>1.9422818027978455</v>
      </c>
      <c r="K497">
        <v>9.2269859801569201</v>
      </c>
      <c r="L497">
        <f>(Table2[[#This Row],[6M Return vs Nifty]]-AVERAGE(Table2[6M Return vs Nifty]))/_xlfn.STDEV.P(Table2[6M Return vs Nifty])</f>
        <v>-5.4148264883065955E-2</v>
      </c>
      <c r="M497">
        <v>14.4603272861915</v>
      </c>
      <c r="N497">
        <f>(Table2[[#This Row],[1W Return vs Nifty]]-AVERAGE(Table2[1W Return vs Nifty]))/_xlfn.STDEV.P(Table2[1W Return vs Nifty])</f>
        <v>1.9832209820495268</v>
      </c>
      <c r="O497">
        <v>520.55999999999995</v>
      </c>
      <c r="P497">
        <v>557.36248276323204</v>
      </c>
      <c r="Q497">
        <v>526.86699789443003</v>
      </c>
      <c r="R497">
        <v>61.0679303064937</v>
      </c>
      <c r="S497" s="1">
        <f>(Table2[[#This Row],[Close Price]]-Table2[[#This Row],[20D EMA]])/Table2[[#This Row],[20D EMA]]</f>
        <v>0.18103580759182422</v>
      </c>
      <c r="T497" s="1">
        <f>(Table2[[#This Row],[Close Price]]-Table2[[#This Row],[50D EMA]])/Table2[[#This Row],[50D EMA]]</f>
        <v>0.10305235643420121</v>
      </c>
      <c r="U497" s="1">
        <f>(Table2[[#This Row],[Close Price]]-Table2[[#This Row],[200D EMA]])/Table2[[#This Row],[200D EMA]]</f>
        <v>0.16689791248452676</v>
      </c>
      <c r="V497">
        <v>1.0740561226543499</v>
      </c>
      <c r="W497">
        <v>607.5</v>
      </c>
      <c r="X497">
        <v>634.4</v>
      </c>
      <c r="Y497">
        <v>610.25</v>
      </c>
      <c r="Z497">
        <v>638.9</v>
      </c>
      <c r="AA497">
        <v>610.25</v>
      </c>
      <c r="AB497">
        <v>659</v>
      </c>
      <c r="AC497" s="1">
        <f>(Table2[[#This Row],[Close Price]]/Table2[[#This Row],[Day Low]])-1</f>
        <v>1.2016460905349691E-2</v>
      </c>
      <c r="AD497" s="1">
        <f>(Table2[[#This Row],[Day High]]/Table2[[#This Row],[Close Price]])-1</f>
        <v>3.1880286271958491E-2</v>
      </c>
      <c r="AE497" s="1">
        <f>(Table2[[#This Row],[Close Price]]/Table2[[#This Row],[Current Week Low]])-1</f>
        <v>7.4559606718558324E-3</v>
      </c>
      <c r="AF497" s="1">
        <f>(Table2[[#This Row],[Current Week High]]/Table2[[#This Row],[Close Price]])-1</f>
        <v>3.919973975276525E-2</v>
      </c>
      <c r="AG497" s="1">
        <f>(Table2[[#This Row],[Close Price]]/Table2[[#This Row],[Current Month Low]])-1</f>
        <v>7.4559606718558324E-3</v>
      </c>
      <c r="AH497" s="1">
        <f>(Table2[[#This Row],[Current Month High]]/Table2[[#This Row],[Close Price]])-1</f>
        <v>7.1893298633702196E-2</v>
      </c>
      <c r="AI497">
        <v>8.4905660377358494</v>
      </c>
      <c r="AJ497">
        <v>44.658823529411698</v>
      </c>
      <c r="AK497" t="str">
        <f>IF(AND(Table2[[#This Row],[20D EMA]]&gt;Table2[[#This Row],[50D EMA]],Table2[[#This Row],[50D EMA]]&gt;Table2[[#This Row],[200D EMA]]),"Uptrend","Downtrend/NoTrend")</f>
        <v>Downtrend/NoTrend</v>
      </c>
      <c r="AL497">
        <v>0.11</v>
      </c>
      <c r="AM497" t="s">
        <v>3194</v>
      </c>
      <c r="AN497">
        <v>2.08</v>
      </c>
      <c r="AO497" t="s">
        <v>3194</v>
      </c>
      <c r="AQ497">
        <f>(Table2[[#This Row],[Sharpe Ratio]]-AVERAGE(Table2[Sharpe Ratio]))/_xlfn.STDEV.P(Table2[Sharpe Ratio])</f>
        <v>-0.77764408339231328</v>
      </c>
      <c r="AR4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7">
        <f>_xlfn.RANK.AVG(Table2[[#This Row],[1Y Return vs Nifty Z-Score]],Table2[1Y Return vs Nifty Z-Score])</f>
        <v>526</v>
      </c>
      <c r="AT497">
        <f>_xlfn.RANK.AVG(Table2[[#This Row],[6M Return vs Nifty Z-Score]],Table2[6M Return vs Nifty Z-Score])</f>
        <v>334</v>
      </c>
      <c r="AU497">
        <f>_xlfn.RANK.AVG(Table2[[#This Row],[Sharpe Ratio Z-Score]],Table2[Sharpe Ratio Z-Score])</f>
        <v>549</v>
      </c>
      <c r="AV497">
        <f>(Table2[[#This Row],[Rank 1Y]]+Table2[[#This Row],[Rank 6M]]+Table2[[#This Row],[Rank Sharpe]])/3</f>
        <v>469.66666666666669</v>
      </c>
    </row>
    <row r="498" spans="1:48" x14ac:dyDescent="0.3">
      <c r="A498" t="s">
        <v>1676</v>
      </c>
      <c r="B498" t="s">
        <v>1677</v>
      </c>
      <c r="C498" t="s">
        <v>3158</v>
      </c>
      <c r="D498" t="s">
        <v>133</v>
      </c>
      <c r="E498">
        <v>5289.8850000000002</v>
      </c>
      <c r="F498">
        <v>185.61</v>
      </c>
      <c r="G498">
        <v>21.444114508674701</v>
      </c>
      <c r="H498">
        <f>(Table2[[#This Row],[1Y Return vs Nifty]]-AVERAGE(Table2[1Y Return vs Nifty]))/_xlfn.STDEV.P(Table2[1Y Return vs Nifty])</f>
        <v>-6.6441220602980772E-2</v>
      </c>
      <c r="I498">
        <v>-3.5909128247283801</v>
      </c>
      <c r="J498">
        <f>(Table2[[#This Row],[1M Return vs Nifty]]-AVERAGE(Table2[1M Return vs Nifty]))/_xlfn.STDEV.P(Table2[1M Return vs Nifty])</f>
        <v>-0.31043934814251545</v>
      </c>
      <c r="K498">
        <v>-19.559119125427301</v>
      </c>
      <c r="L498">
        <f>(Table2[[#This Row],[6M Return vs Nifty]]-AVERAGE(Table2[6M Return vs Nifty]))/_xlfn.STDEV.P(Table2[6M Return vs Nifty])</f>
        <v>-0.92626991999303809</v>
      </c>
      <c r="M498">
        <v>3.6387222535347998</v>
      </c>
      <c r="N498">
        <f>(Table2[[#This Row],[1W Return vs Nifty]]-AVERAGE(Table2[1W Return vs Nifty]))/_xlfn.STDEV.P(Table2[1W Return vs Nifty])</f>
        <v>-0.10181536894834689</v>
      </c>
      <c r="O498">
        <v>192.6</v>
      </c>
      <c r="P498">
        <v>195.24207039574301</v>
      </c>
      <c r="Q498">
        <v>188.95188435697801</v>
      </c>
      <c r="R498">
        <v>41.417702185443702</v>
      </c>
      <c r="S498" s="1">
        <f>(Table2[[#This Row],[Close Price]]-Table2[[#This Row],[20D EMA]])/Table2[[#This Row],[20D EMA]]</f>
        <v>-3.6292834890965631E-2</v>
      </c>
      <c r="T498" s="1">
        <f>(Table2[[#This Row],[Close Price]]-Table2[[#This Row],[50D EMA]])/Table2[[#This Row],[50D EMA]]</f>
        <v>-4.9333990242059089E-2</v>
      </c>
      <c r="U498" s="1">
        <f>(Table2[[#This Row],[Close Price]]-Table2[[#This Row],[200D EMA]])/Table2[[#This Row],[200D EMA]]</f>
        <v>-1.7686430428311223E-2</v>
      </c>
      <c r="V498">
        <v>0.541086058242644</v>
      </c>
      <c r="W498">
        <v>185.6</v>
      </c>
      <c r="X498">
        <v>189.25</v>
      </c>
      <c r="Y498">
        <v>184.71</v>
      </c>
      <c r="Z498">
        <v>187.32</v>
      </c>
      <c r="AA498">
        <v>184.51</v>
      </c>
      <c r="AB498">
        <v>189</v>
      </c>
      <c r="AC498" s="1">
        <f>(Table2[[#This Row],[Close Price]]/Table2[[#This Row],[Day Low]])-1</f>
        <v>5.3879310344839837E-5</v>
      </c>
      <c r="AD498" s="1">
        <f>(Table2[[#This Row],[Day High]]/Table2[[#This Row],[Close Price]])-1</f>
        <v>1.9611012337697353E-2</v>
      </c>
      <c r="AE498" s="1">
        <f>(Table2[[#This Row],[Close Price]]/Table2[[#This Row],[Current Week Low]])-1</f>
        <v>4.872502842293347E-3</v>
      </c>
      <c r="AF498" s="1">
        <f>(Table2[[#This Row],[Current Week High]]/Table2[[#This Row],[Close Price]])-1</f>
        <v>9.2128656861159008E-3</v>
      </c>
      <c r="AG498" s="1">
        <f>(Table2[[#This Row],[Close Price]]/Table2[[#This Row],[Current Month Low]])-1</f>
        <v>5.9617364912472048E-3</v>
      </c>
      <c r="AH498" s="1">
        <f>(Table2[[#This Row],[Current Month High]]/Table2[[#This Row],[Close Price]])-1</f>
        <v>1.826410214966856E-2</v>
      </c>
      <c r="AI498">
        <v>42.745541727277597</v>
      </c>
      <c r="AJ498">
        <v>50.718635809987802</v>
      </c>
      <c r="AK498" t="str">
        <f>IF(AND(Table2[[#This Row],[20D EMA]]&gt;Table2[[#This Row],[50D EMA]],Table2[[#This Row],[50D EMA]]&gt;Table2[[#This Row],[200D EMA]]),"Uptrend","Downtrend/NoTrend")</f>
        <v>Downtrend/NoTrend</v>
      </c>
      <c r="AL498">
        <v>-0.16</v>
      </c>
      <c r="AM498" t="s">
        <v>3193</v>
      </c>
      <c r="AN498">
        <v>-8.34</v>
      </c>
      <c r="AO498" t="s">
        <v>3193</v>
      </c>
      <c r="AP498">
        <v>2.2547527498221E-2</v>
      </c>
      <c r="AQ498">
        <f>(Table2[[#This Row],[Sharpe Ratio]]-AVERAGE(Table2[Sharpe Ratio]))/_xlfn.STDEV.P(Table2[Sharpe Ratio])</f>
        <v>-0.51484704600705788</v>
      </c>
      <c r="AR4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8">
        <f>_xlfn.RANK.AVG(Table2[[#This Row],[1Y Return vs Nifty Z-Score]],Table2[1Y Return vs Nifty Z-Score])</f>
        <v>304</v>
      </c>
      <c r="AT498">
        <f>_xlfn.RANK.AVG(Table2[[#This Row],[6M Return vs Nifty Z-Score]],Table2[6M Return vs Nifty Z-Score])</f>
        <v>634</v>
      </c>
      <c r="AU498">
        <f>_xlfn.RANK.AVG(Table2[[#This Row],[Sharpe Ratio Z-Score]],Table2[Sharpe Ratio Z-Score])</f>
        <v>472</v>
      </c>
      <c r="AV498">
        <f>(Table2[[#This Row],[Rank 1Y]]+Table2[[#This Row],[Rank 6M]]+Table2[[#This Row],[Rank Sharpe]])/3</f>
        <v>470</v>
      </c>
    </row>
    <row r="499" spans="1:48" x14ac:dyDescent="0.3">
      <c r="A499" t="s">
        <v>526</v>
      </c>
      <c r="B499" t="s">
        <v>527</v>
      </c>
      <c r="C499" t="s">
        <v>3148</v>
      </c>
      <c r="D499" t="s">
        <v>34</v>
      </c>
      <c r="E499">
        <v>41780.526488399999</v>
      </c>
      <c r="F499">
        <v>54.32</v>
      </c>
      <c r="G499">
        <v>-12.387515143750701</v>
      </c>
      <c r="H499">
        <f>(Table2[[#This Row],[1Y Return vs Nifty]]-AVERAGE(Table2[1Y Return vs Nifty]))/_xlfn.STDEV.P(Table2[1Y Return vs Nifty])</f>
        <v>-0.62755544163387167</v>
      </c>
      <c r="I499">
        <v>-10.3304276929354</v>
      </c>
      <c r="J499">
        <f>(Table2[[#This Row],[1M Return vs Nifty]]-AVERAGE(Table2[1M Return vs Nifty]))/_xlfn.STDEV.P(Table2[1M Return vs Nifty])</f>
        <v>-1.0532033163920542</v>
      </c>
      <c r="K499">
        <v>-24.393235669261699</v>
      </c>
      <c r="L499">
        <f>(Table2[[#This Row],[6M Return vs Nifty]]-AVERAGE(Table2[6M Return vs Nifty]))/_xlfn.STDEV.P(Table2[6M Return vs Nifty])</f>
        <v>-1.072727306490439</v>
      </c>
      <c r="M499">
        <v>-3.8382783283081401</v>
      </c>
      <c r="N499">
        <f>(Table2[[#This Row],[1W Return vs Nifty]]-AVERAGE(Table2[1W Return vs Nifty]))/_xlfn.STDEV.P(Table2[1W Return vs Nifty])</f>
        <v>-1.5424351256784157</v>
      </c>
      <c r="O499">
        <v>57.36</v>
      </c>
      <c r="P499">
        <v>59.805020602891197</v>
      </c>
      <c r="Q499">
        <v>58.588245496419702</v>
      </c>
      <c r="R499">
        <v>28.111720897058401</v>
      </c>
      <c r="S499" s="1">
        <f>(Table2[[#This Row],[Close Price]]-Table2[[#This Row],[20D EMA]])/Table2[[#This Row],[20D EMA]]</f>
        <v>-5.2998605299860516E-2</v>
      </c>
      <c r="T499" s="1">
        <f>(Table2[[#This Row],[Close Price]]-Table2[[#This Row],[50D EMA]])/Table2[[#This Row],[50D EMA]]</f>
        <v>-9.1715052475477801E-2</v>
      </c>
      <c r="U499" s="1">
        <f>(Table2[[#This Row],[Close Price]]-Table2[[#This Row],[200D EMA]])/Table2[[#This Row],[200D EMA]]</f>
        <v>-7.2851567072110601E-2</v>
      </c>
      <c r="V499">
        <v>1.04855424007227</v>
      </c>
      <c r="W499">
        <v>53.51</v>
      </c>
      <c r="X499">
        <v>55.1</v>
      </c>
      <c r="Y499">
        <v>53.51</v>
      </c>
      <c r="Z499">
        <v>55.1</v>
      </c>
      <c r="AA499">
        <v>53.51</v>
      </c>
      <c r="AB499">
        <v>60.61</v>
      </c>
      <c r="AC499" s="1">
        <f>(Table2[[#This Row],[Close Price]]/Table2[[#This Row],[Day Low]])-1</f>
        <v>1.5137357503270499E-2</v>
      </c>
      <c r="AD499" s="1">
        <f>(Table2[[#This Row],[Day High]]/Table2[[#This Row],[Close Price]])-1</f>
        <v>1.4359351988217917E-2</v>
      </c>
      <c r="AE499" s="1">
        <f>(Table2[[#This Row],[Close Price]]/Table2[[#This Row],[Current Week Low]])-1</f>
        <v>1.5137357503270499E-2</v>
      </c>
      <c r="AF499" s="1">
        <f>(Table2[[#This Row],[Current Week High]]/Table2[[#This Row],[Close Price]])-1</f>
        <v>1.4359351988217917E-2</v>
      </c>
      <c r="AG499" s="1">
        <f>(Table2[[#This Row],[Close Price]]/Table2[[#This Row],[Current Month Low]])-1</f>
        <v>1.5137357503270499E-2</v>
      </c>
      <c r="AH499" s="1">
        <f>(Table2[[#This Row],[Current Month High]]/Table2[[#This Row],[Close Price]])-1</f>
        <v>0.1157952871870398</v>
      </c>
      <c r="AI499">
        <v>35.309278350515399</v>
      </c>
      <c r="AJ499">
        <v>40.543337645536802</v>
      </c>
      <c r="AK499" t="str">
        <f>IF(AND(Table2[[#This Row],[20D EMA]]&gt;Table2[[#This Row],[50D EMA]],Table2[[#This Row],[50D EMA]]&gt;Table2[[#This Row],[200D EMA]]),"Uptrend","Downtrend/NoTrend")</f>
        <v>Downtrend/NoTrend</v>
      </c>
      <c r="AL499">
        <v>-0.21</v>
      </c>
      <c r="AM499" t="s">
        <v>3193</v>
      </c>
      <c r="AN499">
        <v>-9.5299999999999994</v>
      </c>
      <c r="AO499" t="s">
        <v>3193</v>
      </c>
      <c r="AP499">
        <v>0.110684681518223</v>
      </c>
      <c r="AQ499">
        <f>(Table2[[#This Row],[Sharpe Ratio]]-AVERAGE(Table2[Sharpe Ratio]))/_xlfn.STDEV.P(Table2[Sharpe Ratio])</f>
        <v>0.51241339138910302</v>
      </c>
      <c r="AR4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499">
        <f>_xlfn.RANK.AVG(Table2[[#This Row],[1Y Return vs Nifty Z-Score]],Table2[1Y Return vs Nifty Z-Score])</f>
        <v>534</v>
      </c>
      <c r="AT499">
        <f>_xlfn.RANK.AVG(Table2[[#This Row],[6M Return vs Nifty Z-Score]],Table2[6M Return vs Nifty Z-Score])</f>
        <v>673</v>
      </c>
      <c r="AU499">
        <f>_xlfn.RANK.AVG(Table2[[#This Row],[Sharpe Ratio Z-Score]],Table2[Sharpe Ratio Z-Score])</f>
        <v>204</v>
      </c>
      <c r="AV499">
        <f>(Table2[[#This Row],[Rank 1Y]]+Table2[[#This Row],[Rank 6M]]+Table2[[#This Row],[Rank Sharpe]])/3</f>
        <v>470.33333333333331</v>
      </c>
    </row>
    <row r="500" spans="1:48" x14ac:dyDescent="0.3">
      <c r="A500" t="s">
        <v>533</v>
      </c>
      <c r="B500" t="s">
        <v>534</v>
      </c>
      <c r="C500" t="s">
        <v>3148</v>
      </c>
      <c r="D500" t="s">
        <v>43</v>
      </c>
      <c r="E500">
        <v>40856.412164834997</v>
      </c>
      <c r="F500">
        <v>1183.8499999999999</v>
      </c>
      <c r="G500">
        <v>1.49949722263565</v>
      </c>
      <c r="H500">
        <f>(Table2[[#This Row],[1Y Return vs Nifty]]-AVERAGE(Table2[1Y Return vs Nifty]))/_xlfn.STDEV.P(Table2[1Y Return vs Nifty])</f>
        <v>-0.3972325099138917</v>
      </c>
      <c r="I500">
        <v>6.3639869150129602</v>
      </c>
      <c r="J500">
        <f>(Table2[[#This Row],[1M Return vs Nifty]]-AVERAGE(Table2[1M Return vs Nifty]))/_xlfn.STDEV.P(Table2[1M Return vs Nifty])</f>
        <v>0.78669315750676982</v>
      </c>
      <c r="K500">
        <v>3.21417110658256</v>
      </c>
      <c r="L500">
        <f>(Table2[[#This Row],[6M Return vs Nifty]]-AVERAGE(Table2[6M Return vs Nifty]))/_xlfn.STDEV.P(Table2[6M Return vs Nifty])</f>
        <v>-0.23631622543825279</v>
      </c>
      <c r="M500">
        <v>4.0928581653006999</v>
      </c>
      <c r="N500">
        <f>(Table2[[#This Row],[1W Return vs Nifty]]-AVERAGE(Table2[1W Return vs Nifty]))/_xlfn.STDEV.P(Table2[1W Return vs Nifty])</f>
        <v>-1.4315420330003761E-2</v>
      </c>
      <c r="O500">
        <v>1168.8699999999999</v>
      </c>
      <c r="P500">
        <v>1130.3717345085499</v>
      </c>
      <c r="Q500">
        <v>1028.0126364237201</v>
      </c>
      <c r="R500">
        <v>54.936818848819598</v>
      </c>
      <c r="S500" s="1">
        <f>(Table2[[#This Row],[Close Price]]-Table2[[#This Row],[20D EMA]])/Table2[[#This Row],[20D EMA]]</f>
        <v>1.2815796452984524E-2</v>
      </c>
      <c r="T500" s="1">
        <f>(Table2[[#This Row],[Close Price]]-Table2[[#This Row],[50D EMA]])/Table2[[#This Row],[50D EMA]]</f>
        <v>4.7310335050708467E-2</v>
      </c>
      <c r="U500" s="1">
        <f>(Table2[[#This Row],[Close Price]]-Table2[[#This Row],[200D EMA]])/Table2[[#This Row],[200D EMA]]</f>
        <v>0.15159090273288012</v>
      </c>
      <c r="V500">
        <v>0.64152198357323598</v>
      </c>
      <c r="W500">
        <v>1173.7</v>
      </c>
      <c r="X500">
        <v>1210</v>
      </c>
      <c r="Y500">
        <v>1164.0999999999999</v>
      </c>
      <c r="Z500">
        <v>1210</v>
      </c>
      <c r="AA500">
        <v>1132.3499999999999</v>
      </c>
      <c r="AB500">
        <v>1210</v>
      </c>
      <c r="AC500" s="1">
        <f>(Table2[[#This Row],[Close Price]]/Table2[[#This Row],[Day Low]])-1</f>
        <v>8.6478657237794021E-3</v>
      </c>
      <c r="AD500" s="1">
        <f>(Table2[[#This Row],[Day High]]/Table2[[#This Row],[Close Price]])-1</f>
        <v>2.208894707944431E-2</v>
      </c>
      <c r="AE500" s="1">
        <f>(Table2[[#This Row],[Close Price]]/Table2[[#This Row],[Current Week Low]])-1</f>
        <v>1.6965896400652936E-2</v>
      </c>
      <c r="AF500" s="1">
        <f>(Table2[[#This Row],[Current Week High]]/Table2[[#This Row],[Close Price]])-1</f>
        <v>2.208894707944431E-2</v>
      </c>
      <c r="AG500" s="1">
        <f>(Table2[[#This Row],[Close Price]]/Table2[[#This Row],[Current Month Low]])-1</f>
        <v>4.5480637612045793E-2</v>
      </c>
      <c r="AH500" s="1">
        <f>(Table2[[#This Row],[Current Month High]]/Table2[[#This Row],[Close Price]])-1</f>
        <v>2.208894707944431E-2</v>
      </c>
      <c r="AI500">
        <v>2.4496346665540298</v>
      </c>
      <c r="AJ500">
        <v>38.583552824114697</v>
      </c>
      <c r="AK500" t="str">
        <f>IF(AND(Table2[[#This Row],[20D EMA]]&gt;Table2[[#This Row],[50D EMA]],Table2[[#This Row],[50D EMA]]&gt;Table2[[#This Row],[200D EMA]]),"Uptrend","Downtrend/NoTrend")</f>
        <v>Uptrend</v>
      </c>
      <c r="AL500">
        <v>0.04</v>
      </c>
      <c r="AM500" t="s">
        <v>3194</v>
      </c>
      <c r="AN500">
        <v>-0.97</v>
      </c>
      <c r="AO500" t="s">
        <v>3193</v>
      </c>
      <c r="AP500">
        <v>-2.5796373051669998E-3</v>
      </c>
      <c r="AQ500">
        <f>(Table2[[#This Row],[Sharpe Ratio]]-AVERAGE(Table2[Sharpe Ratio]))/_xlfn.STDEV.P(Table2[Sharpe Ratio])</f>
        <v>-0.80771039737640127</v>
      </c>
      <c r="AR50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-0.66888139555177983</v>
      </c>
      <c r="AS500">
        <f>_xlfn.RANK.AVG(Table2[[#This Row],[1Y Return vs Nifty Z-Score]],Table2[1Y Return vs Nifty Z-Score])</f>
        <v>440</v>
      </c>
      <c r="AT500">
        <f>_xlfn.RANK.AVG(Table2[[#This Row],[6M Return vs Nifty Z-Score]],Table2[6M Return vs Nifty Z-Score])</f>
        <v>393</v>
      </c>
      <c r="AU500">
        <f>_xlfn.RANK.AVG(Table2[[#This Row],[Sharpe Ratio Z-Score]],Table2[Sharpe Ratio Z-Score])</f>
        <v>580</v>
      </c>
      <c r="AV500">
        <f>(Table2[[#This Row],[Rank 1Y]]+Table2[[#This Row],[Rank 6M]]+Table2[[#This Row],[Rank Sharpe]])/3</f>
        <v>471</v>
      </c>
    </row>
    <row r="501" spans="1:48" x14ac:dyDescent="0.3">
      <c r="A501" t="s">
        <v>481</v>
      </c>
      <c r="B501" t="s">
        <v>482</v>
      </c>
      <c r="C501" t="s">
        <v>3148</v>
      </c>
      <c r="D501" t="s">
        <v>483</v>
      </c>
      <c r="E501">
        <v>46465.564331025002</v>
      </c>
      <c r="F501">
        <v>729.75</v>
      </c>
      <c r="G501">
        <v>-49.0549628793148</v>
      </c>
      <c r="H501">
        <f>(Table2[[#This Row],[1Y Return vs Nifty]]-AVERAGE(Table2[1Y Return vs Nifty]))/_xlfn.STDEV.P(Table2[1Y Return vs Nifty])</f>
        <v>-1.2357031006354815</v>
      </c>
      <c r="I501">
        <v>9.9228629861666704</v>
      </c>
      <c r="J501">
        <f>(Table2[[#This Row],[1M Return vs Nifty]]-AVERAGE(Table2[1M Return vs Nifty]))/_xlfn.STDEV.P(Table2[1M Return vs Nifty])</f>
        <v>1.1789179637147735</v>
      </c>
      <c r="K501">
        <v>74.731871562014902</v>
      </c>
      <c r="L501">
        <f>(Table2[[#This Row],[6M Return vs Nifty]]-AVERAGE(Table2[6M Return vs Nifty]))/_xlfn.STDEV.P(Table2[6M Return vs Nifty])</f>
        <v>1.9304282876550201</v>
      </c>
      <c r="M501">
        <v>8.5663795453789007</v>
      </c>
      <c r="N501">
        <f>(Table2[[#This Row],[1W Return vs Nifty]]-AVERAGE(Table2[1W Return vs Nifty]))/_xlfn.STDEV.P(Table2[1W Return vs Nifty])</f>
        <v>0.84761353256390337</v>
      </c>
      <c r="O501">
        <v>696.14</v>
      </c>
      <c r="P501">
        <v>632.63126740464998</v>
      </c>
      <c r="Q501">
        <v>561.79425042359105</v>
      </c>
      <c r="R501">
        <v>57.606353683041398</v>
      </c>
      <c r="S501" s="1">
        <f>(Table2[[#This Row],[Close Price]]-Table2[[#This Row],[20D EMA]])/Table2[[#This Row],[20D EMA]]</f>
        <v>4.8280518286551576E-2</v>
      </c>
      <c r="T501" s="1">
        <f>(Table2[[#This Row],[Close Price]]-Table2[[#This Row],[50D EMA]])/Table2[[#This Row],[50D EMA]]</f>
        <v>0.15351554309633889</v>
      </c>
      <c r="U501" s="1">
        <f>(Table2[[#This Row],[Close Price]]-Table2[[#This Row],[200D EMA]])/Table2[[#This Row],[200D EMA]]</f>
        <v>0.29896309805550852</v>
      </c>
      <c r="V501">
        <v>1.49340457077174</v>
      </c>
      <c r="W501">
        <v>712.65</v>
      </c>
      <c r="X501">
        <v>742.7</v>
      </c>
      <c r="Y501">
        <v>712</v>
      </c>
      <c r="Z501">
        <v>742.7</v>
      </c>
      <c r="AA501">
        <v>637.1</v>
      </c>
      <c r="AB501">
        <v>772.85</v>
      </c>
      <c r="AC501" s="1">
        <f>(Table2[[#This Row],[Close Price]]/Table2[[#This Row],[Day Low]])-1</f>
        <v>2.399494843190908E-2</v>
      </c>
      <c r="AD501" s="1">
        <f>(Table2[[#This Row],[Day High]]/Table2[[#This Row],[Close Price]])-1</f>
        <v>1.7745803357314127E-2</v>
      </c>
      <c r="AE501" s="1">
        <f>(Table2[[#This Row],[Close Price]]/Table2[[#This Row],[Current Week Low]])-1</f>
        <v>2.4929775280898792E-2</v>
      </c>
      <c r="AF501" s="1">
        <f>(Table2[[#This Row],[Current Week High]]/Table2[[#This Row],[Close Price]])-1</f>
        <v>1.7745803357314127E-2</v>
      </c>
      <c r="AG501" s="1">
        <f>(Table2[[#This Row],[Close Price]]/Table2[[#This Row],[Current Month Low]])-1</f>
        <v>0.14542458012870818</v>
      </c>
      <c r="AH501" s="1">
        <f>(Table2[[#This Row],[Current Month High]]/Table2[[#This Row],[Close Price]])-1</f>
        <v>5.9061322370674851E-2</v>
      </c>
      <c r="AI501">
        <v>36.8002740664611</v>
      </c>
      <c r="AJ501">
        <v>135.40322580645099</v>
      </c>
      <c r="AK501" t="str">
        <f>IF(AND(Table2[[#This Row],[20D EMA]]&gt;Table2[[#This Row],[50D EMA]],Table2[[#This Row],[50D EMA]]&gt;Table2[[#This Row],[200D EMA]]),"Uptrend","Downtrend/NoTrend")</f>
        <v>Uptrend</v>
      </c>
      <c r="AL501">
        <v>0.37</v>
      </c>
      <c r="AM501" t="s">
        <v>3194</v>
      </c>
      <c r="AN501">
        <v>3.49</v>
      </c>
      <c r="AO501" t="s">
        <v>3194</v>
      </c>
      <c r="AP501">
        <v>-4.8989749603693997E-2</v>
      </c>
      <c r="AQ501">
        <f>(Table2[[#This Row],[Sharpe Ratio]]-AVERAGE(Table2[Sharpe Ratio]))/_xlfn.STDEV.P(Table2[Sharpe Ratio])</f>
        <v>-1.3486317918721922</v>
      </c>
      <c r="AR5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1.3726248914260233</v>
      </c>
      <c r="AS501">
        <f>_xlfn.RANK.AVG(Table2[[#This Row],[1Y Return vs Nifty Z-Score]],Table2[1Y Return vs Nifty Z-Score])</f>
        <v>707</v>
      </c>
      <c r="AT501">
        <f>_xlfn.RANK.AVG(Table2[[#This Row],[6M Return vs Nifty Z-Score]],Table2[6M Return vs Nifty Z-Score])</f>
        <v>38</v>
      </c>
      <c r="AU501">
        <f>_xlfn.RANK.AVG(Table2[[#This Row],[Sharpe Ratio Z-Score]],Table2[Sharpe Ratio Z-Score])</f>
        <v>669</v>
      </c>
      <c r="AV501">
        <f>(Table2[[#This Row],[Rank 1Y]]+Table2[[#This Row],[Rank 6M]]+Table2[[#This Row],[Rank Sharpe]])/3</f>
        <v>471.33333333333331</v>
      </c>
    </row>
    <row r="502" spans="1:48" x14ac:dyDescent="0.3">
      <c r="A502" t="s">
        <v>1174</v>
      </c>
      <c r="B502" t="s">
        <v>1175</v>
      </c>
      <c r="C502" t="s">
        <v>3159</v>
      </c>
      <c r="D502" t="s">
        <v>1176</v>
      </c>
      <c r="E502">
        <v>10642.32551954</v>
      </c>
      <c r="F502">
        <v>1129.7</v>
      </c>
      <c r="G502">
        <v>-17.2714237410406</v>
      </c>
      <c r="H502">
        <f>(Table2[[#This Row],[1Y Return vs Nifty]]-AVERAGE(Table2[1Y Return vs Nifty]))/_xlfn.STDEV.P(Table2[1Y Return vs Nifty])</f>
        <v>-0.70855746832630828</v>
      </c>
      <c r="I502">
        <v>-6.67112587308121</v>
      </c>
      <c r="J502">
        <f>(Table2[[#This Row],[1M Return vs Nifty]]-AVERAGE(Table2[1M Return vs Nifty]))/_xlfn.STDEV.P(Table2[1M Return vs Nifty])</f>
        <v>-0.64991055810176013</v>
      </c>
      <c r="K502">
        <v>12.2769358904371</v>
      </c>
      <c r="L502">
        <f>(Table2[[#This Row],[6M Return vs Nifty]]-AVERAGE(Table2[6M Return vs Nifty]))/_xlfn.STDEV.P(Table2[6M Return vs Nifty])</f>
        <v>3.8254905118563116E-2</v>
      </c>
      <c r="M502">
        <v>-0.42860735260323901</v>
      </c>
      <c r="N502">
        <f>(Table2[[#This Row],[1W Return vs Nifty]]-AVERAGE(Table2[1W Return vs Nifty]))/_xlfn.STDEV.P(Table2[1W Return vs Nifty])</f>
        <v>-0.88548193732667091</v>
      </c>
      <c r="O502">
        <v>1165.6099999999999</v>
      </c>
      <c r="P502">
        <v>1182.19663964038</v>
      </c>
      <c r="Q502">
        <v>1073.5452499999999</v>
      </c>
      <c r="R502">
        <v>21.2452056854071</v>
      </c>
      <c r="S502" s="1">
        <f>(Table2[[#This Row],[Close Price]]-Table2[[#This Row],[20D EMA]])/Table2[[#This Row],[20D EMA]]</f>
        <v>-3.0807903158002983E-2</v>
      </c>
      <c r="T502" s="1">
        <f>(Table2[[#This Row],[Close Price]]-Table2[[#This Row],[50D EMA]])/Table2[[#This Row],[50D EMA]]</f>
        <v>-4.4406013246958004E-2</v>
      </c>
      <c r="U502" s="1">
        <f>(Table2[[#This Row],[Close Price]]-Table2[[#This Row],[200D EMA]])/Table2[[#This Row],[200D EMA]]</f>
        <v>5.2307762527942024E-2</v>
      </c>
      <c r="V502">
        <v>0.49260372340756797</v>
      </c>
      <c r="W502">
        <v>1115.05</v>
      </c>
      <c r="X502">
        <v>1138.8499999999999</v>
      </c>
      <c r="Y502">
        <v>1115.05</v>
      </c>
      <c r="Z502">
        <v>1140</v>
      </c>
      <c r="AA502">
        <v>1112.2</v>
      </c>
      <c r="AB502">
        <v>1197.8499999999999</v>
      </c>
      <c r="AC502" s="1">
        <f>(Table2[[#This Row],[Close Price]]/Table2[[#This Row],[Day Low]])-1</f>
        <v>1.3138424285906503E-2</v>
      </c>
      <c r="AD502" s="1">
        <f>(Table2[[#This Row],[Day High]]/Table2[[#This Row],[Close Price]])-1</f>
        <v>8.0994954412674236E-3</v>
      </c>
      <c r="AE502" s="1">
        <f>(Table2[[#This Row],[Close Price]]/Table2[[#This Row],[Current Week Low]])-1</f>
        <v>1.3138424285906503E-2</v>
      </c>
      <c r="AF502" s="1">
        <f>(Table2[[#This Row],[Current Week High]]/Table2[[#This Row],[Close Price]])-1</f>
        <v>9.1174648136673753E-3</v>
      </c>
      <c r="AG502" s="1">
        <f>(Table2[[#This Row],[Close Price]]/Table2[[#This Row],[Current Month Low]])-1</f>
        <v>1.5734580111490759E-2</v>
      </c>
      <c r="AH502" s="1">
        <f>(Table2[[#This Row],[Current Month High]]/Table2[[#This Row],[Close Price]])-1</f>
        <v>6.032575019916786E-2</v>
      </c>
      <c r="AI502">
        <v>15.0703726653093</v>
      </c>
      <c r="AJ502">
        <v>38.9203148057058</v>
      </c>
      <c r="AK502" t="str">
        <f>IF(AND(Table2[[#This Row],[20D EMA]]&gt;Table2[[#This Row],[50D EMA]],Table2[[#This Row],[50D EMA]]&gt;Table2[[#This Row],[200D EMA]]),"Uptrend","Downtrend/NoTrend")</f>
        <v>Downtrend/NoTrend</v>
      </c>
      <c r="AL502">
        <v>-0.08</v>
      </c>
      <c r="AM502" t="s">
        <v>3193</v>
      </c>
      <c r="AN502">
        <v>-6.21</v>
      </c>
      <c r="AO502" t="s">
        <v>3193</v>
      </c>
      <c r="AQ502">
        <f>(Table2[[#This Row],[Sharpe Ratio]]-AVERAGE(Table2[Sharpe Ratio]))/_xlfn.STDEV.P(Table2[Sharpe Ratio])</f>
        <v>-0.77764408339231328</v>
      </c>
      <c r="AR5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2">
        <f>_xlfn.RANK.AVG(Table2[[#This Row],[1Y Return vs Nifty Z-Score]],Table2[1Y Return vs Nifty Z-Score])</f>
        <v>561</v>
      </c>
      <c r="AT502">
        <f>_xlfn.RANK.AVG(Table2[[#This Row],[6M Return vs Nifty Z-Score]],Table2[6M Return vs Nifty Z-Score])</f>
        <v>305</v>
      </c>
      <c r="AU502">
        <f>_xlfn.RANK.AVG(Table2[[#This Row],[Sharpe Ratio Z-Score]],Table2[Sharpe Ratio Z-Score])</f>
        <v>549</v>
      </c>
      <c r="AV502">
        <f>(Table2[[#This Row],[Rank 1Y]]+Table2[[#This Row],[Rank 6M]]+Table2[[#This Row],[Rank Sharpe]])/3</f>
        <v>471.66666666666669</v>
      </c>
    </row>
    <row r="503" spans="1:48" x14ac:dyDescent="0.3">
      <c r="A503" t="s">
        <v>550</v>
      </c>
      <c r="B503" t="s">
        <v>551</v>
      </c>
      <c r="C503" t="s">
        <v>3164</v>
      </c>
      <c r="D503" t="s">
        <v>552</v>
      </c>
      <c r="E503">
        <v>38298.984986000003</v>
      </c>
      <c r="F503">
        <v>33998</v>
      </c>
      <c r="G503">
        <v>-15.7497221106774</v>
      </c>
      <c r="H503">
        <f>(Table2[[#This Row],[1Y Return vs Nifty]]-AVERAGE(Table2[1Y Return vs Nifty]))/_xlfn.STDEV.P(Table2[1Y Return vs Nifty])</f>
        <v>-0.68331929819572845</v>
      </c>
      <c r="I503">
        <v>-3.6473313886905299</v>
      </c>
      <c r="J503">
        <f>(Table2[[#This Row],[1M Return vs Nifty]]-AVERAGE(Table2[1M Return vs Nifty]))/_xlfn.STDEV.P(Table2[1M Return vs Nifty])</f>
        <v>-0.31665725510925463</v>
      </c>
      <c r="K503">
        <v>3.9826238519143602</v>
      </c>
      <c r="L503">
        <f>(Table2[[#This Row],[6M Return vs Nifty]]-AVERAGE(Table2[6M Return vs Nifty]))/_xlfn.STDEV.P(Table2[6M Return vs Nifty])</f>
        <v>-0.21303470549401546</v>
      </c>
      <c r="M503">
        <v>4.5251798631209999E-3</v>
      </c>
      <c r="N503">
        <f>(Table2[[#This Row],[1W Return vs Nifty]]-AVERAGE(Table2[1W Return vs Nifty]))/_xlfn.STDEV.P(Table2[1W Return vs Nifty])</f>
        <v>-0.80202878298710445</v>
      </c>
      <c r="O503">
        <v>34583.99</v>
      </c>
      <c r="P503">
        <v>35224.333137262904</v>
      </c>
      <c r="Q503">
        <v>33834.431856153402</v>
      </c>
      <c r="R503">
        <v>41.008639507762801</v>
      </c>
      <c r="S503" s="1">
        <f>(Table2[[#This Row],[Close Price]]-Table2[[#This Row],[20D EMA]])/Table2[[#This Row],[20D EMA]]</f>
        <v>-1.6943967425389551E-2</v>
      </c>
      <c r="T503" s="1">
        <f>(Table2[[#This Row],[Close Price]]-Table2[[#This Row],[50D EMA]])/Table2[[#This Row],[50D EMA]]</f>
        <v>-3.4814942627419049E-2</v>
      </c>
      <c r="U503" s="1">
        <f>(Table2[[#This Row],[Close Price]]-Table2[[#This Row],[200D EMA]])/Table2[[#This Row],[200D EMA]]</f>
        <v>4.8343694536384036E-3</v>
      </c>
      <c r="V503">
        <v>0.76098298676748499</v>
      </c>
      <c r="W503">
        <v>33950.050000000003</v>
      </c>
      <c r="X503">
        <v>34623</v>
      </c>
      <c r="Y503">
        <v>33890</v>
      </c>
      <c r="Z503">
        <v>34623</v>
      </c>
      <c r="AA503">
        <v>33555</v>
      </c>
      <c r="AB503">
        <v>35254</v>
      </c>
      <c r="AC503" s="1">
        <f>(Table2[[#This Row],[Close Price]]/Table2[[#This Row],[Day Low]])-1</f>
        <v>1.4123690539482592E-3</v>
      </c>
      <c r="AD503" s="1">
        <f>(Table2[[#This Row],[Day High]]/Table2[[#This Row],[Close Price]])-1</f>
        <v>1.8383434319665826E-2</v>
      </c>
      <c r="AE503" s="1">
        <f>(Table2[[#This Row],[Close Price]]/Table2[[#This Row],[Current Week Low]])-1</f>
        <v>3.186780761286423E-3</v>
      </c>
      <c r="AF503" s="1">
        <f>(Table2[[#This Row],[Current Week High]]/Table2[[#This Row],[Close Price]])-1</f>
        <v>1.8383434319665826E-2</v>
      </c>
      <c r="AG503" s="1">
        <f>(Table2[[#This Row],[Close Price]]/Table2[[#This Row],[Current Month Low]])-1</f>
        <v>1.3202205334525319E-2</v>
      </c>
      <c r="AH503" s="1">
        <f>(Table2[[#This Row],[Current Month High]]/Table2[[#This Row],[Close Price]])-1</f>
        <v>3.6943349608800524E-2</v>
      </c>
      <c r="AI503">
        <v>20.173245485028499</v>
      </c>
      <c r="AJ503">
        <v>19.295623172081701</v>
      </c>
      <c r="AK503" t="str">
        <f>IF(AND(Table2[[#This Row],[20D EMA]]&gt;Table2[[#This Row],[50D EMA]],Table2[[#This Row],[50D EMA]]&gt;Table2[[#This Row],[200D EMA]]),"Uptrend","Downtrend/NoTrend")</f>
        <v>Downtrend/NoTrend</v>
      </c>
      <c r="AL503">
        <v>0</v>
      </c>
      <c r="AM503">
        <v>0</v>
      </c>
      <c r="AN503">
        <v>-4.5199999999999996</v>
      </c>
      <c r="AO503" t="s">
        <v>3193</v>
      </c>
      <c r="AP503">
        <v>1.7545795705171001E-2</v>
      </c>
      <c r="AQ503">
        <f>(Table2[[#This Row],[Sharpe Ratio]]-AVERAGE(Table2[Sharpe Ratio]))/_xlfn.STDEV.P(Table2[Sharpe Ratio])</f>
        <v>-0.57314347328108561</v>
      </c>
      <c r="AR5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3">
        <f>_xlfn.RANK.AVG(Table2[[#This Row],[1Y Return vs Nifty Z-Score]],Table2[1Y Return vs Nifty Z-Score])</f>
        <v>549</v>
      </c>
      <c r="AT503">
        <f>_xlfn.RANK.AVG(Table2[[#This Row],[6M Return vs Nifty Z-Score]],Table2[6M Return vs Nifty Z-Score])</f>
        <v>383</v>
      </c>
      <c r="AU503">
        <f>_xlfn.RANK.AVG(Table2[[#This Row],[Sharpe Ratio Z-Score]],Table2[Sharpe Ratio Z-Score])</f>
        <v>485</v>
      </c>
      <c r="AV503">
        <f>(Table2[[#This Row],[Rank 1Y]]+Table2[[#This Row],[Rank 6M]]+Table2[[#This Row],[Rank Sharpe]])/3</f>
        <v>472.33333333333331</v>
      </c>
    </row>
    <row r="504" spans="1:48" x14ac:dyDescent="0.3">
      <c r="A504" t="s">
        <v>812</v>
      </c>
      <c r="B504" t="s">
        <v>813</v>
      </c>
      <c r="C504" t="s">
        <v>3159</v>
      </c>
      <c r="D504" t="s">
        <v>518</v>
      </c>
      <c r="E504">
        <v>20177.776149574998</v>
      </c>
      <c r="F504">
        <v>1784.75</v>
      </c>
      <c r="G504">
        <v>0.30284923417218501</v>
      </c>
      <c r="H504">
        <f>(Table2[[#This Row],[1Y Return vs Nifty]]-AVERAGE(Table2[1Y Return vs Nifty]))/_xlfn.STDEV.P(Table2[1Y Return vs Nifty])</f>
        <v>-0.41707950548558514</v>
      </c>
      <c r="I504">
        <v>6.5691429867352102</v>
      </c>
      <c r="J504">
        <f>(Table2[[#This Row],[1M Return vs Nifty]]-AVERAGE(Table2[1M Return vs Nifty]))/_xlfn.STDEV.P(Table2[1M Return vs Nifty])</f>
        <v>0.80930347010682868</v>
      </c>
      <c r="K504">
        <v>0.82471773409404903</v>
      </c>
      <c r="L504">
        <f>(Table2[[#This Row],[6M Return vs Nifty]]-AVERAGE(Table2[6M Return vs Nifty]))/_xlfn.STDEV.P(Table2[6M Return vs Nifty])</f>
        <v>-0.30870858357004222</v>
      </c>
      <c r="M504">
        <v>-2.9422246787736399</v>
      </c>
      <c r="N504">
        <f>(Table2[[#This Row],[1W Return vs Nifty]]-AVERAGE(Table2[1W Return vs Nifty]))/_xlfn.STDEV.P(Table2[1W Return vs Nifty])</f>
        <v>-1.3697893466016799</v>
      </c>
      <c r="O504">
        <v>1718.35</v>
      </c>
      <c r="P504">
        <v>1695.04035340478</v>
      </c>
      <c r="Q504">
        <v>1623.2447525657201</v>
      </c>
      <c r="R504">
        <v>70.970039994215298</v>
      </c>
      <c r="S504" s="1">
        <f>(Table2[[#This Row],[Close Price]]-Table2[[#This Row],[20D EMA]])/Table2[[#This Row],[20D EMA]]</f>
        <v>3.8641720254895741E-2</v>
      </c>
      <c r="T504" s="1">
        <f>(Table2[[#This Row],[Close Price]]-Table2[[#This Row],[50D EMA]])/Table2[[#This Row],[50D EMA]]</f>
        <v>5.2924785191705147E-2</v>
      </c>
      <c r="U504" s="1">
        <f>(Table2[[#This Row],[Close Price]]-Table2[[#This Row],[200D EMA]])/Table2[[#This Row],[200D EMA]]</f>
        <v>9.9495314664657178E-2</v>
      </c>
      <c r="V504">
        <v>0.59009211654080496</v>
      </c>
      <c r="W504">
        <v>1735.05</v>
      </c>
      <c r="X504">
        <v>1814.8</v>
      </c>
      <c r="Y504">
        <v>1715</v>
      </c>
      <c r="Z504">
        <v>1814.8</v>
      </c>
      <c r="AA504">
        <v>1680</v>
      </c>
      <c r="AB504">
        <v>1814.8</v>
      </c>
      <c r="AC504" s="1">
        <f>(Table2[[#This Row],[Close Price]]/Table2[[#This Row],[Day Low]])-1</f>
        <v>2.8644707645312906E-2</v>
      </c>
      <c r="AD504" s="1">
        <f>(Table2[[#This Row],[Day High]]/Table2[[#This Row],[Close Price]])-1</f>
        <v>1.6837092029696077E-2</v>
      </c>
      <c r="AE504" s="1">
        <f>(Table2[[#This Row],[Close Price]]/Table2[[#This Row],[Current Week Low]])-1</f>
        <v>4.0670553935860054E-2</v>
      </c>
      <c r="AF504" s="1">
        <f>(Table2[[#This Row],[Current Week High]]/Table2[[#This Row],[Close Price]])-1</f>
        <v>1.6837092029696077E-2</v>
      </c>
      <c r="AG504" s="1">
        <f>(Table2[[#This Row],[Close Price]]/Table2[[#This Row],[Current Month Low]])-1</f>
        <v>6.2351190476190421E-2</v>
      </c>
      <c r="AH504" s="1">
        <f>(Table2[[#This Row],[Current Month High]]/Table2[[#This Row],[Close Price]])-1</f>
        <v>1.6837092029696077E-2</v>
      </c>
      <c r="AI504">
        <v>6.5667460428631497</v>
      </c>
      <c r="AJ504">
        <v>36.4487767584097</v>
      </c>
      <c r="AK504" t="str">
        <f>IF(AND(Table2[[#This Row],[20D EMA]]&gt;Table2[[#This Row],[50D EMA]],Table2[[#This Row],[50D EMA]]&gt;Table2[[#This Row],[200D EMA]]),"Uptrend","Downtrend/NoTrend")</f>
        <v>Uptrend</v>
      </c>
      <c r="AL504">
        <v>-0.04</v>
      </c>
      <c r="AM504" t="s">
        <v>3193</v>
      </c>
      <c r="AN504">
        <v>4.38</v>
      </c>
      <c r="AO504" t="s">
        <v>3194</v>
      </c>
      <c r="AQ504">
        <f>(Table2[[#This Row],[Sharpe Ratio]]-AVERAGE(Table2[Sharpe Ratio]))/_xlfn.STDEV.P(Table2[Sharpe Ratio])</f>
        <v>-0.77764408339231328</v>
      </c>
      <c r="AR50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-2.0639180489427922</v>
      </c>
      <c r="AS504">
        <f>_xlfn.RANK.AVG(Table2[[#This Row],[1Y Return vs Nifty Z-Score]],Table2[1Y Return vs Nifty Z-Score])</f>
        <v>451</v>
      </c>
      <c r="AT504">
        <f>_xlfn.RANK.AVG(Table2[[#This Row],[6M Return vs Nifty Z-Score]],Table2[6M Return vs Nifty Z-Score])</f>
        <v>420</v>
      </c>
      <c r="AU504">
        <f>_xlfn.RANK.AVG(Table2[[#This Row],[Sharpe Ratio Z-Score]],Table2[Sharpe Ratio Z-Score])</f>
        <v>549</v>
      </c>
      <c r="AV504">
        <f>(Table2[[#This Row],[Rank 1Y]]+Table2[[#This Row],[Rank 6M]]+Table2[[#This Row],[Rank Sharpe]])/3</f>
        <v>473.33333333333331</v>
      </c>
    </row>
    <row r="505" spans="1:48" x14ac:dyDescent="0.3">
      <c r="A505" t="s">
        <v>955</v>
      </c>
      <c r="B505" t="s">
        <v>956</v>
      </c>
      <c r="C505" t="s">
        <v>3151</v>
      </c>
      <c r="D505" t="s">
        <v>48</v>
      </c>
      <c r="E505">
        <v>15660.1688361299</v>
      </c>
      <c r="F505">
        <v>1619.1</v>
      </c>
      <c r="G505">
        <v>8.0534649014694892</v>
      </c>
      <c r="H505">
        <f>(Table2[[#This Row],[1Y Return vs Nifty]]-AVERAGE(Table2[1Y Return vs Nifty]))/_xlfn.STDEV.P(Table2[1Y Return vs Nifty])</f>
        <v>-0.28853173177958025</v>
      </c>
      <c r="I505">
        <v>1.1891405613725301</v>
      </c>
      <c r="J505">
        <f>(Table2[[#This Row],[1M Return vs Nifty]]-AVERAGE(Table2[1M Return vs Nifty]))/_xlfn.STDEV.P(Table2[1M Return vs Nifty])</f>
        <v>0.21637177861289145</v>
      </c>
      <c r="K505">
        <v>9.3386586282332402</v>
      </c>
      <c r="L505">
        <f>(Table2[[#This Row],[6M Return vs Nifty]]-AVERAGE(Table2[6M Return vs Nifty]))/_xlfn.STDEV.P(Table2[6M Return vs Nifty])</f>
        <v>-5.0764961226193651E-2</v>
      </c>
      <c r="M505">
        <v>1.24458382189251</v>
      </c>
      <c r="N505">
        <f>(Table2[[#This Row],[1W Return vs Nifty]]-AVERAGE(Table2[1W Return vs Nifty]))/_xlfn.STDEV.P(Table2[1W Return vs Nifty])</f>
        <v>-0.56310236327415175</v>
      </c>
      <c r="O505">
        <v>1641.2</v>
      </c>
      <c r="P505">
        <v>1637.0672098129101</v>
      </c>
      <c r="Q505">
        <v>1507.52026028148</v>
      </c>
      <c r="R505">
        <v>44.016625237565499</v>
      </c>
      <c r="S505" s="1">
        <f>(Table2[[#This Row],[Close Price]]-Table2[[#This Row],[20D EMA]])/Table2[[#This Row],[20D EMA]]</f>
        <v>-1.3465756763343977E-2</v>
      </c>
      <c r="T505" s="1">
        <f>(Table2[[#This Row],[Close Price]]-Table2[[#This Row],[50D EMA]])/Table2[[#This Row],[50D EMA]]</f>
        <v>-1.0975242619979847E-2</v>
      </c>
      <c r="U505" s="1">
        <f>(Table2[[#This Row],[Close Price]]-Table2[[#This Row],[200D EMA]])/Table2[[#This Row],[200D EMA]]</f>
        <v>7.4015416348491445E-2</v>
      </c>
      <c r="V505">
        <v>0.72085296731649895</v>
      </c>
      <c r="W505">
        <v>1592.1</v>
      </c>
      <c r="X505">
        <v>1633.45</v>
      </c>
      <c r="Y505">
        <v>1587.15</v>
      </c>
      <c r="Z505">
        <v>1633.45</v>
      </c>
      <c r="AA505">
        <v>1567.4</v>
      </c>
      <c r="AB505">
        <v>1749</v>
      </c>
      <c r="AC505" s="1">
        <f>(Table2[[#This Row],[Close Price]]/Table2[[#This Row],[Day Low]])-1</f>
        <v>1.6958733747880261E-2</v>
      </c>
      <c r="AD505" s="1">
        <f>(Table2[[#This Row],[Day High]]/Table2[[#This Row],[Close Price]])-1</f>
        <v>8.8629485516646955E-3</v>
      </c>
      <c r="AE505" s="1">
        <f>(Table2[[#This Row],[Close Price]]/Table2[[#This Row],[Current Week Low]])-1</f>
        <v>2.0130422455344466E-2</v>
      </c>
      <c r="AF505" s="1">
        <f>(Table2[[#This Row],[Current Week High]]/Table2[[#This Row],[Close Price]])-1</f>
        <v>8.8629485516646955E-3</v>
      </c>
      <c r="AG505" s="1">
        <f>(Table2[[#This Row],[Close Price]]/Table2[[#This Row],[Current Month Low]])-1</f>
        <v>3.2984560418527487E-2</v>
      </c>
      <c r="AH505" s="1">
        <f>(Table2[[#This Row],[Current Month High]]/Table2[[#This Row],[Close Price]])-1</f>
        <v>8.0229757272558988E-2</v>
      </c>
      <c r="AI505">
        <v>14.878636279414501</v>
      </c>
      <c r="AJ505">
        <v>57.968681399092603</v>
      </c>
      <c r="AK505" t="str">
        <f>IF(AND(Table2[[#This Row],[20D EMA]]&gt;Table2[[#This Row],[50D EMA]],Table2[[#This Row],[50D EMA]]&gt;Table2[[#This Row],[200D EMA]]),"Uptrend","Downtrend/NoTrend")</f>
        <v>Uptrend</v>
      </c>
      <c r="AL505">
        <v>-0.04</v>
      </c>
      <c r="AM505" t="s">
        <v>3193</v>
      </c>
      <c r="AN505">
        <v>-1.94</v>
      </c>
      <c r="AO505" t="s">
        <v>3193</v>
      </c>
      <c r="AP505">
        <v>-6.9905914575167996E-2</v>
      </c>
      <c r="AQ505">
        <f>(Table2[[#This Row],[Sharpe Ratio]]-AVERAGE(Table2[Sharpe Ratio]))/_xlfn.STDEV.P(Table2[Sharpe Ratio])</f>
        <v>-1.5924148935181845</v>
      </c>
      <c r="AR50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-2.278442171185219</v>
      </c>
      <c r="AS505">
        <f>_xlfn.RANK.AVG(Table2[[#This Row],[1Y Return vs Nifty Z-Score]],Table2[1Y Return vs Nifty Z-Score])</f>
        <v>395</v>
      </c>
      <c r="AT505">
        <f>_xlfn.RANK.AVG(Table2[[#This Row],[6M Return vs Nifty Z-Score]],Table2[6M Return vs Nifty Z-Score])</f>
        <v>333</v>
      </c>
      <c r="AU505">
        <f>_xlfn.RANK.AVG(Table2[[#This Row],[Sharpe Ratio Z-Score]],Table2[Sharpe Ratio Z-Score])</f>
        <v>692</v>
      </c>
      <c r="AV505">
        <f>(Table2[[#This Row],[Rank 1Y]]+Table2[[#This Row],[Rank 6M]]+Table2[[#This Row],[Rank Sharpe]])/3</f>
        <v>473.33333333333331</v>
      </c>
    </row>
    <row r="506" spans="1:48" x14ac:dyDescent="0.3">
      <c r="A506" t="s">
        <v>267</v>
      </c>
      <c r="B506" t="s">
        <v>268</v>
      </c>
      <c r="C506" t="s">
        <v>3148</v>
      </c>
      <c r="D506" t="s">
        <v>34</v>
      </c>
      <c r="E506">
        <v>102375.464778496</v>
      </c>
      <c r="F506">
        <v>54.16</v>
      </c>
      <c r="G506">
        <v>-4.4704332317768403</v>
      </c>
      <c r="H506">
        <f>(Table2[[#This Row],[1Y Return vs Nifty]]-AVERAGE(Table2[1Y Return vs Nifty]))/_xlfn.STDEV.P(Table2[1Y Return vs Nifty])</f>
        <v>-0.49624674336794311</v>
      </c>
      <c r="I506">
        <v>-8.4442837616787507</v>
      </c>
      <c r="J506">
        <f>(Table2[[#This Row],[1M Return vs Nifty]]-AVERAGE(Table2[1M Return vs Nifty]))/_xlfn.STDEV.P(Table2[1M Return vs Nifty])</f>
        <v>-0.84533082431122808</v>
      </c>
      <c r="K506">
        <v>-24.795033726073299</v>
      </c>
      <c r="L506">
        <f>(Table2[[#This Row],[6M Return vs Nifty]]-AVERAGE(Table2[6M Return vs Nifty]))/_xlfn.STDEV.P(Table2[6M Return vs Nifty])</f>
        <v>-1.0849004290800084</v>
      </c>
      <c r="M506">
        <v>2.30529370577224</v>
      </c>
      <c r="N506">
        <f>(Table2[[#This Row],[1W Return vs Nifty]]-AVERAGE(Table2[1W Return vs Nifty]))/_xlfn.STDEV.P(Table2[1W Return vs Nifty])</f>
        <v>-0.35873169375905684</v>
      </c>
      <c r="O506">
        <v>56.29</v>
      </c>
      <c r="P506">
        <v>58.732964277704703</v>
      </c>
      <c r="Q506">
        <v>57.590357187139197</v>
      </c>
      <c r="R506">
        <v>34.548766029863003</v>
      </c>
      <c r="S506" s="1">
        <f>(Table2[[#This Row],[Close Price]]-Table2[[#This Row],[20D EMA]])/Table2[[#This Row],[20D EMA]]</f>
        <v>-3.7839758394030955E-2</v>
      </c>
      <c r="T506" s="1">
        <f>(Table2[[#This Row],[Close Price]]-Table2[[#This Row],[50D EMA]])/Table2[[#This Row],[50D EMA]]</f>
        <v>-7.7860266954729945E-2</v>
      </c>
      <c r="U506" s="1">
        <f>(Table2[[#This Row],[Close Price]]-Table2[[#This Row],[200D EMA]])/Table2[[#This Row],[200D EMA]]</f>
        <v>-5.9564784013967739E-2</v>
      </c>
      <c r="V506">
        <v>0.413883813822985</v>
      </c>
      <c r="W506">
        <v>53.73</v>
      </c>
      <c r="X506">
        <v>54.39</v>
      </c>
      <c r="Y506">
        <v>53.73</v>
      </c>
      <c r="Z506">
        <v>55.11</v>
      </c>
      <c r="AA506">
        <v>52.11</v>
      </c>
      <c r="AB506">
        <v>58.08</v>
      </c>
      <c r="AC506" s="1">
        <f>(Table2[[#This Row],[Close Price]]/Table2[[#This Row],[Day Low]])-1</f>
        <v>8.0029778522241468E-3</v>
      </c>
      <c r="AD506" s="1">
        <f>(Table2[[#This Row],[Day High]]/Table2[[#This Row],[Close Price]])-1</f>
        <v>4.2466765140325435E-3</v>
      </c>
      <c r="AE506" s="1">
        <f>(Table2[[#This Row],[Close Price]]/Table2[[#This Row],[Current Week Low]])-1</f>
        <v>8.0029778522241468E-3</v>
      </c>
      <c r="AF506" s="1">
        <f>(Table2[[#This Row],[Current Week High]]/Table2[[#This Row],[Close Price]])-1</f>
        <v>1.7540620384047356E-2</v>
      </c>
      <c r="AG506" s="1">
        <f>(Table2[[#This Row],[Close Price]]/Table2[[#This Row],[Current Month Low]])-1</f>
        <v>3.9339857992707783E-2</v>
      </c>
      <c r="AH506" s="1">
        <f>(Table2[[#This Row],[Current Month High]]/Table2[[#This Row],[Close Price]])-1</f>
        <v>7.2378138847858153E-2</v>
      </c>
      <c r="AI506">
        <v>54.634416543574503</v>
      </c>
      <c r="AJ506">
        <v>47.7762619372442</v>
      </c>
      <c r="AK506" t="str">
        <f>IF(AND(Table2[[#This Row],[20D EMA]]&gt;Table2[[#This Row],[50D EMA]],Table2[[#This Row],[50D EMA]]&gt;Table2[[#This Row],[200D EMA]]),"Uptrend","Downtrend/NoTrend")</f>
        <v>Downtrend/NoTrend</v>
      </c>
      <c r="AL506">
        <v>-0.21</v>
      </c>
      <c r="AM506" t="s">
        <v>3193</v>
      </c>
      <c r="AN506">
        <v>-7.69</v>
      </c>
      <c r="AO506" t="s">
        <v>3193</v>
      </c>
      <c r="AP506">
        <v>9.3566803104739998E-2</v>
      </c>
      <c r="AQ506">
        <f>(Table2[[#This Row],[Sharpe Ratio]]-AVERAGE(Table2[Sharpe Ratio]))/_xlfn.STDEV.P(Table2[Sharpe Ratio])</f>
        <v>0.31290026367524254</v>
      </c>
      <c r="AR5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6">
        <f>_xlfn.RANK.AVG(Table2[[#This Row],[1Y Return vs Nifty Z-Score]],Table2[1Y Return vs Nifty Z-Score])</f>
        <v>483</v>
      </c>
      <c r="AT506">
        <f>_xlfn.RANK.AVG(Table2[[#This Row],[6M Return vs Nifty Z-Score]],Table2[6M Return vs Nifty Z-Score])</f>
        <v>678</v>
      </c>
      <c r="AU506">
        <f>_xlfn.RANK.AVG(Table2[[#This Row],[Sharpe Ratio Z-Score]],Table2[Sharpe Ratio Z-Score])</f>
        <v>260</v>
      </c>
      <c r="AV506">
        <f>(Table2[[#This Row],[Rank 1Y]]+Table2[[#This Row],[Rank 6M]]+Table2[[#This Row],[Rank Sharpe]])/3</f>
        <v>473.66666666666669</v>
      </c>
    </row>
    <row r="507" spans="1:48" x14ac:dyDescent="0.3">
      <c r="A507" t="s">
        <v>1070</v>
      </c>
      <c r="B507" t="s">
        <v>1071</v>
      </c>
      <c r="C507" t="s">
        <v>3150</v>
      </c>
      <c r="D507" t="s">
        <v>125</v>
      </c>
      <c r="E507">
        <v>12759.517514880001</v>
      </c>
      <c r="F507">
        <v>2005.2</v>
      </c>
      <c r="G507">
        <v>1.5778619641990299</v>
      </c>
      <c r="H507">
        <f>(Table2[[#This Row],[1Y Return vs Nifty]]-AVERAGE(Table2[1Y Return vs Nifty]))/_xlfn.STDEV.P(Table2[1Y Return vs Nifty])</f>
        <v>-0.39593279212404914</v>
      </c>
      <c r="I507">
        <v>-11.679619735683101</v>
      </c>
      <c r="J507">
        <f>(Table2[[#This Row],[1M Return vs Nifty]]-AVERAGE(Table2[1M Return vs Nifty]))/_xlfn.STDEV.P(Table2[1M Return vs Nifty])</f>
        <v>-1.2018981787373304</v>
      </c>
      <c r="K507">
        <v>12.349364221616099</v>
      </c>
      <c r="L507">
        <f>(Table2[[#This Row],[6M Return vs Nifty]]-AVERAGE(Table2[6M Return vs Nifty]))/_xlfn.STDEV.P(Table2[6M Return vs Nifty])</f>
        <v>4.0449238663618797E-2</v>
      </c>
      <c r="M507">
        <v>0.28830048155102</v>
      </c>
      <c r="N507">
        <f>(Table2[[#This Row],[1W Return vs Nifty]]-AVERAGE(Table2[1W Return vs Nifty]))/_xlfn.STDEV.P(Table2[1W Return vs Nifty])</f>
        <v>-0.74735280675722726</v>
      </c>
      <c r="O507">
        <v>2014.08</v>
      </c>
      <c r="P507">
        <v>2082.0705193614599</v>
      </c>
      <c r="Q507">
        <v>1909.69631741233</v>
      </c>
      <c r="R507">
        <v>55.204575739473803</v>
      </c>
      <c r="S507" s="1">
        <f>(Table2[[#This Row],[Close Price]]-Table2[[#This Row],[20D EMA]])/Table2[[#This Row],[20D EMA]]</f>
        <v>-4.4089609151572338E-3</v>
      </c>
      <c r="T507" s="1">
        <f>(Table2[[#This Row],[Close Price]]-Table2[[#This Row],[50D EMA]])/Table2[[#This Row],[50D EMA]]</f>
        <v>-3.6920228516099877E-2</v>
      </c>
      <c r="U507" s="1">
        <f>(Table2[[#This Row],[Close Price]]-Table2[[#This Row],[200D EMA]])/Table2[[#This Row],[200D EMA]]</f>
        <v>5.0009879433123218E-2</v>
      </c>
      <c r="V507">
        <v>0.65617542189142997</v>
      </c>
      <c r="W507">
        <v>1926.05</v>
      </c>
      <c r="X507">
        <v>2025.15</v>
      </c>
      <c r="Y507">
        <v>1924</v>
      </c>
      <c r="Z507">
        <v>2025.15</v>
      </c>
      <c r="AA507">
        <v>1890.15</v>
      </c>
      <c r="AB507">
        <v>2033.6</v>
      </c>
      <c r="AC507" s="1">
        <f>(Table2[[#This Row],[Close Price]]/Table2[[#This Row],[Day Low]])-1</f>
        <v>4.1094467952545344E-2</v>
      </c>
      <c r="AD507" s="1">
        <f>(Table2[[#This Row],[Day High]]/Table2[[#This Row],[Close Price]])-1</f>
        <v>9.9491322561340301E-3</v>
      </c>
      <c r="AE507" s="1">
        <f>(Table2[[#This Row],[Close Price]]/Table2[[#This Row],[Current Week Low]])-1</f>
        <v>4.2203742203742234E-2</v>
      </c>
      <c r="AF507" s="1">
        <f>(Table2[[#This Row],[Current Week High]]/Table2[[#This Row],[Close Price]])-1</f>
        <v>9.9491322561340301E-3</v>
      </c>
      <c r="AG507" s="1">
        <f>(Table2[[#This Row],[Close Price]]/Table2[[#This Row],[Current Month Low]])-1</f>
        <v>6.0868185064677283E-2</v>
      </c>
      <c r="AH507" s="1">
        <f>(Table2[[#This Row],[Current Month High]]/Table2[[#This Row],[Close Price]])-1</f>
        <v>1.4163175743068024E-2</v>
      </c>
      <c r="AI507">
        <v>23.877917414721701</v>
      </c>
      <c r="AJ507">
        <v>39.235496302468498</v>
      </c>
      <c r="AK507" t="str">
        <f>IF(AND(Table2[[#This Row],[20D EMA]]&gt;Table2[[#This Row],[50D EMA]],Table2[[#This Row],[50D EMA]]&gt;Table2[[#This Row],[200D EMA]]),"Uptrend","Downtrend/NoTrend")</f>
        <v>Downtrend/NoTrend</v>
      </c>
      <c r="AL507">
        <v>-0.16</v>
      </c>
      <c r="AM507" t="s">
        <v>3193</v>
      </c>
      <c r="AN507">
        <v>1.18</v>
      </c>
      <c r="AO507" t="s">
        <v>3194</v>
      </c>
      <c r="AP507">
        <v>-5.6368960210544002E-2</v>
      </c>
      <c r="AQ507">
        <f>(Table2[[#This Row],[Sharpe Ratio]]-AVERAGE(Table2[Sharpe Ratio]))/_xlfn.STDEV.P(Table2[Sharpe Ratio])</f>
        <v>-1.4346383256650899</v>
      </c>
      <c r="AR5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7">
        <f>_xlfn.RANK.AVG(Table2[[#This Row],[1Y Return vs Nifty Z-Score]],Table2[1Y Return vs Nifty Z-Score])</f>
        <v>439</v>
      </c>
      <c r="AT507">
        <f>_xlfn.RANK.AVG(Table2[[#This Row],[6M Return vs Nifty Z-Score]],Table2[6M Return vs Nifty Z-Score])</f>
        <v>304</v>
      </c>
      <c r="AU507">
        <f>_xlfn.RANK.AVG(Table2[[#This Row],[Sharpe Ratio Z-Score]],Table2[Sharpe Ratio Z-Score])</f>
        <v>682</v>
      </c>
      <c r="AV507">
        <f>(Table2[[#This Row],[Rank 1Y]]+Table2[[#This Row],[Rank 6M]]+Table2[[#This Row],[Rank Sharpe]])/3</f>
        <v>475</v>
      </c>
    </row>
    <row r="508" spans="1:48" x14ac:dyDescent="0.3">
      <c r="A508" t="s">
        <v>240</v>
      </c>
      <c r="B508" t="s">
        <v>241</v>
      </c>
      <c r="C508" t="s">
        <v>3152</v>
      </c>
      <c r="D508" t="s">
        <v>51</v>
      </c>
      <c r="E508">
        <v>110145.21753628</v>
      </c>
      <c r="F508">
        <v>6611.65</v>
      </c>
      <c r="G508">
        <v>-6.5030946487141899</v>
      </c>
      <c r="H508">
        <f>(Table2[[#This Row],[1Y Return vs Nifty]]-AVERAGE(Table2[1Y Return vs Nifty]))/_xlfn.STDEV.P(Table2[1Y Return vs Nifty])</f>
        <v>-0.52995943292212722</v>
      </c>
      <c r="I508">
        <v>0.75962088630483304</v>
      </c>
      <c r="J508">
        <f>(Table2[[#This Row],[1M Return vs Nifty]]-AVERAGE(Table2[1M Return vs Nifty]))/_xlfn.STDEV.P(Table2[1M Return vs Nifty])</f>
        <v>0.16903428555392733</v>
      </c>
      <c r="K508">
        <v>-2.5082771762862599</v>
      </c>
      <c r="L508">
        <f>(Table2[[#This Row],[6M Return vs Nifty]]-AVERAGE(Table2[6M Return vs Nifty]))/_xlfn.STDEV.P(Table2[6M Return vs Nifty])</f>
        <v>-0.40968706006251154</v>
      </c>
      <c r="M508">
        <v>0.44349132073851699</v>
      </c>
      <c r="N508">
        <f>(Table2[[#This Row],[1W Return vs Nifty]]-AVERAGE(Table2[1W Return vs Nifty]))/_xlfn.STDEV.P(Table2[1W Return vs Nifty])</f>
        <v>-0.71745164698736652</v>
      </c>
      <c r="O508">
        <v>6664.37</v>
      </c>
      <c r="P508">
        <v>6676.9247362287697</v>
      </c>
      <c r="Q508">
        <v>6306.5004570555302</v>
      </c>
      <c r="R508">
        <v>42.727428386222698</v>
      </c>
      <c r="S508" s="1">
        <f>(Table2[[#This Row],[Close Price]]-Table2[[#This Row],[20D EMA]])/Table2[[#This Row],[20D EMA]]</f>
        <v>-7.910725244846888E-3</v>
      </c>
      <c r="T508" s="1">
        <f>(Table2[[#This Row],[Close Price]]-Table2[[#This Row],[50D EMA]])/Table2[[#This Row],[50D EMA]]</f>
        <v>-9.7761677430017336E-3</v>
      </c>
      <c r="U508" s="1">
        <f>(Table2[[#This Row],[Close Price]]-Table2[[#This Row],[200D EMA]])/Table2[[#This Row],[200D EMA]]</f>
        <v>4.8386509288693855E-2</v>
      </c>
      <c r="V508">
        <v>0.85991697802242095</v>
      </c>
      <c r="W508">
        <v>6605.2</v>
      </c>
      <c r="X508">
        <v>6699.9</v>
      </c>
      <c r="Y508">
        <v>6600</v>
      </c>
      <c r="Z508">
        <v>6699.9</v>
      </c>
      <c r="AA508">
        <v>6545.05</v>
      </c>
      <c r="AB508">
        <v>6795</v>
      </c>
      <c r="AC508" s="1">
        <f>(Table2[[#This Row],[Close Price]]/Table2[[#This Row],[Day Low]])-1</f>
        <v>9.7650336098831225E-4</v>
      </c>
      <c r="AD508" s="1">
        <f>(Table2[[#This Row],[Day High]]/Table2[[#This Row],[Close Price]])-1</f>
        <v>1.3347651493953894E-2</v>
      </c>
      <c r="AE508" s="1">
        <f>(Table2[[#This Row],[Close Price]]/Table2[[#This Row],[Current Week Low]])-1</f>
        <v>1.7651515151515529E-3</v>
      </c>
      <c r="AF508" s="1">
        <f>(Table2[[#This Row],[Current Week High]]/Table2[[#This Row],[Close Price]])-1</f>
        <v>1.3347651493953894E-2</v>
      </c>
      <c r="AG508" s="1">
        <f>(Table2[[#This Row],[Close Price]]/Table2[[#This Row],[Current Month Low]])-1</f>
        <v>1.0175628910397805E-2</v>
      </c>
      <c r="AH508" s="1">
        <f>(Table2[[#This Row],[Current Month High]]/Table2[[#This Row],[Close Price]])-1</f>
        <v>2.7731352990554514E-2</v>
      </c>
      <c r="AI508">
        <v>7.4988845447051702</v>
      </c>
      <c r="AJ508">
        <v>27.011554974978601</v>
      </c>
      <c r="AK508" t="str">
        <f>IF(AND(Table2[[#This Row],[20D EMA]]&gt;Table2[[#This Row],[50D EMA]],Table2[[#This Row],[50D EMA]]&gt;Table2[[#This Row],[200D EMA]]),"Uptrend","Downtrend/NoTrend")</f>
        <v>Downtrend/NoTrend</v>
      </c>
      <c r="AL508">
        <v>-0.12</v>
      </c>
      <c r="AM508" t="s">
        <v>3193</v>
      </c>
      <c r="AN508">
        <v>-1.97</v>
      </c>
      <c r="AO508" t="s">
        <v>3193</v>
      </c>
      <c r="AP508">
        <v>2.1735303965835999E-2</v>
      </c>
      <c r="AQ508">
        <f>(Table2[[#This Row],[Sharpe Ratio]]-AVERAGE(Table2[Sharpe Ratio]))/_xlfn.STDEV.P(Table2[Sharpe Ratio])</f>
        <v>-0.52431371316256781</v>
      </c>
      <c r="AR5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8">
        <f>_xlfn.RANK.AVG(Table2[[#This Row],[1Y Return vs Nifty Z-Score]],Table2[1Y Return vs Nifty Z-Score])</f>
        <v>498</v>
      </c>
      <c r="AT508">
        <f>_xlfn.RANK.AVG(Table2[[#This Row],[6M Return vs Nifty Z-Score]],Table2[6M Return vs Nifty Z-Score])</f>
        <v>461</v>
      </c>
      <c r="AU508">
        <f>_xlfn.RANK.AVG(Table2[[#This Row],[Sharpe Ratio Z-Score]],Table2[Sharpe Ratio Z-Score])</f>
        <v>474</v>
      </c>
      <c r="AV508">
        <f>(Table2[[#This Row],[Rank 1Y]]+Table2[[#This Row],[Rank 6M]]+Table2[[#This Row],[Rank Sharpe]])/3</f>
        <v>477.66666666666669</v>
      </c>
    </row>
    <row r="509" spans="1:48" x14ac:dyDescent="0.3">
      <c r="A509" t="s">
        <v>1376</v>
      </c>
      <c r="B509" t="s">
        <v>1377</v>
      </c>
      <c r="C509" t="s">
        <v>3161</v>
      </c>
      <c r="D509" t="s">
        <v>133</v>
      </c>
      <c r="E509">
        <v>8255.5123750710009</v>
      </c>
      <c r="F509">
        <v>129.83000000000001</v>
      </c>
      <c r="G509">
        <v>33.023249103810798</v>
      </c>
      <c r="H509">
        <f>(Table2[[#This Row],[1Y Return vs Nifty]]-AVERAGE(Table2[1Y Return vs Nifty]))/_xlfn.STDEV.P(Table2[1Y Return vs Nifty])</f>
        <v>0.12560442293567872</v>
      </c>
      <c r="I509">
        <v>-0.107678588695724</v>
      </c>
      <c r="J509">
        <f>(Table2[[#This Row],[1M Return vs Nifty]]-AVERAGE(Table2[1M Return vs Nifty]))/_xlfn.STDEV.P(Table2[1M Return vs Nifty])</f>
        <v>7.3448948580920839E-2</v>
      </c>
      <c r="K509">
        <v>-13.698360712313001</v>
      </c>
      <c r="L509">
        <f>(Table2[[#This Row],[6M Return vs Nifty]]-AVERAGE(Table2[6M Return vs Nifty]))/_xlfn.STDEV.P(Table2[6M Return vs Nifty])</f>
        <v>-0.74870875606699527</v>
      </c>
      <c r="M509">
        <v>8.1580280193980492</v>
      </c>
      <c r="N509">
        <f>(Table2[[#This Row],[1W Return vs Nifty]]-AVERAGE(Table2[1W Return vs Nifty]))/_xlfn.STDEV.P(Table2[1W Return vs Nifty])</f>
        <v>0.76893502109669054</v>
      </c>
      <c r="O509">
        <v>126.21</v>
      </c>
      <c r="P509">
        <v>128.814825636385</v>
      </c>
      <c r="Q509">
        <v>121.74103122522099</v>
      </c>
      <c r="R509">
        <v>65.152877208640803</v>
      </c>
      <c r="S509" s="1">
        <f>(Table2[[#This Row],[Close Price]]-Table2[[#This Row],[20D EMA]])/Table2[[#This Row],[20D EMA]]</f>
        <v>2.8682354805483076E-2</v>
      </c>
      <c r="T509" s="1">
        <f>(Table2[[#This Row],[Close Price]]-Table2[[#This Row],[50D EMA]])/Table2[[#This Row],[50D EMA]]</f>
        <v>7.880881401653439E-3</v>
      </c>
      <c r="U509" s="1">
        <f>(Table2[[#This Row],[Close Price]]-Table2[[#This Row],[200D EMA]])/Table2[[#This Row],[200D EMA]]</f>
        <v>6.6444063216570107E-2</v>
      </c>
      <c r="V509">
        <v>0.85359164216235806</v>
      </c>
      <c r="W509">
        <v>126.3</v>
      </c>
      <c r="X509">
        <v>131.80000000000001</v>
      </c>
      <c r="Y509">
        <v>126.3</v>
      </c>
      <c r="Z509">
        <v>131.80000000000001</v>
      </c>
      <c r="AA509">
        <v>117.15</v>
      </c>
      <c r="AB509">
        <v>131.80000000000001</v>
      </c>
      <c r="AC509" s="1">
        <f>(Table2[[#This Row],[Close Price]]/Table2[[#This Row],[Day Low]])-1</f>
        <v>2.7949326999208379E-2</v>
      </c>
      <c r="AD509" s="1">
        <f>(Table2[[#This Row],[Day High]]/Table2[[#This Row],[Close Price]])-1</f>
        <v>1.5173688669799068E-2</v>
      </c>
      <c r="AE509" s="1">
        <f>(Table2[[#This Row],[Close Price]]/Table2[[#This Row],[Current Week Low]])-1</f>
        <v>2.7949326999208379E-2</v>
      </c>
      <c r="AF509" s="1">
        <f>(Table2[[#This Row],[Current Week High]]/Table2[[#This Row],[Close Price]])-1</f>
        <v>1.5173688669799068E-2</v>
      </c>
      <c r="AG509" s="1">
        <f>(Table2[[#This Row],[Close Price]]/Table2[[#This Row],[Current Month Low]])-1</f>
        <v>0.10823730260349973</v>
      </c>
      <c r="AH509" s="1">
        <f>(Table2[[#This Row],[Current Month High]]/Table2[[#This Row],[Close Price]])-1</f>
        <v>1.5173688669799068E-2</v>
      </c>
      <c r="AI509">
        <v>26.596318262343001</v>
      </c>
      <c r="AJ509">
        <v>88.159420289855007</v>
      </c>
      <c r="AK509" t="str">
        <f>IF(AND(Table2[[#This Row],[20D EMA]]&gt;Table2[[#This Row],[50D EMA]],Table2[[#This Row],[50D EMA]]&gt;Table2[[#This Row],[200D EMA]]),"Uptrend","Downtrend/NoTrend")</f>
        <v>Downtrend/NoTrend</v>
      </c>
      <c r="AL509">
        <v>-7.0000000000000007E-2</v>
      </c>
      <c r="AM509" t="s">
        <v>3193</v>
      </c>
      <c r="AN509">
        <v>2.04</v>
      </c>
      <c r="AO509" t="s">
        <v>3194</v>
      </c>
      <c r="AP509">
        <v>-1.3170333843487E-2</v>
      </c>
      <c r="AQ509">
        <f>(Table2[[#This Row],[Sharpe Ratio]]-AVERAGE(Table2[Sharpe Ratio]))/_xlfn.STDEV.P(Table2[Sharpe Ratio])</f>
        <v>-0.93114759794468394</v>
      </c>
      <c r="AR5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09">
        <f>_xlfn.RANK.AVG(Table2[[#This Row],[1Y Return vs Nifty Z-Score]],Table2[1Y Return vs Nifty Z-Score])</f>
        <v>249</v>
      </c>
      <c r="AT509">
        <f>_xlfn.RANK.AVG(Table2[[#This Row],[6M Return vs Nifty Z-Score]],Table2[6M Return vs Nifty Z-Score])</f>
        <v>578</v>
      </c>
      <c r="AU509">
        <f>_xlfn.RANK.AVG(Table2[[#This Row],[Sharpe Ratio Z-Score]],Table2[Sharpe Ratio Z-Score])</f>
        <v>606</v>
      </c>
      <c r="AV509">
        <f>(Table2[[#This Row],[Rank 1Y]]+Table2[[#This Row],[Rank 6M]]+Table2[[#This Row],[Rank Sharpe]])/3</f>
        <v>477.66666666666669</v>
      </c>
    </row>
    <row r="510" spans="1:48" x14ac:dyDescent="0.3">
      <c r="A510" t="s">
        <v>417</v>
      </c>
      <c r="B510" t="s">
        <v>418</v>
      </c>
      <c r="C510" t="s">
        <v>3154</v>
      </c>
      <c r="D510" t="s">
        <v>408</v>
      </c>
      <c r="E510">
        <v>55570.530414674999</v>
      </c>
      <c r="F510">
        <v>131027.25</v>
      </c>
      <c r="G510">
        <v>-7.2592462707811398</v>
      </c>
      <c r="H510">
        <f>(Table2[[#This Row],[1Y Return vs Nifty]]-AVERAGE(Table2[1Y Return vs Nifty]))/_xlfn.STDEV.P(Table2[1Y Return vs Nifty])</f>
        <v>-0.5425005795578739</v>
      </c>
      <c r="I510">
        <v>-3.1268612609219701</v>
      </c>
      <c r="J510">
        <f>(Table2[[#This Row],[1M Return vs Nifty]]-AVERAGE(Table2[1M Return vs Nifty]))/_xlfn.STDEV.P(Table2[1M Return vs Nifty])</f>
        <v>-0.25929608520066039</v>
      </c>
      <c r="K510">
        <v>-11.2802635658337</v>
      </c>
      <c r="L510">
        <f>(Table2[[#This Row],[6M Return vs Nifty]]-AVERAGE(Table2[6M Return vs Nifty]))/_xlfn.STDEV.P(Table2[6M Return vs Nifty])</f>
        <v>-0.67544858843163402</v>
      </c>
      <c r="M510">
        <v>-2.1250174006364E-2</v>
      </c>
      <c r="N510">
        <f>(Table2[[#This Row],[1W Return vs Nifty]]-AVERAGE(Table2[1W Return vs Nifty]))/_xlfn.STDEV.P(Table2[1W Return vs Nifty])</f>
        <v>-0.80699501023486764</v>
      </c>
      <c r="O510">
        <v>134404.41</v>
      </c>
      <c r="P510">
        <v>134926.10004245801</v>
      </c>
      <c r="Q510">
        <v>130137.939801407</v>
      </c>
      <c r="R510">
        <v>30.395166302450399</v>
      </c>
      <c r="S510" s="1">
        <f>(Table2[[#This Row],[Close Price]]-Table2[[#This Row],[20D EMA]])/Table2[[#This Row],[20D EMA]]</f>
        <v>-2.5126854096528553E-2</v>
      </c>
      <c r="T510" s="1">
        <f>(Table2[[#This Row],[Close Price]]-Table2[[#This Row],[50D EMA]])/Table2[[#This Row],[50D EMA]]</f>
        <v>-2.8896188663506451E-2</v>
      </c>
      <c r="U510" s="1">
        <f>(Table2[[#This Row],[Close Price]]-Table2[[#This Row],[200D EMA]])/Table2[[#This Row],[200D EMA]]</f>
        <v>6.8335967201425003E-3</v>
      </c>
      <c r="V510">
        <v>0.65803252985670202</v>
      </c>
      <c r="W510">
        <v>130850</v>
      </c>
      <c r="X510">
        <v>132499.95000000001</v>
      </c>
      <c r="Y510">
        <v>130850</v>
      </c>
      <c r="Z510">
        <v>132900</v>
      </c>
      <c r="AA510">
        <v>130555</v>
      </c>
      <c r="AB510">
        <v>140447.1</v>
      </c>
      <c r="AC510" s="1">
        <f>(Table2[[#This Row],[Close Price]]/Table2[[#This Row],[Day Low]])-1</f>
        <v>1.3546045089798397E-3</v>
      </c>
      <c r="AD510" s="1">
        <f>(Table2[[#This Row],[Day High]]/Table2[[#This Row],[Close Price]])-1</f>
        <v>1.1239646714710227E-2</v>
      </c>
      <c r="AE510" s="1">
        <f>(Table2[[#This Row],[Close Price]]/Table2[[#This Row],[Current Week Low]])-1</f>
        <v>1.3546045089798397E-3</v>
      </c>
      <c r="AF510" s="1">
        <f>(Table2[[#This Row],[Current Week High]]/Table2[[#This Row],[Close Price]])-1</f>
        <v>1.4292828400199298E-2</v>
      </c>
      <c r="AG510" s="1">
        <f>(Table2[[#This Row],[Close Price]]/Table2[[#This Row],[Current Month Low]])-1</f>
        <v>3.6172494351038864E-3</v>
      </c>
      <c r="AH510" s="1">
        <f>(Table2[[#This Row],[Current Month High]]/Table2[[#This Row],[Close Price]])-1</f>
        <v>7.1892297212984291E-2</v>
      </c>
      <c r="AI510">
        <v>15.582827236319099</v>
      </c>
      <c r="AJ510">
        <v>22.4461617607273</v>
      </c>
      <c r="AK510" t="str">
        <f>IF(AND(Table2[[#This Row],[20D EMA]]&gt;Table2[[#This Row],[50D EMA]],Table2[[#This Row],[50D EMA]]&gt;Table2[[#This Row],[200D EMA]]),"Uptrend","Downtrend/NoTrend")</f>
        <v>Downtrend/NoTrend</v>
      </c>
      <c r="AL510">
        <v>-0.06</v>
      </c>
      <c r="AM510" t="s">
        <v>3193</v>
      </c>
      <c r="AN510">
        <v>-5.64</v>
      </c>
      <c r="AO510" t="s">
        <v>3193</v>
      </c>
      <c r="AP510">
        <v>5.1152035814247002E-2</v>
      </c>
      <c r="AQ510">
        <f>(Table2[[#This Row],[Sharpe Ratio]]-AVERAGE(Table2[Sharpe Ratio]))/_xlfn.STDEV.P(Table2[Sharpe Ratio])</f>
        <v>-0.18145439167249122</v>
      </c>
      <c r="AR5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0">
        <f>_xlfn.RANK.AVG(Table2[[#This Row],[1Y Return vs Nifty Z-Score]],Table2[1Y Return vs Nifty Z-Score])</f>
        <v>504</v>
      </c>
      <c r="AT510">
        <f>_xlfn.RANK.AVG(Table2[[#This Row],[6M Return vs Nifty Z-Score]],Table2[6M Return vs Nifty Z-Score])</f>
        <v>544</v>
      </c>
      <c r="AU510">
        <f>_xlfn.RANK.AVG(Table2[[#This Row],[Sharpe Ratio Z-Score]],Table2[Sharpe Ratio Z-Score])</f>
        <v>390</v>
      </c>
      <c r="AV510">
        <f>(Table2[[#This Row],[Rank 1Y]]+Table2[[#This Row],[Rank 6M]]+Table2[[#This Row],[Rank Sharpe]])/3</f>
        <v>479.33333333333331</v>
      </c>
    </row>
    <row r="511" spans="1:48" x14ac:dyDescent="0.3">
      <c r="A511" t="s">
        <v>1802</v>
      </c>
      <c r="B511" t="s">
        <v>1803</v>
      </c>
      <c r="C511" t="s">
        <v>3152</v>
      </c>
      <c r="D511" t="s">
        <v>51</v>
      </c>
      <c r="E511">
        <v>4494.3123374999996</v>
      </c>
      <c r="F511">
        <v>364.5</v>
      </c>
      <c r="G511">
        <v>-0.21546175519430799</v>
      </c>
      <c r="H511">
        <f>(Table2[[#This Row],[1Y Return vs Nifty]]-AVERAGE(Table2[1Y Return vs Nifty]))/_xlfn.STDEV.P(Table2[1Y Return vs Nifty])</f>
        <v>-0.42567594822387578</v>
      </c>
      <c r="I511">
        <v>-7.1619447990229901</v>
      </c>
      <c r="J511">
        <f>(Table2[[#This Row],[1M Return vs Nifty]]-AVERAGE(Table2[1M Return vs Nifty]))/_xlfn.STDEV.P(Table2[1M Return vs Nifty])</f>
        <v>-0.70400386010548155</v>
      </c>
      <c r="K511">
        <v>8.6934717309319591</v>
      </c>
      <c r="L511">
        <f>(Table2[[#This Row],[6M Return vs Nifty]]-AVERAGE(Table2[6M Return vs Nifty]))/_xlfn.STDEV.P(Table2[6M Return vs Nifty])</f>
        <v>-7.0311942753072953E-2</v>
      </c>
      <c r="M511">
        <v>5.5562392468934396</v>
      </c>
      <c r="N511">
        <f>(Table2[[#This Row],[1W Return vs Nifty]]-AVERAGE(Table2[1W Return vs Nifty]))/_xlfn.STDEV.P(Table2[1W Return vs Nifty])</f>
        <v>0.26763931201106184</v>
      </c>
      <c r="O511">
        <v>310.32</v>
      </c>
      <c r="P511">
        <v>354.02773355464802</v>
      </c>
      <c r="Q511">
        <v>325.28384901586003</v>
      </c>
      <c r="R511">
        <v>57.3927951181685</v>
      </c>
      <c r="S511" s="1">
        <f>(Table2[[#This Row],[Close Price]]-Table2[[#This Row],[20D EMA]])/Table2[[#This Row],[20D EMA]]</f>
        <v>0.17459396751740142</v>
      </c>
      <c r="T511" s="1">
        <f>(Table2[[#This Row],[Close Price]]-Table2[[#This Row],[50D EMA]])/Table2[[#This Row],[50D EMA]]</f>
        <v>2.9580356149514681E-2</v>
      </c>
      <c r="U511" s="1">
        <f>(Table2[[#This Row],[Close Price]]-Table2[[#This Row],[200D EMA]])/Table2[[#This Row],[200D EMA]]</f>
        <v>0.12055978525459433</v>
      </c>
      <c r="V511">
        <v>0.67585775072693699</v>
      </c>
      <c r="W511">
        <v>365.05</v>
      </c>
      <c r="X511">
        <v>379.95</v>
      </c>
      <c r="Y511">
        <v>357</v>
      </c>
      <c r="Z511">
        <v>366</v>
      </c>
      <c r="AA511">
        <v>338.9</v>
      </c>
      <c r="AB511">
        <v>366.65</v>
      </c>
      <c r="AC511" s="1">
        <f>(Table2[[#This Row],[Close Price]]/Table2[[#This Row],[Day Low]])-1</f>
        <v>-1.5066429256266334E-3</v>
      </c>
      <c r="AD511" s="1">
        <f>(Table2[[#This Row],[Day High]]/Table2[[#This Row],[Close Price]])-1</f>
        <v>4.2386831275720072E-2</v>
      </c>
      <c r="AE511" s="1">
        <f>(Table2[[#This Row],[Close Price]]/Table2[[#This Row],[Current Week Low]])-1</f>
        <v>2.1008403361344463E-2</v>
      </c>
      <c r="AF511" s="1">
        <f>(Table2[[#This Row],[Current Week High]]/Table2[[#This Row],[Close Price]])-1</f>
        <v>4.115226337448652E-3</v>
      </c>
      <c r="AG511" s="1">
        <f>(Table2[[#This Row],[Close Price]]/Table2[[#This Row],[Current Month Low]])-1</f>
        <v>7.5538506934198946E-2</v>
      </c>
      <c r="AH511" s="1">
        <f>(Table2[[#This Row],[Current Month High]]/Table2[[#This Row],[Close Price]])-1</f>
        <v>5.8984910836761273E-3</v>
      </c>
      <c r="AI511">
        <v>12.7297668038408</v>
      </c>
      <c r="AJ511">
        <v>45.741703318672499</v>
      </c>
      <c r="AK511" t="str">
        <f>IF(AND(Table2[[#This Row],[20D EMA]]&gt;Table2[[#This Row],[50D EMA]],Table2[[#This Row],[50D EMA]]&gt;Table2[[#This Row],[200D EMA]]),"Uptrend","Downtrend/NoTrend")</f>
        <v>Downtrend/NoTrend</v>
      </c>
      <c r="AL511">
        <v>-0.06</v>
      </c>
      <c r="AM511" t="s">
        <v>3193</v>
      </c>
      <c r="AN511">
        <v>-3.46</v>
      </c>
      <c r="AO511" t="s">
        <v>3193</v>
      </c>
      <c r="AP511">
        <v>-3.7408477041596999E-2</v>
      </c>
      <c r="AQ511">
        <f>(Table2[[#This Row],[Sharpe Ratio]]-AVERAGE(Table2[Sharpe Ratio]))/_xlfn.STDEV.P(Table2[Sharpe Ratio])</f>
        <v>-1.2136491815300885</v>
      </c>
      <c r="AR5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1">
        <f>_xlfn.RANK.AVG(Table2[[#This Row],[1Y Return vs Nifty Z-Score]],Table2[1Y Return vs Nifty Z-Score])</f>
        <v>454</v>
      </c>
      <c r="AT511">
        <f>_xlfn.RANK.AVG(Table2[[#This Row],[6M Return vs Nifty Z-Score]],Table2[6M Return vs Nifty Z-Score])</f>
        <v>339</v>
      </c>
      <c r="AU511">
        <f>_xlfn.RANK.AVG(Table2[[#This Row],[Sharpe Ratio Z-Score]],Table2[Sharpe Ratio Z-Score])</f>
        <v>646</v>
      </c>
      <c r="AV511">
        <f>(Table2[[#This Row],[Rank 1Y]]+Table2[[#This Row],[Rank 6M]]+Table2[[#This Row],[Rank Sharpe]])/3</f>
        <v>479.66666666666669</v>
      </c>
    </row>
    <row r="512" spans="1:48" x14ac:dyDescent="0.3">
      <c r="A512" t="s">
        <v>1262</v>
      </c>
      <c r="B512" t="s">
        <v>1263</v>
      </c>
      <c r="C512" t="s">
        <v>3157</v>
      </c>
      <c r="D512" t="s">
        <v>452</v>
      </c>
      <c r="E512">
        <v>9592.6821259799999</v>
      </c>
      <c r="F512">
        <v>314.2</v>
      </c>
      <c r="G512">
        <v>-18.558433278517001</v>
      </c>
      <c r="H512">
        <f>(Table2[[#This Row],[1Y Return vs Nifty]]-AVERAGE(Table2[1Y Return vs Nifty]))/_xlfn.STDEV.P(Table2[1Y Return vs Nifty])</f>
        <v>-0.72990315464114497</v>
      </c>
      <c r="I512">
        <v>-2.73126655608809</v>
      </c>
      <c r="J512">
        <f>(Table2[[#This Row],[1M Return vs Nifty]]-AVERAGE(Table2[1M Return vs Nifty]))/_xlfn.STDEV.P(Table2[1M Return vs Nifty])</f>
        <v>-0.21569747335293707</v>
      </c>
      <c r="K512">
        <v>24.075468813860301</v>
      </c>
      <c r="L512">
        <f>(Table2[[#This Row],[6M Return vs Nifty]]-AVERAGE(Table2[6M Return vs Nifty]))/_xlfn.STDEV.P(Table2[6M Return vs Nifty])</f>
        <v>0.3957105603141397</v>
      </c>
      <c r="M512">
        <v>-0.57416333189980895</v>
      </c>
      <c r="N512">
        <f>(Table2[[#This Row],[1W Return vs Nifty]]-AVERAGE(Table2[1W Return vs Nifty]))/_xlfn.STDEV.P(Table2[1W Return vs Nifty])</f>
        <v>-0.9135267150673656</v>
      </c>
      <c r="O512">
        <v>321.79000000000002</v>
      </c>
      <c r="P512">
        <v>312.71890057105901</v>
      </c>
      <c r="Q512">
        <v>291.975999698946</v>
      </c>
      <c r="R512">
        <v>37.484472811576502</v>
      </c>
      <c r="S512" s="1">
        <f>(Table2[[#This Row],[Close Price]]-Table2[[#This Row],[20D EMA]])/Table2[[#This Row],[20D EMA]]</f>
        <v>-2.3586811274433735E-2</v>
      </c>
      <c r="T512" s="1">
        <f>(Table2[[#This Row],[Close Price]]-Table2[[#This Row],[50D EMA]])/Table2[[#This Row],[50D EMA]]</f>
        <v>4.7362005501948527E-3</v>
      </c>
      <c r="U512" s="1">
        <f>(Table2[[#This Row],[Close Price]]-Table2[[#This Row],[200D EMA]])/Table2[[#This Row],[200D EMA]]</f>
        <v>7.6115846247530525E-2</v>
      </c>
      <c r="V512">
        <v>0.73898773028546705</v>
      </c>
      <c r="W512">
        <v>312.85000000000002</v>
      </c>
      <c r="X512">
        <v>317.3</v>
      </c>
      <c r="Y512">
        <v>311</v>
      </c>
      <c r="Z512">
        <v>319.75</v>
      </c>
      <c r="AA512">
        <v>307.2</v>
      </c>
      <c r="AB512">
        <v>346.7</v>
      </c>
      <c r="AC512" s="1">
        <f>(Table2[[#This Row],[Close Price]]/Table2[[#This Row],[Day Low]])-1</f>
        <v>4.3151670129453201E-3</v>
      </c>
      <c r="AD512" s="1">
        <f>(Table2[[#This Row],[Day High]]/Table2[[#This Row],[Close Price]])-1</f>
        <v>9.8663271801400221E-3</v>
      </c>
      <c r="AE512" s="1">
        <f>(Table2[[#This Row],[Close Price]]/Table2[[#This Row],[Current Week Low]])-1</f>
        <v>1.0289389067523969E-2</v>
      </c>
      <c r="AF512" s="1">
        <f>(Table2[[#This Row],[Current Week High]]/Table2[[#This Row],[Close Price]])-1</f>
        <v>1.7663908338637846E-2</v>
      </c>
      <c r="AG512" s="1">
        <f>(Table2[[#This Row],[Close Price]]/Table2[[#This Row],[Current Month Low]])-1</f>
        <v>2.2786458333333259E-2</v>
      </c>
      <c r="AH512" s="1">
        <f>(Table2[[#This Row],[Current Month High]]/Table2[[#This Row],[Close Price]])-1</f>
        <v>0.10343730108211324</v>
      </c>
      <c r="AI512">
        <v>18.364099299808998</v>
      </c>
      <c r="AJ512">
        <v>47.511737089201802</v>
      </c>
      <c r="AK512" t="str">
        <f>IF(AND(Table2[[#This Row],[20D EMA]]&gt;Table2[[#This Row],[50D EMA]],Table2[[#This Row],[50D EMA]]&gt;Table2[[#This Row],[200D EMA]]),"Uptrend","Downtrend/NoTrend")</f>
        <v>Uptrend</v>
      </c>
      <c r="AL512">
        <v>-0.05</v>
      </c>
      <c r="AM512" t="s">
        <v>3193</v>
      </c>
      <c r="AN512">
        <v>-12.15</v>
      </c>
      <c r="AO512" t="s">
        <v>3193</v>
      </c>
      <c r="AP512">
        <v>-5.3110393730414998E-2</v>
      </c>
      <c r="AQ512">
        <f>(Table2[[#This Row],[Sharpe Ratio]]-AVERAGE(Table2[Sharpe Ratio]))/_xlfn.STDEV.P(Table2[Sharpe Ratio])</f>
        <v>-1.3966589233927846</v>
      </c>
      <c r="AR51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-2.8600757061400923</v>
      </c>
      <c r="AS512">
        <f>_xlfn.RANK.AVG(Table2[[#This Row],[1Y Return vs Nifty Z-Score]],Table2[1Y Return vs Nifty Z-Score])</f>
        <v>573</v>
      </c>
      <c r="AT512">
        <f>_xlfn.RANK.AVG(Table2[[#This Row],[6M Return vs Nifty Z-Score]],Table2[6M Return vs Nifty Z-Score])</f>
        <v>190</v>
      </c>
      <c r="AU512">
        <f>_xlfn.RANK.AVG(Table2[[#This Row],[Sharpe Ratio Z-Score]],Table2[Sharpe Ratio Z-Score])</f>
        <v>677</v>
      </c>
      <c r="AV512">
        <f>(Table2[[#This Row],[Rank 1Y]]+Table2[[#This Row],[Rank 6M]]+Table2[[#This Row],[Rank Sharpe]])/3</f>
        <v>480</v>
      </c>
    </row>
    <row r="513" spans="1:48" x14ac:dyDescent="0.3">
      <c r="A513" t="s">
        <v>993</v>
      </c>
      <c r="B513" t="s">
        <v>994</v>
      </c>
      <c r="C513" t="s">
        <v>3151</v>
      </c>
      <c r="D513" t="s">
        <v>483</v>
      </c>
      <c r="E513">
        <v>14768.95397502</v>
      </c>
      <c r="F513">
        <v>307.3</v>
      </c>
      <c r="G513">
        <v>-4.4843921515130303</v>
      </c>
      <c r="H513">
        <f>(Table2[[#This Row],[1Y Return vs Nifty]]-AVERAGE(Table2[1Y Return vs Nifty]))/_xlfn.STDEV.P(Table2[1Y Return vs Nifty])</f>
        <v>-0.49647825891876568</v>
      </c>
      <c r="I513">
        <v>-54.713080754159897</v>
      </c>
      <c r="J513">
        <f>(Table2[[#This Row],[1M Return vs Nifty]]-AVERAGE(Table2[1M Return vs Nifty]))/_xlfn.STDEV.P(Table2[1M Return vs Nifty])</f>
        <v>-5.9446289091614464</v>
      </c>
      <c r="K513">
        <v>-20.019900207516201</v>
      </c>
      <c r="L513">
        <f>(Table2[[#This Row],[6M Return vs Nifty]]-AVERAGE(Table2[6M Return vs Nifty]))/_xlfn.STDEV.P(Table2[6M Return vs Nifty])</f>
        <v>-0.94023002881918072</v>
      </c>
      <c r="M513">
        <v>3.53508334092251</v>
      </c>
      <c r="N513">
        <f>(Table2[[#This Row],[1W Return vs Nifty]]-AVERAGE(Table2[1W Return vs Nifty]))/_xlfn.STDEV.P(Table2[1W Return vs Nifty])</f>
        <v>-0.12178383938525639</v>
      </c>
      <c r="O513">
        <v>326.06</v>
      </c>
      <c r="P513">
        <v>335.11451759986102</v>
      </c>
      <c r="Q513">
        <v>324.28094493017801</v>
      </c>
      <c r="R513">
        <v>36.749127090008798</v>
      </c>
      <c r="S513" s="1">
        <f>(Table2[[#This Row],[Close Price]]-Table2[[#This Row],[20D EMA]])/Table2[[#This Row],[20D EMA]]</f>
        <v>-5.7535422928295381E-2</v>
      </c>
      <c r="T513" s="1">
        <f>(Table2[[#This Row],[Close Price]]-Table2[[#This Row],[50D EMA]])/Table2[[#This Row],[50D EMA]]</f>
        <v>-8.3000037715681887E-2</v>
      </c>
      <c r="U513" s="1">
        <f>(Table2[[#This Row],[Close Price]]-Table2[[#This Row],[200D EMA]])/Table2[[#This Row],[200D EMA]]</f>
        <v>-5.2364917506436341E-2</v>
      </c>
      <c r="V513">
        <v>1.0793701803717599</v>
      </c>
      <c r="W513">
        <v>306.10000000000002</v>
      </c>
      <c r="X513">
        <v>311.10000000000002</v>
      </c>
      <c r="Y513">
        <v>306.10000000000002</v>
      </c>
      <c r="Z513">
        <v>314.64999999999998</v>
      </c>
      <c r="AA513">
        <v>292.2</v>
      </c>
      <c r="AB513">
        <v>349.9</v>
      </c>
      <c r="AC513" s="1">
        <f>(Table2[[#This Row],[Close Price]]/Table2[[#This Row],[Day Low]])-1</f>
        <v>3.9202874877490856E-3</v>
      </c>
      <c r="AD513" s="1">
        <f>(Table2[[#This Row],[Day High]]/Table2[[#This Row],[Close Price]])-1</f>
        <v>1.2365766352099072E-2</v>
      </c>
      <c r="AE513" s="1">
        <f>(Table2[[#This Row],[Close Price]]/Table2[[#This Row],[Current Week Low]])-1</f>
        <v>3.9202874877490856E-3</v>
      </c>
      <c r="AF513" s="1">
        <f>(Table2[[#This Row],[Current Week High]]/Table2[[#This Row],[Close Price]])-1</f>
        <v>2.3917995444191265E-2</v>
      </c>
      <c r="AG513" s="1">
        <f>(Table2[[#This Row],[Close Price]]/Table2[[#This Row],[Current Month Low]])-1</f>
        <v>5.1676933607118558E-2</v>
      </c>
      <c r="AH513" s="1">
        <f>(Table2[[#This Row],[Current Month High]]/Table2[[#This Row],[Close Price]])-1</f>
        <v>0.13862674910510897</v>
      </c>
      <c r="AI513">
        <v>34.3882199804751</v>
      </c>
      <c r="AJ513">
        <v>42.169789498033701</v>
      </c>
      <c r="AK513" t="str">
        <f>IF(AND(Table2[[#This Row],[20D EMA]]&gt;Table2[[#This Row],[50D EMA]],Table2[[#This Row],[50D EMA]]&gt;Table2[[#This Row],[200D EMA]]),"Uptrend","Downtrend/NoTrend")</f>
        <v>Downtrend/NoTrend</v>
      </c>
      <c r="AL513">
        <v>-0.06</v>
      </c>
      <c r="AM513" t="s">
        <v>3193</v>
      </c>
      <c r="AN513">
        <v>-15.91</v>
      </c>
      <c r="AO513" t="s">
        <v>3193</v>
      </c>
      <c r="AP513">
        <v>7.3508235503619998E-2</v>
      </c>
      <c r="AQ513">
        <f>(Table2[[#This Row],[Sharpe Ratio]]-AVERAGE(Table2[Sharpe Ratio]))/_xlfn.STDEV.P(Table2[Sharpe Ratio])</f>
        <v>7.9112672544369669E-2</v>
      </c>
      <c r="AR5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3">
        <f>_xlfn.RANK.AVG(Table2[[#This Row],[1Y Return vs Nifty Z-Score]],Table2[1Y Return vs Nifty Z-Score])</f>
        <v>484</v>
      </c>
      <c r="AT513">
        <f>_xlfn.RANK.AVG(Table2[[#This Row],[6M Return vs Nifty Z-Score]],Table2[6M Return vs Nifty Z-Score])</f>
        <v>638</v>
      </c>
      <c r="AU513">
        <f>_xlfn.RANK.AVG(Table2[[#This Row],[Sharpe Ratio Z-Score]],Table2[Sharpe Ratio Z-Score])</f>
        <v>320</v>
      </c>
      <c r="AV513">
        <f>(Table2[[#This Row],[Rank 1Y]]+Table2[[#This Row],[Rank 6M]]+Table2[[#This Row],[Rank Sharpe]])/3</f>
        <v>480.66666666666669</v>
      </c>
    </row>
    <row r="514" spans="1:48" x14ac:dyDescent="0.3">
      <c r="A514" t="s">
        <v>58</v>
      </c>
      <c r="B514" t="s">
        <v>59</v>
      </c>
      <c r="C514" t="s">
        <v>3154</v>
      </c>
      <c r="D514" t="s">
        <v>60</v>
      </c>
      <c r="E514">
        <v>391329.02379344997</v>
      </c>
      <c r="F514">
        <v>12446.75</v>
      </c>
      <c r="G514">
        <v>-10.590048167467</v>
      </c>
      <c r="H514">
        <f>(Table2[[#This Row],[1Y Return vs Nifty]]-AVERAGE(Table2[1Y Return vs Nifty]))/_xlfn.STDEV.P(Table2[1Y Return vs Nifty])</f>
        <v>-0.59774356758027059</v>
      </c>
      <c r="I514">
        <v>3.1110300979563101</v>
      </c>
      <c r="J514">
        <f>(Table2[[#This Row],[1M Return vs Nifty]]-AVERAGE(Table2[1M Return vs Nifty]))/_xlfn.STDEV.P(Table2[1M Return vs Nifty])</f>
        <v>0.4281838046482328</v>
      </c>
      <c r="K514">
        <v>-12.311148335238601</v>
      </c>
      <c r="L514">
        <f>(Table2[[#This Row],[6M Return vs Nifty]]-AVERAGE(Table2[6M Return vs Nifty]))/_xlfn.STDEV.P(Table2[6M Return vs Nifty])</f>
        <v>-0.70668091138826272</v>
      </c>
      <c r="M514">
        <v>-3.3735235110491799E-2</v>
      </c>
      <c r="N514">
        <f>(Table2[[#This Row],[1W Return vs Nifty]]-AVERAGE(Table2[1W Return vs Nifty]))/_xlfn.STDEV.P(Table2[1W Return vs Nifty])</f>
        <v>-0.80940055046369497</v>
      </c>
      <c r="O514">
        <v>12674.48</v>
      </c>
      <c r="P514">
        <v>12573.245156315599</v>
      </c>
      <c r="Q514">
        <v>11980.396040081499</v>
      </c>
      <c r="R514">
        <v>38.243145307975098</v>
      </c>
      <c r="S514" s="1">
        <f>(Table2[[#This Row],[Close Price]]-Table2[[#This Row],[20D EMA]])/Table2[[#This Row],[20D EMA]]</f>
        <v>-1.7967601037675675E-2</v>
      </c>
      <c r="T514" s="1">
        <f>(Table2[[#This Row],[Close Price]]-Table2[[#This Row],[50D EMA]])/Table2[[#This Row],[50D EMA]]</f>
        <v>-1.006066093064765E-2</v>
      </c>
      <c r="U514" s="1">
        <f>(Table2[[#This Row],[Close Price]]-Table2[[#This Row],[200D EMA]])/Table2[[#This Row],[200D EMA]]</f>
        <v>3.8926422662345313E-2</v>
      </c>
      <c r="V514">
        <v>0.91873137005550498</v>
      </c>
      <c r="W514">
        <v>12355</v>
      </c>
      <c r="X514">
        <v>12709</v>
      </c>
      <c r="Y514">
        <v>12355</v>
      </c>
      <c r="Z514">
        <v>12799</v>
      </c>
      <c r="AA514">
        <v>12355</v>
      </c>
      <c r="AB514">
        <v>13300.45</v>
      </c>
      <c r="AC514" s="1">
        <f>(Table2[[#This Row],[Close Price]]/Table2[[#This Row],[Day Low]])-1</f>
        <v>7.4261432618372147E-3</v>
      </c>
      <c r="AD514" s="1">
        <f>(Table2[[#This Row],[Day High]]/Table2[[#This Row],[Close Price]])-1</f>
        <v>2.1069757165525171E-2</v>
      </c>
      <c r="AE514" s="1">
        <f>(Table2[[#This Row],[Close Price]]/Table2[[#This Row],[Current Week Low]])-1</f>
        <v>7.4261432618372147E-3</v>
      </c>
      <c r="AF514" s="1">
        <f>(Table2[[#This Row],[Current Week High]]/Table2[[#This Row],[Close Price]])-1</f>
        <v>2.8300560387249707E-2</v>
      </c>
      <c r="AG514" s="1">
        <f>(Table2[[#This Row],[Close Price]]/Table2[[#This Row],[Current Month Low]])-1</f>
        <v>7.4261432618372147E-3</v>
      </c>
      <c r="AH514" s="1">
        <f>(Table2[[#This Row],[Current Month High]]/Table2[[#This Row],[Close Price]])-1</f>
        <v>6.8588185670958257E-2</v>
      </c>
      <c r="AI514">
        <v>9.90820897021311</v>
      </c>
      <c r="AJ514">
        <v>27.820880807997799</v>
      </c>
      <c r="AK514" t="str">
        <f>IF(AND(Table2[[#This Row],[20D EMA]]&gt;Table2[[#This Row],[50D EMA]],Table2[[#This Row],[50D EMA]]&gt;Table2[[#This Row],[200D EMA]]),"Uptrend","Downtrend/NoTrend")</f>
        <v>Uptrend</v>
      </c>
      <c r="AL514">
        <v>-0.02</v>
      </c>
      <c r="AM514" t="s">
        <v>3193</v>
      </c>
      <c r="AN514">
        <v>-7</v>
      </c>
      <c r="AO514" t="s">
        <v>3193</v>
      </c>
      <c r="AP514">
        <v>5.8585986956692003E-2</v>
      </c>
      <c r="AQ514">
        <f>(Table2[[#This Row],[Sharpe Ratio]]-AVERAGE(Table2[Sharpe Ratio]))/_xlfn.STDEV.P(Table2[Sharpe Ratio])</f>
        <v>-9.4809843330974808E-2</v>
      </c>
      <c r="AR5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-1.7804510681149703</v>
      </c>
      <c r="AS514">
        <f>_xlfn.RANK.AVG(Table2[[#This Row],[1Y Return vs Nifty Z-Score]],Table2[1Y Return vs Nifty Z-Score])</f>
        <v>525</v>
      </c>
      <c r="AT514">
        <f>_xlfn.RANK.AVG(Table2[[#This Row],[6M Return vs Nifty Z-Score]],Table2[6M Return vs Nifty Z-Score])</f>
        <v>557</v>
      </c>
      <c r="AU514">
        <f>_xlfn.RANK.AVG(Table2[[#This Row],[Sharpe Ratio Z-Score]],Table2[Sharpe Ratio Z-Score])</f>
        <v>363</v>
      </c>
      <c r="AV514">
        <f>(Table2[[#This Row],[Rank 1Y]]+Table2[[#This Row],[Rank 6M]]+Table2[[#This Row],[Rank Sharpe]])/3</f>
        <v>481.66666666666669</v>
      </c>
    </row>
    <row r="515" spans="1:48" x14ac:dyDescent="0.3">
      <c r="A515" t="s">
        <v>1311</v>
      </c>
      <c r="B515" t="s">
        <v>1312</v>
      </c>
      <c r="C515" t="s">
        <v>3152</v>
      </c>
      <c r="D515" t="s">
        <v>263</v>
      </c>
      <c r="E515">
        <v>8832.0709935100003</v>
      </c>
      <c r="F515">
        <v>1347.05</v>
      </c>
      <c r="G515">
        <v>1.17457891427001</v>
      </c>
      <c r="H515">
        <f>(Table2[[#This Row],[1Y Return vs Nifty]]-AVERAGE(Table2[1Y Return vs Nifty]))/_xlfn.STDEV.P(Table2[1Y Return vs Nifty])</f>
        <v>-0.40262143989953875</v>
      </c>
      <c r="I515">
        <v>0.64525037146145303</v>
      </c>
      <c r="J515">
        <f>(Table2[[#This Row],[1M Return vs Nifty]]-AVERAGE(Table2[1M Return vs Nifty]))/_xlfn.STDEV.P(Table2[1M Return vs Nifty])</f>
        <v>0.15642947658517556</v>
      </c>
      <c r="K515">
        <v>-2.1303127588452799</v>
      </c>
      <c r="L515">
        <f>(Table2[[#This Row],[6M Return vs Nifty]]-AVERAGE(Table2[6M Return vs Nifty]))/_xlfn.STDEV.P(Table2[6M Return vs Nifty])</f>
        <v>-0.39823601616121773</v>
      </c>
      <c r="M515">
        <v>-3.6184099007615602</v>
      </c>
      <c r="N515">
        <f>(Table2[[#This Row],[1W Return vs Nifty]]-AVERAGE(Table2[1W Return vs Nifty]))/_xlfn.STDEV.P(Table2[1W Return vs Nifty])</f>
        <v>-1.5000723095815491</v>
      </c>
      <c r="O515">
        <v>1379.61</v>
      </c>
      <c r="P515">
        <v>1357.13776925825</v>
      </c>
      <c r="Q515">
        <v>1255.29011206481</v>
      </c>
      <c r="R515">
        <v>30.521077278027999</v>
      </c>
      <c r="S515" s="1">
        <f>(Table2[[#This Row],[Close Price]]-Table2[[#This Row],[20D EMA]])/Table2[[#This Row],[20D EMA]]</f>
        <v>-2.3600872710403627E-2</v>
      </c>
      <c r="T515" s="1">
        <f>(Table2[[#This Row],[Close Price]]-Table2[[#This Row],[50D EMA]])/Table2[[#This Row],[50D EMA]]</f>
        <v>-7.4331210041878124E-3</v>
      </c>
      <c r="U515" s="1">
        <f>(Table2[[#This Row],[Close Price]]-Table2[[#This Row],[200D EMA]])/Table2[[#This Row],[200D EMA]]</f>
        <v>7.309855072805066E-2</v>
      </c>
      <c r="V515">
        <v>0.50948752782214701</v>
      </c>
      <c r="W515">
        <v>1341</v>
      </c>
      <c r="X515">
        <v>1375</v>
      </c>
      <c r="Y515">
        <v>1341</v>
      </c>
      <c r="Z515">
        <v>1388</v>
      </c>
      <c r="AA515">
        <v>1341</v>
      </c>
      <c r="AB515">
        <v>1450</v>
      </c>
      <c r="AC515" s="1">
        <f>(Table2[[#This Row],[Close Price]]/Table2[[#This Row],[Day Low]])-1</f>
        <v>4.5115585384041257E-3</v>
      </c>
      <c r="AD515" s="1">
        <f>(Table2[[#This Row],[Day High]]/Table2[[#This Row],[Close Price]])-1</f>
        <v>2.0749044207713174E-2</v>
      </c>
      <c r="AE515" s="1">
        <f>(Table2[[#This Row],[Close Price]]/Table2[[#This Row],[Current Week Low]])-1</f>
        <v>4.5115585384041257E-3</v>
      </c>
      <c r="AF515" s="1">
        <f>(Table2[[#This Row],[Current Week High]]/Table2[[#This Row],[Close Price]])-1</f>
        <v>3.039976244385878E-2</v>
      </c>
      <c r="AG515" s="1">
        <f>(Table2[[#This Row],[Close Price]]/Table2[[#This Row],[Current Month Low]])-1</f>
        <v>4.5115585384041257E-3</v>
      </c>
      <c r="AH515" s="1">
        <f>(Table2[[#This Row],[Current Month High]]/Table2[[#This Row],[Close Price]])-1</f>
        <v>7.6426264800861121E-2</v>
      </c>
      <c r="AI515">
        <v>22.783118666716099</v>
      </c>
      <c r="AJ515">
        <v>37.890265124373002</v>
      </c>
      <c r="AK515" t="str">
        <f>IF(AND(Table2[[#This Row],[20D EMA]]&gt;Table2[[#This Row],[50D EMA]],Table2[[#This Row],[50D EMA]]&gt;Table2[[#This Row],[200D EMA]]),"Uptrend","Downtrend/NoTrend")</f>
        <v>Uptrend</v>
      </c>
      <c r="AL515">
        <v>-0.06</v>
      </c>
      <c r="AM515" t="s">
        <v>3193</v>
      </c>
      <c r="AN515">
        <v>-2.4700000000000002</v>
      </c>
      <c r="AO515" t="s">
        <v>3193</v>
      </c>
      <c r="AQ515">
        <f>(Table2[[#This Row],[Sharpe Ratio]]-AVERAGE(Table2[Sharpe Ratio]))/_xlfn.STDEV.P(Table2[Sharpe Ratio])</f>
        <v>-0.77764408339231328</v>
      </c>
      <c r="AR5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-2.9221443724494431</v>
      </c>
      <c r="AS515">
        <f>_xlfn.RANK.AVG(Table2[[#This Row],[1Y Return vs Nifty Z-Score]],Table2[1Y Return vs Nifty Z-Score])</f>
        <v>443</v>
      </c>
      <c r="AT515">
        <f>_xlfn.RANK.AVG(Table2[[#This Row],[6M Return vs Nifty Z-Score]],Table2[6M Return vs Nifty Z-Score])</f>
        <v>456</v>
      </c>
      <c r="AU515">
        <f>_xlfn.RANK.AVG(Table2[[#This Row],[Sharpe Ratio Z-Score]],Table2[Sharpe Ratio Z-Score])</f>
        <v>549</v>
      </c>
      <c r="AV515">
        <f>(Table2[[#This Row],[Rank 1Y]]+Table2[[#This Row],[Rank 6M]]+Table2[[#This Row],[Rank Sharpe]])/3</f>
        <v>482.66666666666669</v>
      </c>
    </row>
    <row r="516" spans="1:48" x14ac:dyDescent="0.3">
      <c r="A516" t="s">
        <v>971</v>
      </c>
      <c r="B516" t="s">
        <v>972</v>
      </c>
      <c r="C516" t="s">
        <v>600</v>
      </c>
      <c r="D516" t="s">
        <v>600</v>
      </c>
      <c r="E516">
        <v>15416.096547624</v>
      </c>
      <c r="F516">
        <v>162.38</v>
      </c>
      <c r="G516">
        <v>-1.8139304003916299</v>
      </c>
      <c r="H516">
        <f>(Table2[[#This Row],[1Y Return vs Nifty]]-AVERAGE(Table2[1Y Return vs Nifty]))/_xlfn.STDEV.P(Table2[1Y Return vs Nifty])</f>
        <v>-0.45218733706050246</v>
      </c>
      <c r="I516">
        <v>-10.640363622072799</v>
      </c>
      <c r="J516">
        <f>(Table2[[#This Row],[1M Return vs Nifty]]-AVERAGE(Table2[1M Return vs Nifty]))/_xlfn.STDEV.P(Table2[1M Return vs Nifty])</f>
        <v>-1.0873614487103302</v>
      </c>
      <c r="K516">
        <v>-3.3038047483473001</v>
      </c>
      <c r="L516">
        <f>(Table2[[#This Row],[6M Return vs Nifty]]-AVERAGE(Table2[6M Return vs Nifty]))/_xlfn.STDEV.P(Table2[6M Return vs Nifty])</f>
        <v>-0.43378885571311182</v>
      </c>
      <c r="M516">
        <v>3.9568382579253001</v>
      </c>
      <c r="N516">
        <f>(Table2[[#This Row],[1W Return vs Nifty]]-AVERAGE(Table2[1W Return vs Nifty]))/_xlfn.STDEV.P(Table2[1W Return vs Nifty])</f>
        <v>-4.0522849863906009E-2</v>
      </c>
      <c r="O516">
        <v>169.36</v>
      </c>
      <c r="P516">
        <v>173.053092361056</v>
      </c>
      <c r="Q516">
        <v>158.59238283673699</v>
      </c>
      <c r="R516">
        <v>39.992300073898697</v>
      </c>
      <c r="S516" s="1">
        <f>(Table2[[#This Row],[Close Price]]-Table2[[#This Row],[20D EMA]])/Table2[[#This Row],[20D EMA]]</f>
        <v>-4.1213982050070957E-2</v>
      </c>
      <c r="T516" s="1">
        <f>(Table2[[#This Row],[Close Price]]-Table2[[#This Row],[50D EMA]])/Table2[[#This Row],[50D EMA]]</f>
        <v>-6.1675247841210423E-2</v>
      </c>
      <c r="U516" s="1">
        <f>(Table2[[#This Row],[Close Price]]-Table2[[#This Row],[200D EMA]])/Table2[[#This Row],[200D EMA]]</f>
        <v>2.388271804429707E-2</v>
      </c>
      <c r="V516">
        <v>0.82551337425294202</v>
      </c>
      <c r="W516">
        <v>160.51</v>
      </c>
      <c r="X516">
        <v>165</v>
      </c>
      <c r="Y516">
        <v>160.51</v>
      </c>
      <c r="Z516">
        <v>167.2</v>
      </c>
      <c r="AA516">
        <v>155.5</v>
      </c>
      <c r="AB516">
        <v>176.3</v>
      </c>
      <c r="AC516" s="1">
        <f>(Table2[[#This Row],[Close Price]]/Table2[[#This Row],[Day Low]])-1</f>
        <v>1.1650364463273277E-2</v>
      </c>
      <c r="AD516" s="1">
        <f>(Table2[[#This Row],[Day High]]/Table2[[#This Row],[Close Price]])-1</f>
        <v>1.6134991994088077E-2</v>
      </c>
      <c r="AE516" s="1">
        <f>(Table2[[#This Row],[Close Price]]/Table2[[#This Row],[Current Week Low]])-1</f>
        <v>1.1650364463273277E-2</v>
      </c>
      <c r="AF516" s="1">
        <f>(Table2[[#This Row],[Current Week High]]/Table2[[#This Row],[Close Price]])-1</f>
        <v>2.9683458554009112E-2</v>
      </c>
      <c r="AG516" s="1">
        <f>(Table2[[#This Row],[Close Price]]/Table2[[#This Row],[Current Month Low]])-1</f>
        <v>4.4244372990353664E-2</v>
      </c>
      <c r="AH516" s="1">
        <f>(Table2[[#This Row],[Current Month High]]/Table2[[#This Row],[Close Price]])-1</f>
        <v>8.5724842960955838E-2</v>
      </c>
      <c r="AI516">
        <v>31.142997906146</v>
      </c>
      <c r="AJ516">
        <v>35.035343035342997</v>
      </c>
      <c r="AK516" t="str">
        <f>IF(AND(Table2[[#This Row],[20D EMA]]&gt;Table2[[#This Row],[50D EMA]],Table2[[#This Row],[50D EMA]]&gt;Table2[[#This Row],[200D EMA]]),"Uptrend","Downtrend/NoTrend")</f>
        <v>Downtrend/NoTrend</v>
      </c>
      <c r="AL516">
        <v>-0.16</v>
      </c>
      <c r="AM516" t="s">
        <v>3193</v>
      </c>
      <c r="AN516">
        <v>-1.96</v>
      </c>
      <c r="AO516" t="s">
        <v>3193</v>
      </c>
      <c r="AP516">
        <v>1.11607508116E-4</v>
      </c>
      <c r="AQ516">
        <f>(Table2[[#This Row],[Sharpe Ratio]]-AVERAGE(Table2[Sharpe Ratio]))/_xlfn.STDEV.P(Table2[Sharpe Ratio])</f>
        <v>-0.77634327014415783</v>
      </c>
      <c r="AR5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6">
        <f>_xlfn.RANK.AVG(Table2[[#This Row],[1Y Return vs Nifty Z-Score]],Table2[1Y Return vs Nifty Z-Score])</f>
        <v>466</v>
      </c>
      <c r="AT516">
        <f>_xlfn.RANK.AVG(Table2[[#This Row],[6M Return vs Nifty Z-Score]],Table2[6M Return vs Nifty Z-Score])</f>
        <v>466</v>
      </c>
      <c r="AU516">
        <f>_xlfn.RANK.AVG(Table2[[#This Row],[Sharpe Ratio Z-Score]],Table2[Sharpe Ratio Z-Score])</f>
        <v>523</v>
      </c>
      <c r="AV516">
        <f>(Table2[[#This Row],[Rank 1Y]]+Table2[[#This Row],[Rank 6M]]+Table2[[#This Row],[Rank Sharpe]])/3</f>
        <v>485</v>
      </c>
    </row>
    <row r="517" spans="1:48" x14ac:dyDescent="0.3">
      <c r="A517" t="s">
        <v>1865</v>
      </c>
      <c r="B517" t="s">
        <v>1866</v>
      </c>
      <c r="C517" t="s">
        <v>3167</v>
      </c>
      <c r="D517" t="s">
        <v>1333</v>
      </c>
      <c r="E517">
        <v>4088.4274052000001</v>
      </c>
      <c r="F517">
        <v>619</v>
      </c>
      <c r="G517">
        <v>-43.425864930435203</v>
      </c>
      <c r="H517">
        <f>(Table2[[#This Row],[1Y Return vs Nifty]]-AVERAGE(Table2[1Y Return vs Nifty]))/_xlfn.STDEV.P(Table2[1Y Return vs Nifty])</f>
        <v>-1.1423417419559796</v>
      </c>
      <c r="I517">
        <v>2.0377980820758301</v>
      </c>
      <c r="J517">
        <f>(Table2[[#This Row],[1M Return vs Nifty]]-AVERAGE(Table2[1M Return vs Nifty]))/_xlfn.STDEV.P(Table2[1M Return vs Nifty])</f>
        <v>0.30990258017488831</v>
      </c>
      <c r="K517">
        <v>-9.5170953543910706</v>
      </c>
      <c r="L517">
        <f>(Table2[[#This Row],[6M Return vs Nifty]]-AVERAGE(Table2[6M Return vs Nifty]))/_xlfn.STDEV.P(Table2[6M Return vs Nifty])</f>
        <v>-0.62203055312742961</v>
      </c>
      <c r="M517">
        <v>3.9429553528563401</v>
      </c>
      <c r="N517">
        <f>(Table2[[#This Row],[1W Return vs Nifty]]-AVERAGE(Table2[1W Return vs Nifty]))/_xlfn.STDEV.P(Table2[1W Return vs Nifty])</f>
        <v>-4.3197717560415148E-2</v>
      </c>
      <c r="O517">
        <v>652.59</v>
      </c>
      <c r="P517">
        <v>617.13650185177096</v>
      </c>
      <c r="Q517">
        <v>630.48588842485003</v>
      </c>
      <c r="R517">
        <v>55.564562373547403</v>
      </c>
      <c r="S517" s="1">
        <f>(Table2[[#This Row],[Close Price]]-Table2[[#This Row],[20D EMA]])/Table2[[#This Row],[20D EMA]]</f>
        <v>-5.147182764063199E-2</v>
      </c>
      <c r="T517" s="1">
        <f>(Table2[[#This Row],[Close Price]]-Table2[[#This Row],[50D EMA]])/Table2[[#This Row],[50D EMA]]</f>
        <v>3.0195882801251515E-3</v>
      </c>
      <c r="U517" s="1">
        <f>(Table2[[#This Row],[Close Price]]-Table2[[#This Row],[200D EMA]])/Table2[[#This Row],[200D EMA]]</f>
        <v>-1.8217518640338416E-2</v>
      </c>
      <c r="V517">
        <v>0.841633138024242</v>
      </c>
      <c r="W517">
        <v>615.35</v>
      </c>
      <c r="X517">
        <v>626.5</v>
      </c>
      <c r="Y517">
        <v>613.20000000000005</v>
      </c>
      <c r="Z517">
        <v>629</v>
      </c>
      <c r="AA517">
        <v>608.20000000000005</v>
      </c>
      <c r="AB517">
        <v>629</v>
      </c>
      <c r="AC517" s="1">
        <f>(Table2[[#This Row],[Close Price]]/Table2[[#This Row],[Day Low]])-1</f>
        <v>5.9315836515803078E-3</v>
      </c>
      <c r="AD517" s="1">
        <f>(Table2[[#This Row],[Day High]]/Table2[[#This Row],[Close Price]])-1</f>
        <v>1.2116316639741553E-2</v>
      </c>
      <c r="AE517" s="1">
        <f>(Table2[[#This Row],[Close Price]]/Table2[[#This Row],[Current Week Low]])-1</f>
        <v>9.4585779517286639E-3</v>
      </c>
      <c r="AF517" s="1">
        <f>(Table2[[#This Row],[Current Week High]]/Table2[[#This Row],[Close Price]])-1</f>
        <v>1.6155088852988664E-2</v>
      </c>
      <c r="AG517" s="1">
        <f>(Table2[[#This Row],[Close Price]]/Table2[[#This Row],[Current Month Low]])-1</f>
        <v>1.7757316672147194E-2</v>
      </c>
      <c r="AH517" s="1">
        <f>(Table2[[#This Row],[Current Month High]]/Table2[[#This Row],[Close Price]])-1</f>
        <v>1.6155088852988664E-2</v>
      </c>
      <c r="AI517">
        <v>31.663974151857801</v>
      </c>
      <c r="AJ517">
        <v>12.218999274836801</v>
      </c>
      <c r="AK517" t="str">
        <f>IF(AND(Table2[[#This Row],[20D EMA]]&gt;Table2[[#This Row],[50D EMA]],Table2[[#This Row],[50D EMA]]&gt;Table2[[#This Row],[200D EMA]]),"Uptrend","Downtrend/NoTrend")</f>
        <v>Downtrend/NoTrend</v>
      </c>
      <c r="AL517">
        <v>-0.06</v>
      </c>
      <c r="AM517" t="s">
        <v>3193</v>
      </c>
      <c r="AN517">
        <v>-0.31</v>
      </c>
      <c r="AO517" t="s">
        <v>3193</v>
      </c>
      <c r="AP517">
        <v>9.8288810214790995E-2</v>
      </c>
      <c r="AQ517">
        <f>(Table2[[#This Row],[Sharpe Ratio]]-AVERAGE(Table2[Sharpe Ratio]))/_xlfn.STDEV.P(Table2[Sharpe Ratio])</f>
        <v>0.36793643024079709</v>
      </c>
      <c r="AR5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7">
        <f>_xlfn.RANK.AVG(Table2[[#This Row],[1Y Return vs Nifty Z-Score]],Table2[1Y Return vs Nifty Z-Score])</f>
        <v>690</v>
      </c>
      <c r="AT517">
        <f>_xlfn.RANK.AVG(Table2[[#This Row],[6M Return vs Nifty Z-Score]],Table2[6M Return vs Nifty Z-Score])</f>
        <v>520</v>
      </c>
      <c r="AU517">
        <f>_xlfn.RANK.AVG(Table2[[#This Row],[Sharpe Ratio Z-Score]],Table2[Sharpe Ratio Z-Score])</f>
        <v>246</v>
      </c>
      <c r="AV517">
        <f>(Table2[[#This Row],[Rank 1Y]]+Table2[[#This Row],[Rank 6M]]+Table2[[#This Row],[Rank Sharpe]])/3</f>
        <v>485.33333333333331</v>
      </c>
    </row>
    <row r="518" spans="1:48" x14ac:dyDescent="0.3">
      <c r="A518" t="s">
        <v>432</v>
      </c>
      <c r="B518" t="s">
        <v>433</v>
      </c>
      <c r="C518" t="s">
        <v>3148</v>
      </c>
      <c r="D518" t="s">
        <v>34</v>
      </c>
      <c r="E518">
        <v>54017.019039168001</v>
      </c>
      <c r="F518">
        <v>45.18</v>
      </c>
      <c r="G518">
        <v>-16.401365780503902</v>
      </c>
      <c r="H518">
        <f>(Table2[[#This Row],[1Y Return vs Nifty]]-AVERAGE(Table2[1Y Return vs Nifty]))/_xlfn.STDEV.P(Table2[1Y Return vs Nifty])</f>
        <v>-0.69412712903157459</v>
      </c>
      <c r="I518">
        <v>-8.8162331883179696</v>
      </c>
      <c r="J518">
        <f>(Table2[[#This Row],[1M Return vs Nifty]]-AVERAGE(Table2[1M Return vs Nifty]))/_xlfn.STDEV.P(Table2[1M Return vs Nifty])</f>
        <v>-0.88632348291073138</v>
      </c>
      <c r="K518">
        <v>-27.498832081503</v>
      </c>
      <c r="L518">
        <f>(Table2[[#This Row],[6M Return vs Nifty]]-AVERAGE(Table2[6M Return vs Nifty]))/_xlfn.STDEV.P(Table2[6M Return vs Nifty])</f>
        <v>-1.1668163773533831</v>
      </c>
      <c r="M518">
        <v>0.29099896127244201</v>
      </c>
      <c r="N518">
        <f>(Table2[[#This Row],[1W Return vs Nifty]]-AVERAGE(Table2[1W Return vs Nifty]))/_xlfn.STDEV.P(Table2[1W Return vs Nifty])</f>
        <v>-0.74683288126608083</v>
      </c>
      <c r="O518">
        <v>46.99</v>
      </c>
      <c r="P518">
        <v>49.1823393950108</v>
      </c>
      <c r="Q518">
        <v>49.325177282513799</v>
      </c>
      <c r="R518">
        <v>31.125228417203999</v>
      </c>
      <c r="S518" s="1">
        <f>(Table2[[#This Row],[Close Price]]-Table2[[#This Row],[20D EMA]])/Table2[[#This Row],[20D EMA]]</f>
        <v>-3.851883379442439E-2</v>
      </c>
      <c r="T518" s="1">
        <f>(Table2[[#This Row],[Close Price]]-Table2[[#This Row],[50D EMA]])/Table2[[#This Row],[50D EMA]]</f>
        <v>-8.137757260519432E-2</v>
      </c>
      <c r="U518" s="1">
        <f>(Table2[[#This Row],[Close Price]]-Table2[[#This Row],[200D EMA]])/Table2[[#This Row],[200D EMA]]</f>
        <v>-8.4037757406769636E-2</v>
      </c>
      <c r="V518">
        <v>0.48196491133407998</v>
      </c>
      <c r="W518">
        <v>44.91</v>
      </c>
      <c r="X518">
        <v>45.4</v>
      </c>
      <c r="Y518">
        <v>44.91</v>
      </c>
      <c r="Z518">
        <v>45.8</v>
      </c>
      <c r="AA518">
        <v>44.16</v>
      </c>
      <c r="AB518">
        <v>48.54</v>
      </c>
      <c r="AC518" s="1">
        <f>(Table2[[#This Row],[Close Price]]/Table2[[#This Row],[Day Low]])-1</f>
        <v>6.0120240480963094E-3</v>
      </c>
      <c r="AD518" s="1">
        <f>(Table2[[#This Row],[Day High]]/Table2[[#This Row],[Close Price]])-1</f>
        <v>4.8694112439131576E-3</v>
      </c>
      <c r="AE518" s="1">
        <f>(Table2[[#This Row],[Close Price]]/Table2[[#This Row],[Current Week Low]])-1</f>
        <v>6.0120240480963094E-3</v>
      </c>
      <c r="AF518" s="1">
        <f>(Table2[[#This Row],[Current Week High]]/Table2[[#This Row],[Close Price]])-1</f>
        <v>1.3722886232846232E-2</v>
      </c>
      <c r="AG518" s="1">
        <f>(Table2[[#This Row],[Close Price]]/Table2[[#This Row],[Current Month Low]])-1</f>
        <v>2.3097826086956541E-2</v>
      </c>
      <c r="AH518" s="1">
        <f>(Table2[[#This Row],[Current Month High]]/Table2[[#This Row],[Close Price]])-1</f>
        <v>7.4369189907038447E-2</v>
      </c>
      <c r="AI518">
        <v>56.374501992031803</v>
      </c>
      <c r="AJ518">
        <v>30.014388489208599</v>
      </c>
      <c r="AK518" t="str">
        <f>IF(AND(Table2[[#This Row],[20D EMA]]&gt;Table2[[#This Row],[50D EMA]],Table2[[#This Row],[50D EMA]]&gt;Table2[[#This Row],[200D EMA]]),"Uptrend","Downtrend/NoTrend")</f>
        <v>Downtrend/NoTrend</v>
      </c>
      <c r="AL518">
        <v>-0.22</v>
      </c>
      <c r="AM518" t="s">
        <v>3193</v>
      </c>
      <c r="AN518">
        <v>-6.94</v>
      </c>
      <c r="AO518" t="s">
        <v>3193</v>
      </c>
      <c r="AP518">
        <v>0.107015887016662</v>
      </c>
      <c r="AQ518">
        <f>(Table2[[#This Row],[Sharpe Ratio]]-AVERAGE(Table2[Sharpe Ratio]))/_xlfn.STDEV.P(Table2[Sharpe Ratio])</f>
        <v>0.46965267956109358</v>
      </c>
      <c r="AR5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8">
        <f>_xlfn.RANK.AVG(Table2[[#This Row],[1Y Return vs Nifty Z-Score]],Table2[1Y Return vs Nifty Z-Score])</f>
        <v>554</v>
      </c>
      <c r="AT518">
        <f>_xlfn.RANK.AVG(Table2[[#This Row],[6M Return vs Nifty Z-Score]],Table2[6M Return vs Nifty Z-Score])</f>
        <v>689</v>
      </c>
      <c r="AU518">
        <f>_xlfn.RANK.AVG(Table2[[#This Row],[Sharpe Ratio Z-Score]],Table2[Sharpe Ratio Z-Score])</f>
        <v>215</v>
      </c>
      <c r="AV518">
        <f>(Table2[[#This Row],[Rank 1Y]]+Table2[[#This Row],[Rank 6M]]+Table2[[#This Row],[Rank Sharpe]])/3</f>
        <v>486</v>
      </c>
    </row>
    <row r="519" spans="1:48" x14ac:dyDescent="0.3">
      <c r="A519" t="s">
        <v>65</v>
      </c>
      <c r="B519" t="s">
        <v>66</v>
      </c>
      <c r="C519" t="s">
        <v>3148</v>
      </c>
      <c r="D519" t="s">
        <v>24</v>
      </c>
      <c r="E519">
        <v>356940.111527175</v>
      </c>
      <c r="F519">
        <v>1153.8499999999999</v>
      </c>
      <c r="G519">
        <v>-12.032115687064801</v>
      </c>
      <c r="H519">
        <f>(Table2[[#This Row],[1Y Return vs Nifty]]-AVERAGE(Table2[1Y Return vs Nifty]))/_xlfn.STDEV.P(Table2[1Y Return vs Nifty])</f>
        <v>-0.62166096680833483</v>
      </c>
      <c r="I519">
        <v>-3.6469360520417502</v>
      </c>
      <c r="J519">
        <f>(Table2[[#This Row],[1M Return vs Nifty]]-AVERAGE(Table2[1M Return vs Nifty]))/_xlfn.STDEV.P(Table2[1M Return vs Nifty])</f>
        <v>-0.31661368493784248</v>
      </c>
      <c r="K519">
        <v>-3.4388351501473999</v>
      </c>
      <c r="L519">
        <f>(Table2[[#This Row],[6M Return vs Nifty]]-AVERAGE(Table2[6M Return vs Nifty]))/_xlfn.STDEV.P(Table2[6M Return vs Nifty])</f>
        <v>-0.43787982033219197</v>
      </c>
      <c r="M519">
        <v>0.619726311541824</v>
      </c>
      <c r="N519">
        <f>(Table2[[#This Row],[1W Return vs Nifty]]-AVERAGE(Table2[1W Return vs Nifty]))/_xlfn.STDEV.P(Table2[1W Return vs Nifty])</f>
        <v>-0.6834958371944766</v>
      </c>
      <c r="O519">
        <v>1191.22</v>
      </c>
      <c r="P519">
        <v>1196.5071717271501</v>
      </c>
      <c r="Q519">
        <v>1146.73873485576</v>
      </c>
      <c r="R519">
        <v>32.8117025199031</v>
      </c>
      <c r="S519" s="1">
        <f>(Table2[[#This Row],[Close Price]]-Table2[[#This Row],[20D EMA]])/Table2[[#This Row],[20D EMA]]</f>
        <v>-3.1371199274693271E-2</v>
      </c>
      <c r="T519" s="1">
        <f>(Table2[[#This Row],[Close Price]]-Table2[[#This Row],[50D EMA]])/Table2[[#This Row],[50D EMA]]</f>
        <v>-3.5651413326319499E-2</v>
      </c>
      <c r="U519" s="1">
        <f>(Table2[[#This Row],[Close Price]]-Table2[[#This Row],[200D EMA]])/Table2[[#This Row],[200D EMA]]</f>
        <v>6.2012949664026354E-3</v>
      </c>
      <c r="V519">
        <v>1.1784747073259401</v>
      </c>
      <c r="W519">
        <v>1149.5</v>
      </c>
      <c r="X519">
        <v>1172</v>
      </c>
      <c r="Y519">
        <v>1149.5</v>
      </c>
      <c r="Z519">
        <v>1175</v>
      </c>
      <c r="AA519">
        <v>1130.9000000000001</v>
      </c>
      <c r="AB519">
        <v>1242.95</v>
      </c>
      <c r="AC519" s="1">
        <f>(Table2[[#This Row],[Close Price]]/Table2[[#This Row],[Day Low]])-1</f>
        <v>3.7842540234884758E-3</v>
      </c>
      <c r="AD519" s="1">
        <f>(Table2[[#This Row],[Day High]]/Table2[[#This Row],[Close Price]])-1</f>
        <v>1.572994756684154E-2</v>
      </c>
      <c r="AE519" s="1">
        <f>(Table2[[#This Row],[Close Price]]/Table2[[#This Row],[Current Week Low]])-1</f>
        <v>3.7842540234884758E-3</v>
      </c>
      <c r="AF519" s="1">
        <f>(Table2[[#This Row],[Current Week High]]/Table2[[#This Row],[Close Price]])-1</f>
        <v>1.8329938900203846E-2</v>
      </c>
      <c r="AG519" s="1">
        <f>(Table2[[#This Row],[Close Price]]/Table2[[#This Row],[Current Month Low]])-1</f>
        <v>2.0293571491732054E-2</v>
      </c>
      <c r="AH519" s="1">
        <f>(Table2[[#This Row],[Current Month High]]/Table2[[#This Row],[Close Price]])-1</f>
        <v>7.7219742600858066E-2</v>
      </c>
      <c r="AI519">
        <v>16.102612991289998</v>
      </c>
      <c r="AJ519">
        <v>21.2791675425688</v>
      </c>
      <c r="AK519" t="str">
        <f>IF(AND(Table2[[#This Row],[20D EMA]]&gt;Table2[[#This Row],[50D EMA]],Table2[[#This Row],[50D EMA]]&gt;Table2[[#This Row],[200D EMA]]),"Uptrend","Downtrend/NoTrend")</f>
        <v>Downtrend/NoTrend</v>
      </c>
      <c r="AL519">
        <v>-0.03</v>
      </c>
      <c r="AM519" t="s">
        <v>3193</v>
      </c>
      <c r="AN519">
        <v>-9.65</v>
      </c>
      <c r="AO519" t="s">
        <v>3193</v>
      </c>
      <c r="AP519">
        <v>2.5783306713549999E-2</v>
      </c>
      <c r="AQ519">
        <f>(Table2[[#This Row],[Sharpe Ratio]]-AVERAGE(Table2[Sharpe Ratio]))/_xlfn.STDEV.P(Table2[Sharpe Ratio])</f>
        <v>-0.477133234969979</v>
      </c>
      <c r="AR5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19">
        <f>_xlfn.RANK.AVG(Table2[[#This Row],[1Y Return vs Nifty Z-Score]],Table2[1Y Return vs Nifty Z-Score])</f>
        <v>531</v>
      </c>
      <c r="AT519">
        <f>_xlfn.RANK.AVG(Table2[[#This Row],[6M Return vs Nifty Z-Score]],Table2[6M Return vs Nifty Z-Score])</f>
        <v>469</v>
      </c>
      <c r="AU519">
        <f>_xlfn.RANK.AVG(Table2[[#This Row],[Sharpe Ratio Z-Score]],Table2[Sharpe Ratio Z-Score])</f>
        <v>459</v>
      </c>
      <c r="AV519">
        <f>(Table2[[#This Row],[Rank 1Y]]+Table2[[#This Row],[Rank 6M]]+Table2[[#This Row],[Rank Sharpe]])/3</f>
        <v>486.33333333333331</v>
      </c>
    </row>
    <row r="520" spans="1:48" x14ac:dyDescent="0.3">
      <c r="A520" t="s">
        <v>1721</v>
      </c>
      <c r="B520" t="s">
        <v>1722</v>
      </c>
      <c r="C520" t="s">
        <v>3158</v>
      </c>
      <c r="D520" t="s">
        <v>72</v>
      </c>
      <c r="E520">
        <v>4973.0559999999996</v>
      </c>
      <c r="F520">
        <v>706.4</v>
      </c>
      <c r="G520">
        <v>13.3484573242908</v>
      </c>
      <c r="H520">
        <f>(Table2[[#This Row],[1Y Return vs Nifty]]-AVERAGE(Table2[1Y Return vs Nifty]))/_xlfn.STDEV.P(Table2[1Y Return vs Nifty])</f>
        <v>-0.2007116776107486</v>
      </c>
      <c r="I520">
        <v>-2.4641941896144401</v>
      </c>
      <c r="J520">
        <f>(Table2[[#This Row],[1M Return vs Nifty]]-AVERAGE(Table2[1M Return vs Nifty]))/_xlfn.STDEV.P(Table2[1M Return vs Nifty])</f>
        <v>-0.18626334721611942</v>
      </c>
      <c r="K520">
        <v>-30.8482357850428</v>
      </c>
      <c r="L520">
        <f>(Table2[[#This Row],[6M Return vs Nifty]]-AVERAGE(Table2[6M Return vs Nifty]))/_xlfn.STDEV.P(Table2[6M Return vs Nifty])</f>
        <v>-1.2682919847983076</v>
      </c>
      <c r="M520">
        <v>17.442732816113701</v>
      </c>
      <c r="N520">
        <f>(Table2[[#This Row],[1W Return vs Nifty]]-AVERAGE(Table2[1W Return vs Nifty]))/_xlfn.STDEV.P(Table2[1W Return vs Nifty])</f>
        <v>2.5578514480977081</v>
      </c>
      <c r="O520">
        <v>797.42</v>
      </c>
      <c r="P520">
        <v>745.27143591000299</v>
      </c>
      <c r="Q520">
        <v>766.75402541248104</v>
      </c>
      <c r="R520">
        <v>56.762650309556498</v>
      </c>
      <c r="S520" s="1">
        <f>(Table2[[#This Row],[Close Price]]-Table2[[#This Row],[20D EMA]])/Table2[[#This Row],[20D EMA]]</f>
        <v>-0.11414311153469939</v>
      </c>
      <c r="T520" s="1">
        <f>(Table2[[#This Row],[Close Price]]-Table2[[#This Row],[50D EMA]])/Table2[[#This Row],[50D EMA]]</f>
        <v>-5.2157420822843699E-2</v>
      </c>
      <c r="U520" s="1">
        <f>(Table2[[#This Row],[Close Price]]-Table2[[#This Row],[200D EMA]])/Table2[[#This Row],[200D EMA]]</f>
        <v>-7.8713672719244177E-2</v>
      </c>
      <c r="V520">
        <v>1.22857028540084</v>
      </c>
      <c r="W520">
        <v>703.95</v>
      </c>
      <c r="X520">
        <v>718</v>
      </c>
      <c r="Y520">
        <v>697.3</v>
      </c>
      <c r="Z520">
        <v>718.7</v>
      </c>
      <c r="AA520">
        <v>685.5</v>
      </c>
      <c r="AB520">
        <v>736</v>
      </c>
      <c r="AC520" s="1">
        <f>(Table2[[#This Row],[Close Price]]/Table2[[#This Row],[Day Low]])-1</f>
        <v>3.4803608210809411E-3</v>
      </c>
      <c r="AD520" s="1">
        <f>(Table2[[#This Row],[Day High]]/Table2[[#This Row],[Close Price]])-1</f>
        <v>1.642129105322776E-2</v>
      </c>
      <c r="AE520" s="1">
        <f>(Table2[[#This Row],[Close Price]]/Table2[[#This Row],[Current Week Low]])-1</f>
        <v>1.3050337014197666E-2</v>
      </c>
      <c r="AF520" s="1">
        <f>(Table2[[#This Row],[Current Week High]]/Table2[[#This Row],[Close Price]])-1</f>
        <v>1.7412231030577763E-2</v>
      </c>
      <c r="AG520" s="1">
        <f>(Table2[[#This Row],[Close Price]]/Table2[[#This Row],[Current Month Low]])-1</f>
        <v>3.048869438366153E-2</v>
      </c>
      <c r="AH520" s="1">
        <f>(Table2[[#This Row],[Current Month High]]/Table2[[#This Row],[Close Price]])-1</f>
        <v>4.1902604756511863E-2</v>
      </c>
      <c r="AI520">
        <v>64.920724801812</v>
      </c>
      <c r="AJ520">
        <v>69.278696381500097</v>
      </c>
      <c r="AK520" t="str">
        <f>IF(AND(Table2[[#This Row],[20D EMA]]&gt;Table2[[#This Row],[50D EMA]],Table2[[#This Row],[50D EMA]]&gt;Table2[[#This Row],[200D EMA]]),"Uptrend","Downtrend/NoTrend")</f>
        <v>Downtrend/NoTrend</v>
      </c>
      <c r="AL520">
        <v>-0.28999999999999998</v>
      </c>
      <c r="AM520" t="s">
        <v>3193</v>
      </c>
      <c r="AN520">
        <v>3.27</v>
      </c>
      <c r="AO520" t="s">
        <v>3194</v>
      </c>
      <c r="AP520">
        <v>4.7102725312929999E-2</v>
      </c>
      <c r="AQ520">
        <f>(Table2[[#This Row],[Sharpe Ratio]]-AVERAGE(Table2[Sharpe Ratio]))/_xlfn.STDEV.P(Table2[Sharpe Ratio])</f>
        <v>-0.2286501120583771</v>
      </c>
      <c r="AR5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0">
        <f>_xlfn.RANK.AVG(Table2[[#This Row],[1Y Return vs Nifty Z-Score]],Table2[1Y Return vs Nifty Z-Score])</f>
        <v>361</v>
      </c>
      <c r="AT520">
        <f>_xlfn.RANK.AVG(Table2[[#This Row],[6M Return vs Nifty Z-Score]],Table2[6M Return vs Nifty Z-Score])</f>
        <v>700</v>
      </c>
      <c r="AU520">
        <f>_xlfn.RANK.AVG(Table2[[#This Row],[Sharpe Ratio Z-Score]],Table2[Sharpe Ratio Z-Score])</f>
        <v>398</v>
      </c>
      <c r="AV520">
        <f>(Table2[[#This Row],[Rank 1Y]]+Table2[[#This Row],[Rank 6M]]+Table2[[#This Row],[Rank Sharpe]])/3</f>
        <v>486.33333333333331</v>
      </c>
    </row>
    <row r="521" spans="1:48" x14ac:dyDescent="0.3">
      <c r="A521" t="s">
        <v>1213</v>
      </c>
      <c r="B521" t="s">
        <v>1214</v>
      </c>
      <c r="C521" t="s">
        <v>3160</v>
      </c>
      <c r="D521" t="s">
        <v>277</v>
      </c>
      <c r="E521">
        <v>10017.100043973</v>
      </c>
      <c r="F521">
        <v>126.51</v>
      </c>
      <c r="G521">
        <v>-23.2116733922186</v>
      </c>
      <c r="H521">
        <f>(Table2[[#This Row],[1Y Return vs Nifty]]-AVERAGE(Table2[1Y Return vs Nifty]))/_xlfn.STDEV.P(Table2[1Y Return vs Nifty])</f>
        <v>-0.80707943105744173</v>
      </c>
      <c r="I521">
        <v>-2.9003142799843298</v>
      </c>
      <c r="J521">
        <f>(Table2[[#This Row],[1M Return vs Nifty]]-AVERAGE(Table2[1M Return vs Nifty]))/_xlfn.STDEV.P(Table2[1M Return vs Nifty])</f>
        <v>-0.23432827403816922</v>
      </c>
      <c r="K521">
        <v>-20.896004975563901</v>
      </c>
      <c r="L521">
        <f>(Table2[[#This Row],[6M Return vs Nifty]]-AVERAGE(Table2[6M Return vs Nifty]))/_xlfn.STDEV.P(Table2[6M Return vs Nifty])</f>
        <v>-0.96677304106613016</v>
      </c>
      <c r="M521">
        <v>10.6385862439987</v>
      </c>
      <c r="N521">
        <f>(Table2[[#This Row],[1W Return vs Nifty]]-AVERAGE(Table2[1W Return vs Nifty]))/_xlfn.STDEV.P(Table2[1W Return vs Nifty])</f>
        <v>1.246872818073316</v>
      </c>
      <c r="O521">
        <v>123.99</v>
      </c>
      <c r="P521">
        <v>128.21825521653801</v>
      </c>
      <c r="Q521">
        <v>130.78189389346699</v>
      </c>
      <c r="R521">
        <v>63.595962928882102</v>
      </c>
      <c r="S521" s="1">
        <f>(Table2[[#This Row],[Close Price]]-Table2[[#This Row],[20D EMA]])/Table2[[#This Row],[20D EMA]]</f>
        <v>2.0324219695136789E-2</v>
      </c>
      <c r="T521" s="1">
        <f>(Table2[[#This Row],[Close Price]]-Table2[[#This Row],[50D EMA]])/Table2[[#This Row],[50D EMA]]</f>
        <v>-1.3323026535129999E-2</v>
      </c>
      <c r="U521" s="1">
        <f>(Table2[[#This Row],[Close Price]]-Table2[[#This Row],[200D EMA]])/Table2[[#This Row],[200D EMA]]</f>
        <v>-3.266426082609572E-2</v>
      </c>
      <c r="V521">
        <v>0.70530260295014602</v>
      </c>
      <c r="W521">
        <v>125.3</v>
      </c>
      <c r="X521">
        <v>127</v>
      </c>
      <c r="Y521">
        <v>125.05</v>
      </c>
      <c r="Z521">
        <v>127.4</v>
      </c>
      <c r="AA521">
        <v>112.29</v>
      </c>
      <c r="AB521">
        <v>127.4</v>
      </c>
      <c r="AC521" s="1">
        <f>(Table2[[#This Row],[Close Price]]/Table2[[#This Row],[Day Low]])-1</f>
        <v>9.6568236233041116E-3</v>
      </c>
      <c r="AD521" s="1">
        <f>(Table2[[#This Row],[Day High]]/Table2[[#This Row],[Close Price]])-1</f>
        <v>3.8732116038258102E-3</v>
      </c>
      <c r="AE521" s="1">
        <f>(Table2[[#This Row],[Close Price]]/Table2[[#This Row],[Current Week Low]])-1</f>
        <v>1.1675329868052753E-2</v>
      </c>
      <c r="AF521" s="1">
        <f>(Table2[[#This Row],[Current Week High]]/Table2[[#This Row],[Close Price]])-1</f>
        <v>7.0350169947039909E-3</v>
      </c>
      <c r="AG521" s="1">
        <f>(Table2[[#This Row],[Close Price]]/Table2[[#This Row],[Current Month Low]])-1</f>
        <v>0.12663638792412502</v>
      </c>
      <c r="AH521" s="1">
        <f>(Table2[[#This Row],[Current Month High]]/Table2[[#This Row],[Close Price]])-1</f>
        <v>7.0350169947039909E-3</v>
      </c>
      <c r="AI521">
        <v>24.8913129396885</v>
      </c>
      <c r="AJ521">
        <v>25.5682382133995</v>
      </c>
      <c r="AK521" t="str">
        <f>IF(AND(Table2[[#This Row],[20D EMA]]&gt;Table2[[#This Row],[50D EMA]],Table2[[#This Row],[50D EMA]]&gt;Table2[[#This Row],[200D EMA]]),"Uptrend","Downtrend/NoTrend")</f>
        <v>Downtrend/NoTrend</v>
      </c>
      <c r="AL521">
        <v>-0.17</v>
      </c>
      <c r="AM521" t="s">
        <v>3193</v>
      </c>
      <c r="AN521">
        <v>3.76</v>
      </c>
      <c r="AO521" t="s">
        <v>3194</v>
      </c>
      <c r="AP521">
        <v>0.106320244208521</v>
      </c>
      <c r="AQ521">
        <f>(Table2[[#This Row],[Sharpe Ratio]]-AVERAGE(Table2[Sharpe Ratio]))/_xlfn.STDEV.P(Table2[Sharpe Ratio])</f>
        <v>0.46154478972384927</v>
      </c>
      <c r="AR5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1">
        <f>_xlfn.RANK.AVG(Table2[[#This Row],[1Y Return vs Nifty Z-Score]],Table2[1Y Return vs Nifty Z-Score])</f>
        <v>597</v>
      </c>
      <c r="AT521">
        <f>_xlfn.RANK.AVG(Table2[[#This Row],[6M Return vs Nifty Z-Score]],Table2[6M Return vs Nifty Z-Score])</f>
        <v>647</v>
      </c>
      <c r="AU521">
        <f>_xlfn.RANK.AVG(Table2[[#This Row],[Sharpe Ratio Z-Score]],Table2[Sharpe Ratio Z-Score])</f>
        <v>219</v>
      </c>
      <c r="AV521">
        <f>(Table2[[#This Row],[Rank 1Y]]+Table2[[#This Row],[Rank 6M]]+Table2[[#This Row],[Rank Sharpe]])/3</f>
        <v>487.66666666666669</v>
      </c>
    </row>
    <row r="522" spans="1:48" x14ac:dyDescent="0.3">
      <c r="A522" t="s">
        <v>1822</v>
      </c>
      <c r="B522" t="s">
        <v>1823</v>
      </c>
      <c r="C522" t="s">
        <v>3151</v>
      </c>
      <c r="D522" t="s">
        <v>48</v>
      </c>
      <c r="E522">
        <v>4407.75904842</v>
      </c>
      <c r="F522">
        <v>54.6</v>
      </c>
      <c r="G522">
        <v>-18.100973218721698</v>
      </c>
      <c r="H522">
        <f>(Table2[[#This Row],[1Y Return vs Nifty]]-AVERAGE(Table2[1Y Return vs Nifty]))/_xlfn.STDEV.P(Table2[1Y Return vs Nifty])</f>
        <v>-0.72231595450500297</v>
      </c>
      <c r="I522">
        <v>-9.8637733237103706</v>
      </c>
      <c r="J522">
        <f>(Table2[[#This Row],[1M Return vs Nifty]]-AVERAGE(Table2[1M Return vs Nifty]))/_xlfn.STDEV.P(Table2[1M Return vs Nifty])</f>
        <v>-1.0017731974792399</v>
      </c>
      <c r="K522">
        <v>-18.365604715882</v>
      </c>
      <c r="L522">
        <f>(Table2[[#This Row],[6M Return vs Nifty]]-AVERAGE(Table2[6M Return vs Nifty]))/_xlfn.STDEV.P(Table2[6M Return vs Nifty])</f>
        <v>-0.89011046881225553</v>
      </c>
      <c r="M522">
        <v>2.53676543367791</v>
      </c>
      <c r="N522">
        <f>(Table2[[#This Row],[1W Return vs Nifty]]-AVERAGE(Table2[1W Return vs Nifty]))/_xlfn.STDEV.P(Table2[1W Return vs Nifty])</f>
        <v>-0.31413322934872467</v>
      </c>
      <c r="O522">
        <v>60.16</v>
      </c>
      <c r="P522">
        <v>57.212857173505697</v>
      </c>
      <c r="Q522">
        <v>57.408138409017603</v>
      </c>
      <c r="R522">
        <v>40.356430954471499</v>
      </c>
      <c r="S522" s="1">
        <f>(Table2[[#This Row],[Close Price]]-Table2[[#This Row],[20D EMA]])/Table2[[#This Row],[20D EMA]]</f>
        <v>-9.2420212765957369E-2</v>
      </c>
      <c r="T522" s="1">
        <f>(Table2[[#This Row],[Close Price]]-Table2[[#This Row],[50D EMA]])/Table2[[#This Row],[50D EMA]]</f>
        <v>-4.5669055918355093E-2</v>
      </c>
      <c r="U522" s="1">
        <f>(Table2[[#This Row],[Close Price]]-Table2[[#This Row],[200D EMA]])/Table2[[#This Row],[200D EMA]]</f>
        <v>-4.8915336515710853E-2</v>
      </c>
      <c r="V522">
        <v>0.54806918453522302</v>
      </c>
      <c r="W522">
        <v>54.31</v>
      </c>
      <c r="X522">
        <v>55.58</v>
      </c>
      <c r="Y522">
        <v>54.2</v>
      </c>
      <c r="Z522">
        <v>54.95</v>
      </c>
      <c r="AA522">
        <v>53.51</v>
      </c>
      <c r="AB522">
        <v>55.41</v>
      </c>
      <c r="AC522" s="1">
        <f>(Table2[[#This Row],[Close Price]]/Table2[[#This Row],[Day Low]])-1</f>
        <v>5.3397164426440824E-3</v>
      </c>
      <c r="AD522" s="1">
        <f>(Table2[[#This Row],[Day High]]/Table2[[#This Row],[Close Price]])-1</f>
        <v>1.7948717948717885E-2</v>
      </c>
      <c r="AE522" s="1">
        <f>(Table2[[#This Row],[Close Price]]/Table2[[#This Row],[Current Week Low]])-1</f>
        <v>7.3800738007379074E-3</v>
      </c>
      <c r="AF522" s="1">
        <f>(Table2[[#This Row],[Current Week High]]/Table2[[#This Row],[Close Price]])-1</f>
        <v>6.4102564102563875E-3</v>
      </c>
      <c r="AG522" s="1">
        <f>(Table2[[#This Row],[Close Price]]/Table2[[#This Row],[Current Month Low]])-1</f>
        <v>2.0370024294524391E-2</v>
      </c>
      <c r="AH522" s="1">
        <f>(Table2[[#This Row],[Current Month High]]/Table2[[#This Row],[Close Price]])-1</f>
        <v>1.4835164835164782E-2</v>
      </c>
      <c r="AI522">
        <v>44.688644688644601</v>
      </c>
      <c r="AJ522">
        <v>29.845422116527899</v>
      </c>
      <c r="AK522" t="str">
        <f>IF(AND(Table2[[#This Row],[20D EMA]]&gt;Table2[[#This Row],[50D EMA]],Table2[[#This Row],[50D EMA]]&gt;Table2[[#This Row],[200D EMA]]),"Uptrend","Downtrend/NoTrend")</f>
        <v>Downtrend/NoTrend</v>
      </c>
      <c r="AL522">
        <v>-0.08</v>
      </c>
      <c r="AM522" t="s">
        <v>3193</v>
      </c>
      <c r="AN522">
        <v>-5.36</v>
      </c>
      <c r="AO522" t="s">
        <v>3193</v>
      </c>
      <c r="AP522">
        <v>9.1348922751805006E-2</v>
      </c>
      <c r="AQ522">
        <f>(Table2[[#This Row],[Sharpe Ratio]]-AVERAGE(Table2[Sharpe Ratio]))/_xlfn.STDEV.P(Table2[Sharpe Ratio])</f>
        <v>0.28705031688740656</v>
      </c>
      <c r="AR5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2">
        <f>_xlfn.RANK.AVG(Table2[[#This Row],[1Y Return vs Nifty Z-Score]],Table2[1Y Return vs Nifty Z-Score])</f>
        <v>567</v>
      </c>
      <c r="AT522">
        <f>_xlfn.RANK.AVG(Table2[[#This Row],[6M Return vs Nifty Z-Score]],Table2[6M Return vs Nifty Z-Score])</f>
        <v>628</v>
      </c>
      <c r="AU522">
        <f>_xlfn.RANK.AVG(Table2[[#This Row],[Sharpe Ratio Z-Score]],Table2[Sharpe Ratio Z-Score])</f>
        <v>270</v>
      </c>
      <c r="AV522">
        <f>(Table2[[#This Row],[Rank 1Y]]+Table2[[#This Row],[Rank 6M]]+Table2[[#This Row],[Rank Sharpe]])/3</f>
        <v>488.33333333333331</v>
      </c>
    </row>
    <row r="523" spans="1:48" x14ac:dyDescent="0.3">
      <c r="A523" t="s">
        <v>134</v>
      </c>
      <c r="B523" t="s">
        <v>135</v>
      </c>
      <c r="C523" t="s">
        <v>3148</v>
      </c>
      <c r="D523" t="s">
        <v>54</v>
      </c>
      <c r="E523">
        <v>213946.8450309</v>
      </c>
      <c r="F523">
        <v>336.75</v>
      </c>
      <c r="G523">
        <v>22.9339086062913</v>
      </c>
      <c r="H523">
        <f>(Table2[[#This Row],[1Y Return vs Nifty]]-AVERAGE(Table2[1Y Return vs Nifty]))/_xlfn.STDEV.P(Table2[1Y Return vs Nifty])</f>
        <v>-4.1732252599701987E-2</v>
      </c>
      <c r="I523">
        <v>-2.4068411332761501</v>
      </c>
      <c r="J523">
        <f>(Table2[[#This Row],[1M Return vs Nifty]]-AVERAGE(Table2[1M Return vs Nifty]))/_xlfn.STDEV.P(Table2[1M Return vs Nifty])</f>
        <v>-0.17994244956248745</v>
      </c>
      <c r="K523">
        <v>-17.456965047570499</v>
      </c>
      <c r="L523">
        <f>(Table2[[#This Row],[6M Return vs Nifty]]-AVERAGE(Table2[6M Return vs Nifty]))/_xlfn.STDEV.P(Table2[6M Return vs Nifty])</f>
        <v>-0.86258175909206913</v>
      </c>
      <c r="M523">
        <v>1.54330491321003</v>
      </c>
      <c r="N523">
        <f>(Table2[[#This Row],[1W Return vs Nifty]]-AVERAGE(Table2[1W Return vs Nifty]))/_xlfn.STDEV.P(Table2[1W Return vs Nifty])</f>
        <v>-0.5055467296756968</v>
      </c>
      <c r="O523">
        <v>343.92</v>
      </c>
      <c r="P523">
        <v>342.76250656841398</v>
      </c>
      <c r="Q523">
        <v>315.643681800862</v>
      </c>
      <c r="R523">
        <v>35.453976299032497</v>
      </c>
      <c r="S523" s="1">
        <f>(Table2[[#This Row],[Close Price]]-Table2[[#This Row],[20D EMA]])/Table2[[#This Row],[20D EMA]]</f>
        <v>-2.0847871598046103E-2</v>
      </c>
      <c r="T523" s="1">
        <f>(Table2[[#This Row],[Close Price]]-Table2[[#This Row],[50D EMA]])/Table2[[#This Row],[50D EMA]]</f>
        <v>-1.7541319290165454E-2</v>
      </c>
      <c r="U523" s="1">
        <f>(Table2[[#This Row],[Close Price]]-Table2[[#This Row],[200D EMA]])/Table2[[#This Row],[200D EMA]]</f>
        <v>6.6867545324268113E-2</v>
      </c>
      <c r="V523">
        <v>0.84827318464011703</v>
      </c>
      <c r="W523">
        <v>336.1</v>
      </c>
      <c r="X523">
        <v>341.95</v>
      </c>
      <c r="Y523">
        <v>336.1</v>
      </c>
      <c r="Z523">
        <v>343.45</v>
      </c>
      <c r="AA523">
        <v>329.2</v>
      </c>
      <c r="AB523">
        <v>353</v>
      </c>
      <c r="AC523" s="1">
        <f>(Table2[[#This Row],[Close Price]]/Table2[[#This Row],[Day Low]])-1</f>
        <v>1.9339482296933941E-3</v>
      </c>
      <c r="AD523" s="1">
        <f>(Table2[[#This Row],[Day High]]/Table2[[#This Row],[Close Price]])-1</f>
        <v>1.5441722345953979E-2</v>
      </c>
      <c r="AE523" s="1">
        <f>(Table2[[#This Row],[Close Price]]/Table2[[#This Row],[Current Week Low]])-1</f>
        <v>1.9339482296933941E-3</v>
      </c>
      <c r="AF523" s="1">
        <f>(Table2[[#This Row],[Current Week High]]/Table2[[#This Row],[Close Price]])-1</f>
        <v>1.9896065330363699E-2</v>
      </c>
      <c r="AG523" s="1">
        <f>(Table2[[#This Row],[Close Price]]/Table2[[#This Row],[Current Month Low]])-1</f>
        <v>2.2934386391251449E-2</v>
      </c>
      <c r="AH523" s="1">
        <f>(Table2[[#This Row],[Current Month High]]/Table2[[#This Row],[Close Price]])-1</f>
        <v>4.8255382331106267E-2</v>
      </c>
      <c r="AI523">
        <v>17.2086117297698</v>
      </c>
      <c r="AJ523">
        <v>64.871481028151706</v>
      </c>
      <c r="AK523" t="str">
        <f>IF(AND(Table2[[#This Row],[20D EMA]]&gt;Table2[[#This Row],[50D EMA]],Table2[[#This Row],[50D EMA]]&gt;Table2[[#This Row],[200D EMA]]),"Uptrend","Downtrend/NoTrend")</f>
        <v>Uptrend</v>
      </c>
      <c r="AL523">
        <v>-0.01</v>
      </c>
      <c r="AM523" t="s">
        <v>3193</v>
      </c>
      <c r="AN523">
        <v>-3.74</v>
      </c>
      <c r="AO523" t="s">
        <v>3193</v>
      </c>
      <c r="AQ523">
        <f>(Table2[[#This Row],[Sharpe Ratio]]-AVERAGE(Table2[Sharpe Ratio]))/_xlfn.STDEV.P(Table2[Sharpe Ratio])</f>
        <v>-0.77764408339231328</v>
      </c>
      <c r="AR52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-2.3674472743222683</v>
      </c>
      <c r="AS523">
        <f>_xlfn.RANK.AVG(Table2[[#This Row],[1Y Return vs Nifty Z-Score]],Table2[1Y Return vs Nifty Z-Score])</f>
        <v>298</v>
      </c>
      <c r="AT523">
        <f>_xlfn.RANK.AVG(Table2[[#This Row],[6M Return vs Nifty Z-Score]],Table2[6M Return vs Nifty Z-Score])</f>
        <v>618</v>
      </c>
      <c r="AU523">
        <f>_xlfn.RANK.AVG(Table2[[#This Row],[Sharpe Ratio Z-Score]],Table2[Sharpe Ratio Z-Score])</f>
        <v>549</v>
      </c>
      <c r="AV523">
        <f>(Table2[[#This Row],[Rank 1Y]]+Table2[[#This Row],[Rank 6M]]+Table2[[#This Row],[Rank Sharpe]])/3</f>
        <v>488.33333333333331</v>
      </c>
    </row>
    <row r="524" spans="1:48" x14ac:dyDescent="0.3">
      <c r="A524" t="s">
        <v>495</v>
      </c>
      <c r="B524" t="s">
        <v>496</v>
      </c>
      <c r="C524" t="s">
        <v>3159</v>
      </c>
      <c r="D524" t="s">
        <v>138</v>
      </c>
      <c r="E524">
        <v>44010.272206640002</v>
      </c>
      <c r="F524">
        <v>49776.800000000003</v>
      </c>
      <c r="G524">
        <v>4.5635330667081098</v>
      </c>
      <c r="H524">
        <f>(Table2[[#This Row],[1Y Return vs Nifty]]-AVERAGE(Table2[1Y Return vs Nifty]))/_xlfn.STDEV.P(Table2[1Y Return vs Nifty])</f>
        <v>-0.34641396810787523</v>
      </c>
      <c r="I524">
        <v>-0.10989969311775701</v>
      </c>
      <c r="J524">
        <f>(Table2[[#This Row],[1M Return vs Nifty]]-AVERAGE(Table2[1M Return vs Nifty]))/_xlfn.STDEV.P(Table2[1M Return vs Nifty])</f>
        <v>7.3204159992028714E-2</v>
      </c>
      <c r="K524">
        <v>-0.295317288694535</v>
      </c>
      <c r="L524">
        <f>(Table2[[#This Row],[6M Return vs Nifty]]-AVERAGE(Table2[6M Return vs Nifty]))/_xlfn.STDEV.P(Table2[6M Return vs Nifty])</f>
        <v>-0.34264185777552075</v>
      </c>
      <c r="M524">
        <v>5.0583263588774496</v>
      </c>
      <c r="N524">
        <f>(Table2[[#This Row],[1W Return vs Nifty]]-AVERAGE(Table2[1W Return vs Nifty]))/_xlfn.STDEV.P(Table2[1W Return vs Nifty])</f>
        <v>0.17170470083178063</v>
      </c>
      <c r="O524">
        <v>49542.44</v>
      </c>
      <c r="P524">
        <v>50398.022197587197</v>
      </c>
      <c r="Q524">
        <v>47738.678354738098</v>
      </c>
      <c r="R524">
        <v>55.280290679173902</v>
      </c>
      <c r="S524" s="1">
        <f>(Table2[[#This Row],[Close Price]]-Table2[[#This Row],[20D EMA]])/Table2[[#This Row],[20D EMA]]</f>
        <v>4.7304896569486804E-3</v>
      </c>
      <c r="T524" s="1">
        <f>(Table2[[#This Row],[Close Price]]-Table2[[#This Row],[50D EMA]])/Table2[[#This Row],[50D EMA]]</f>
        <v>-1.2326320964574188E-2</v>
      </c>
      <c r="U524" s="1">
        <f>(Table2[[#This Row],[Close Price]]-Table2[[#This Row],[200D EMA]])/Table2[[#This Row],[200D EMA]]</f>
        <v>4.2693298505605146E-2</v>
      </c>
      <c r="V524">
        <v>0.62143367320531995</v>
      </c>
      <c r="W524">
        <v>49615</v>
      </c>
      <c r="X524">
        <v>50595</v>
      </c>
      <c r="Y524">
        <v>49615</v>
      </c>
      <c r="Z524">
        <v>50595</v>
      </c>
      <c r="AA524">
        <v>46827.95</v>
      </c>
      <c r="AB524">
        <v>50595</v>
      </c>
      <c r="AC524" s="1">
        <f>(Table2[[#This Row],[Close Price]]/Table2[[#This Row],[Day Low]])-1</f>
        <v>3.2611105512445615E-3</v>
      </c>
      <c r="AD524" s="1">
        <f>(Table2[[#This Row],[Day High]]/Table2[[#This Row],[Close Price]])-1</f>
        <v>1.643737644846599E-2</v>
      </c>
      <c r="AE524" s="1">
        <f>(Table2[[#This Row],[Close Price]]/Table2[[#This Row],[Current Week Low]])-1</f>
        <v>3.2611105512445615E-3</v>
      </c>
      <c r="AF524" s="1">
        <f>(Table2[[#This Row],[Current Week High]]/Table2[[#This Row],[Close Price]])-1</f>
        <v>1.643737644846599E-2</v>
      </c>
      <c r="AG524" s="1">
        <f>(Table2[[#This Row],[Close Price]]/Table2[[#This Row],[Current Month Low]])-1</f>
        <v>6.2972007102595873E-2</v>
      </c>
      <c r="AH524" s="1">
        <f>(Table2[[#This Row],[Current Month High]]/Table2[[#This Row],[Close Price]])-1</f>
        <v>1.643737644846599E-2</v>
      </c>
      <c r="AI524">
        <v>20.526028189839401</v>
      </c>
      <c r="AJ524">
        <v>42.310100435420203</v>
      </c>
      <c r="AK524" t="str">
        <f>IF(AND(Table2[[#This Row],[20D EMA]]&gt;Table2[[#This Row],[50D EMA]],Table2[[#This Row],[50D EMA]]&gt;Table2[[#This Row],[200D EMA]]),"Uptrend","Downtrend/NoTrend")</f>
        <v>Downtrend/NoTrend</v>
      </c>
      <c r="AL524">
        <v>-0.14000000000000001</v>
      </c>
      <c r="AM524" t="s">
        <v>3193</v>
      </c>
      <c r="AN524">
        <v>1.1599999999999999</v>
      </c>
      <c r="AO524" t="s">
        <v>3194</v>
      </c>
      <c r="AP524">
        <v>-1.5727990573246E-2</v>
      </c>
      <c r="AQ524">
        <f>(Table2[[#This Row],[Sharpe Ratio]]-AVERAGE(Table2[Sharpe Ratio]))/_xlfn.STDEV.P(Table2[Sharpe Ratio])</f>
        <v>-0.96095772285891945</v>
      </c>
      <c r="AR5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4">
        <f>_xlfn.RANK.AVG(Table2[[#This Row],[1Y Return vs Nifty Z-Score]],Table2[1Y Return vs Nifty Z-Score])</f>
        <v>421</v>
      </c>
      <c r="AT524">
        <f>_xlfn.RANK.AVG(Table2[[#This Row],[6M Return vs Nifty Z-Score]],Table2[6M Return vs Nifty Z-Score])</f>
        <v>433</v>
      </c>
      <c r="AU524">
        <f>_xlfn.RANK.AVG(Table2[[#This Row],[Sharpe Ratio Z-Score]],Table2[Sharpe Ratio Z-Score])</f>
        <v>613</v>
      </c>
      <c r="AV524">
        <f>(Table2[[#This Row],[Rank 1Y]]+Table2[[#This Row],[Rank 6M]]+Table2[[#This Row],[Rank Sharpe]])/3</f>
        <v>489</v>
      </c>
    </row>
    <row r="525" spans="1:48" x14ac:dyDescent="0.3">
      <c r="A525" t="s">
        <v>1408</v>
      </c>
      <c r="B525" t="s">
        <v>1409</v>
      </c>
      <c r="C525" t="s">
        <v>3148</v>
      </c>
      <c r="D525" t="s">
        <v>21</v>
      </c>
      <c r="E525">
        <v>7904.6966527519999</v>
      </c>
      <c r="F525">
        <v>28.54</v>
      </c>
      <c r="G525">
        <v>15.7403591202311</v>
      </c>
      <c r="H525">
        <f>(Table2[[#This Row],[1Y Return vs Nifty]]-AVERAGE(Table2[1Y Return vs Nifty]))/_xlfn.STDEV.P(Table2[1Y Return vs Nifty])</f>
        <v>-0.16104080964488304</v>
      </c>
      <c r="I525">
        <v>0.51427726435392196</v>
      </c>
      <c r="J525">
        <f>(Table2[[#This Row],[1M Return vs Nifty]]-AVERAGE(Table2[1M Return vs Nifty]))/_xlfn.STDEV.P(Table2[1M Return vs Nifty])</f>
        <v>0.14199489091075557</v>
      </c>
      <c r="K525">
        <v>-25.320661685213899</v>
      </c>
      <c r="L525">
        <f>(Table2[[#This Row],[6M Return vs Nifty]]-AVERAGE(Table2[6M Return vs Nifty]))/_xlfn.STDEV.P(Table2[6M Return vs Nifty])</f>
        <v>-1.1008251790250383</v>
      </c>
      <c r="M525">
        <v>0.74855985182399498</v>
      </c>
      <c r="N525">
        <f>(Table2[[#This Row],[1W Return vs Nifty]]-AVERAGE(Table2[1W Return vs Nifty]))/_xlfn.STDEV.P(Table2[1W Return vs Nifty])</f>
        <v>-0.6586730300503012</v>
      </c>
      <c r="O525">
        <v>28.88</v>
      </c>
      <c r="P525">
        <v>28.947574007270401</v>
      </c>
      <c r="Q525">
        <v>28.0934576569807</v>
      </c>
      <c r="R525">
        <v>47.315686452443998</v>
      </c>
      <c r="S525" s="1">
        <f>(Table2[[#This Row],[Close Price]]-Table2[[#This Row],[20D EMA]])/Table2[[#This Row],[20D EMA]]</f>
        <v>-1.1772853185595563E-2</v>
      </c>
      <c r="T525" s="1">
        <f>(Table2[[#This Row],[Close Price]]-Table2[[#This Row],[50D EMA]])/Table2[[#This Row],[50D EMA]]</f>
        <v>-1.4079729346854289E-2</v>
      </c>
      <c r="U525" s="1">
        <f>(Table2[[#This Row],[Close Price]]-Table2[[#This Row],[200D EMA]])/Table2[[#This Row],[200D EMA]]</f>
        <v>1.5894887289117355E-2</v>
      </c>
      <c r="V525">
        <v>1.1251171394809101</v>
      </c>
      <c r="W525">
        <v>28.25</v>
      </c>
      <c r="X525">
        <v>28.89</v>
      </c>
      <c r="Y525">
        <v>28.25</v>
      </c>
      <c r="Z525">
        <v>28.94</v>
      </c>
      <c r="AA525">
        <v>27.73</v>
      </c>
      <c r="AB525">
        <v>32.299999999999997</v>
      </c>
      <c r="AC525" s="1">
        <f>(Table2[[#This Row],[Close Price]]/Table2[[#This Row],[Day Low]])-1</f>
        <v>1.0265486725663742E-2</v>
      </c>
      <c r="AD525" s="1">
        <f>(Table2[[#This Row],[Day High]]/Table2[[#This Row],[Close Price]])-1</f>
        <v>1.226348983882275E-2</v>
      </c>
      <c r="AE525" s="1">
        <f>(Table2[[#This Row],[Close Price]]/Table2[[#This Row],[Current Week Low]])-1</f>
        <v>1.0265486725663742E-2</v>
      </c>
      <c r="AF525" s="1">
        <f>(Table2[[#This Row],[Current Week High]]/Table2[[#This Row],[Close Price]])-1</f>
        <v>1.4015416958654603E-2</v>
      </c>
      <c r="AG525" s="1">
        <f>(Table2[[#This Row],[Close Price]]/Table2[[#This Row],[Current Month Low]])-1</f>
        <v>2.9210241615578836E-2</v>
      </c>
      <c r="AH525" s="1">
        <f>(Table2[[#This Row],[Current Month High]]/Table2[[#This Row],[Close Price]])-1</f>
        <v>0.13174491941135247</v>
      </c>
      <c r="AI525">
        <v>41.915884008722401</v>
      </c>
      <c r="AJ525">
        <v>68.717280233122807</v>
      </c>
      <c r="AK525" t="str">
        <f>IF(AND(Table2[[#This Row],[20D EMA]]&gt;Table2[[#This Row],[50D EMA]],Table2[[#This Row],[50D EMA]]&gt;Table2[[#This Row],[200D EMA]]),"Uptrend","Downtrend/NoTrend")</f>
        <v>Downtrend/NoTrend</v>
      </c>
      <c r="AL525">
        <v>-0.13</v>
      </c>
      <c r="AM525" t="s">
        <v>3193</v>
      </c>
      <c r="AN525">
        <v>1.64</v>
      </c>
      <c r="AO525" t="s">
        <v>3194</v>
      </c>
      <c r="AP525">
        <v>2.9002178697162002E-2</v>
      </c>
      <c r="AQ525">
        <f>(Table2[[#This Row],[Sharpe Ratio]]-AVERAGE(Table2[Sharpe Ratio]))/_xlfn.STDEV.P(Table2[Sharpe Ratio])</f>
        <v>-0.43961648192100833</v>
      </c>
      <c r="AR5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5">
        <f>_xlfn.RANK.AVG(Table2[[#This Row],[1Y Return vs Nifty Z-Score]],Table2[1Y Return vs Nifty Z-Score])</f>
        <v>339</v>
      </c>
      <c r="AT525">
        <f>_xlfn.RANK.AVG(Table2[[#This Row],[6M Return vs Nifty Z-Score]],Table2[6M Return vs Nifty Z-Score])</f>
        <v>680</v>
      </c>
      <c r="AU525">
        <f>_xlfn.RANK.AVG(Table2[[#This Row],[Sharpe Ratio Z-Score]],Table2[Sharpe Ratio Z-Score])</f>
        <v>449</v>
      </c>
      <c r="AV525">
        <f>(Table2[[#This Row],[Rank 1Y]]+Table2[[#This Row],[Rank 6M]]+Table2[[#This Row],[Rank Sharpe]])/3</f>
        <v>489.33333333333331</v>
      </c>
    </row>
    <row r="526" spans="1:48" x14ac:dyDescent="0.3">
      <c r="A526" t="s">
        <v>742</v>
      </c>
      <c r="B526" t="s">
        <v>743</v>
      </c>
      <c r="C526" t="s">
        <v>3162</v>
      </c>
      <c r="D526" t="s">
        <v>172</v>
      </c>
      <c r="E526">
        <v>23072.031305749999</v>
      </c>
      <c r="F526">
        <v>7836.5</v>
      </c>
      <c r="G526">
        <v>-12.924378194994</v>
      </c>
      <c r="H526">
        <f>(Table2[[#This Row],[1Y Return vs Nifty]]-AVERAGE(Table2[1Y Return vs Nifty]))/_xlfn.STDEV.P(Table2[1Y Return vs Nifty])</f>
        <v>-0.63645957944495268</v>
      </c>
      <c r="I526">
        <v>1.19554090466348</v>
      </c>
      <c r="J526">
        <f>(Table2[[#This Row],[1M Return vs Nifty]]-AVERAGE(Table2[1M Return vs Nifty]))/_xlfn.STDEV.P(Table2[1M Return vs Nifty])</f>
        <v>0.21707716237921734</v>
      </c>
      <c r="K526">
        <v>20.2094036130398</v>
      </c>
      <c r="L526">
        <f>(Table2[[#This Row],[6M Return vs Nifty]]-AVERAGE(Table2[6M Return vs Nifty]))/_xlfn.STDEV.P(Table2[6M Return vs Nifty])</f>
        <v>0.27858185640175909</v>
      </c>
      <c r="M526">
        <v>5.3796619083779298</v>
      </c>
      <c r="N526">
        <f>(Table2[[#This Row],[1W Return vs Nifty]]-AVERAGE(Table2[1W Return vs Nifty]))/_xlfn.STDEV.P(Table2[1W Return vs Nifty])</f>
        <v>0.23361754089150458</v>
      </c>
      <c r="O526">
        <v>7805.28</v>
      </c>
      <c r="P526">
        <v>7680.1589813226501</v>
      </c>
      <c r="Q526">
        <v>7054.1434049526097</v>
      </c>
      <c r="R526">
        <v>51.378865923820698</v>
      </c>
      <c r="S526" s="1">
        <f>(Table2[[#This Row],[Close Price]]-Table2[[#This Row],[20D EMA]])/Table2[[#This Row],[20D EMA]]</f>
        <v>3.9998565073899022E-3</v>
      </c>
      <c r="T526" s="1">
        <f>(Table2[[#This Row],[Close Price]]-Table2[[#This Row],[50D EMA]])/Table2[[#This Row],[50D EMA]]</f>
        <v>2.0356482080326074E-2</v>
      </c>
      <c r="U526" s="1">
        <f>(Table2[[#This Row],[Close Price]]-Table2[[#This Row],[200D EMA]])/Table2[[#This Row],[200D EMA]]</f>
        <v>0.11090738451646863</v>
      </c>
      <c r="V526">
        <v>0.94730939213403997</v>
      </c>
      <c r="W526">
        <v>7614.35</v>
      </c>
      <c r="X526">
        <v>8045.7</v>
      </c>
      <c r="Y526">
        <v>7614.35</v>
      </c>
      <c r="Z526">
        <v>8045.7</v>
      </c>
      <c r="AA526">
        <v>7440.1</v>
      </c>
      <c r="AB526">
        <v>8180</v>
      </c>
      <c r="AC526" s="1">
        <f>(Table2[[#This Row],[Close Price]]/Table2[[#This Row],[Day Low]])-1</f>
        <v>2.9175175819341037E-2</v>
      </c>
      <c r="AD526" s="1">
        <f>(Table2[[#This Row],[Day High]]/Table2[[#This Row],[Close Price]])-1</f>
        <v>2.6695591144005659E-2</v>
      </c>
      <c r="AE526" s="1">
        <f>(Table2[[#This Row],[Close Price]]/Table2[[#This Row],[Current Week Low]])-1</f>
        <v>2.9175175819341037E-2</v>
      </c>
      <c r="AF526" s="1">
        <f>(Table2[[#This Row],[Current Week High]]/Table2[[#This Row],[Close Price]])-1</f>
        <v>2.6695591144005659E-2</v>
      </c>
      <c r="AG526" s="1">
        <f>(Table2[[#This Row],[Close Price]]/Table2[[#This Row],[Current Month Low]])-1</f>
        <v>5.3278853778847113E-2</v>
      </c>
      <c r="AH526" s="1">
        <f>(Table2[[#This Row],[Current Month High]]/Table2[[#This Row],[Close Price]])-1</f>
        <v>4.3833343967332405E-2</v>
      </c>
      <c r="AI526">
        <v>4.3833343967332397</v>
      </c>
      <c r="AJ526">
        <v>51.434341092012303</v>
      </c>
      <c r="AK526" t="str">
        <f>IF(AND(Table2[[#This Row],[20D EMA]]&gt;Table2[[#This Row],[50D EMA]],Table2[[#This Row],[50D EMA]]&gt;Table2[[#This Row],[200D EMA]]),"Uptrend","Downtrend/NoTrend")</f>
        <v>Uptrend</v>
      </c>
      <c r="AL526">
        <v>0.05</v>
      </c>
      <c r="AM526" t="s">
        <v>3194</v>
      </c>
      <c r="AN526">
        <v>3.61</v>
      </c>
      <c r="AO526" t="s">
        <v>3194</v>
      </c>
      <c r="AP526">
        <v>-8.750807391215E-2</v>
      </c>
      <c r="AQ526">
        <f>(Table2[[#This Row],[Sharpe Ratio]]-AVERAGE(Table2[Sharpe Ratio]))/_xlfn.STDEV.P(Table2[Sharpe Ratio])</f>
        <v>-1.7975724357678637</v>
      </c>
      <c r="AR5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-1.7047554555403355</v>
      </c>
      <c r="AS526">
        <f>_xlfn.RANK.AVG(Table2[[#This Row],[1Y Return vs Nifty Z-Score]],Table2[1Y Return vs Nifty Z-Score])</f>
        <v>536</v>
      </c>
      <c r="AT526">
        <f>_xlfn.RANK.AVG(Table2[[#This Row],[6M Return vs Nifty Z-Score]],Table2[6M Return vs Nifty Z-Score])</f>
        <v>224</v>
      </c>
      <c r="AU526">
        <f>_xlfn.RANK.AVG(Table2[[#This Row],[Sharpe Ratio Z-Score]],Table2[Sharpe Ratio Z-Score])</f>
        <v>709</v>
      </c>
      <c r="AV526">
        <f>(Table2[[#This Row],[Rank 1Y]]+Table2[[#This Row],[Rank 6M]]+Table2[[#This Row],[Rank Sharpe]])/3</f>
        <v>489.66666666666669</v>
      </c>
    </row>
    <row r="527" spans="1:48" x14ac:dyDescent="0.3">
      <c r="A527" t="s">
        <v>1723</v>
      </c>
      <c r="B527" t="s">
        <v>1724</v>
      </c>
      <c r="C527" t="s">
        <v>3162</v>
      </c>
      <c r="D527" t="s">
        <v>258</v>
      </c>
      <c r="E527">
        <v>4967.0475648000001</v>
      </c>
      <c r="F527">
        <v>297.60000000000002</v>
      </c>
      <c r="G527">
        <v>0.80461421276214995</v>
      </c>
      <c r="H527">
        <f>(Table2[[#This Row],[1Y Return vs Nifty]]-AVERAGE(Table2[1Y Return vs Nifty]))/_xlfn.STDEV.P(Table2[1Y Return vs Nifty])</f>
        <v>-0.4087574864757233</v>
      </c>
      <c r="I527">
        <v>1.19719799148464</v>
      </c>
      <c r="J527">
        <f>(Table2[[#This Row],[1M Return vs Nifty]]-AVERAGE(Table2[1M Return vs Nifty]))/_xlfn.STDEV.P(Table2[1M Return vs Nifty])</f>
        <v>0.21725979041804327</v>
      </c>
      <c r="K527">
        <v>1.2144619569336501</v>
      </c>
      <c r="L527">
        <f>(Table2[[#This Row],[6M Return vs Nifty]]-AVERAGE(Table2[6M Return vs Nifty]))/_xlfn.STDEV.P(Table2[6M Return vs Nifty])</f>
        <v>-0.29690065139423405</v>
      </c>
      <c r="M527">
        <v>5.3563811832035304</v>
      </c>
      <c r="N527">
        <f>(Table2[[#This Row],[1W Return vs Nifty]]-AVERAGE(Table2[1W Return vs Nifty]))/_xlfn.STDEV.P(Table2[1W Return vs Nifty])</f>
        <v>0.22913196244729692</v>
      </c>
      <c r="O527">
        <v>272.39999999999998</v>
      </c>
      <c r="P527">
        <v>286.49046949647402</v>
      </c>
      <c r="Q527">
        <v>274.05104646707798</v>
      </c>
      <c r="R527">
        <v>66.817233195091205</v>
      </c>
      <c r="S527" s="1">
        <f>(Table2[[#This Row],[Close Price]]-Table2[[#This Row],[20D EMA]])/Table2[[#This Row],[20D EMA]]</f>
        <v>9.2511013215859209E-2</v>
      </c>
      <c r="T527" s="1">
        <f>(Table2[[#This Row],[Close Price]]-Table2[[#This Row],[50D EMA]])/Table2[[#This Row],[50D EMA]]</f>
        <v>3.8778010741689725E-2</v>
      </c>
      <c r="U527" s="1">
        <f>(Table2[[#This Row],[Close Price]]-Table2[[#This Row],[200D EMA]])/Table2[[#This Row],[200D EMA]]</f>
        <v>8.5929077215733243E-2</v>
      </c>
      <c r="V527">
        <v>0.47191043732196097</v>
      </c>
      <c r="W527">
        <v>295.25</v>
      </c>
      <c r="X527">
        <v>303.39999999999998</v>
      </c>
      <c r="Y527">
        <v>288.5</v>
      </c>
      <c r="Z527">
        <v>299.5</v>
      </c>
      <c r="AA527">
        <v>285.25</v>
      </c>
      <c r="AB527">
        <v>299.5</v>
      </c>
      <c r="AC527" s="1">
        <f>(Table2[[#This Row],[Close Price]]/Table2[[#This Row],[Day Low]])-1</f>
        <v>7.9593564775615189E-3</v>
      </c>
      <c r="AD527" s="1">
        <f>(Table2[[#This Row],[Day High]]/Table2[[#This Row],[Close Price]])-1</f>
        <v>1.9489247311827773E-2</v>
      </c>
      <c r="AE527" s="1">
        <f>(Table2[[#This Row],[Close Price]]/Table2[[#This Row],[Current Week Low]])-1</f>
        <v>3.1542461005199307E-2</v>
      </c>
      <c r="AF527" s="1">
        <f>(Table2[[#This Row],[Current Week High]]/Table2[[#This Row],[Close Price]])-1</f>
        <v>6.3844086021505042E-3</v>
      </c>
      <c r="AG527" s="1">
        <f>(Table2[[#This Row],[Close Price]]/Table2[[#This Row],[Current Month Low]])-1</f>
        <v>4.3295354951796705E-2</v>
      </c>
      <c r="AH527" s="1">
        <f>(Table2[[#This Row],[Current Month High]]/Table2[[#This Row],[Close Price]])-1</f>
        <v>6.3844086021505042E-3</v>
      </c>
      <c r="AI527">
        <v>12.9032258064516</v>
      </c>
      <c r="AJ527">
        <v>41.512125534950002</v>
      </c>
      <c r="AK527" t="str">
        <f>IF(AND(Table2[[#This Row],[20D EMA]]&gt;Table2[[#This Row],[50D EMA]],Table2[[#This Row],[50D EMA]]&gt;Table2[[#This Row],[200D EMA]]),"Uptrend","Downtrend/NoTrend")</f>
        <v>Downtrend/NoTrend</v>
      </c>
      <c r="AL527">
        <v>-0.03</v>
      </c>
      <c r="AM527" t="s">
        <v>3193</v>
      </c>
      <c r="AN527">
        <v>6.21</v>
      </c>
      <c r="AO527" t="s">
        <v>3194</v>
      </c>
      <c r="AP527">
        <v>-1.4547955528817E-2</v>
      </c>
      <c r="AQ527">
        <f>(Table2[[#This Row],[Sharpe Ratio]]-AVERAGE(Table2[Sharpe Ratio]))/_xlfn.STDEV.P(Table2[Sharpe Ratio])</f>
        <v>-0.94720412110763264</v>
      </c>
      <c r="AR5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7">
        <f>_xlfn.RANK.AVG(Table2[[#This Row],[1Y Return vs Nifty Z-Score]],Table2[1Y Return vs Nifty Z-Score])</f>
        <v>446</v>
      </c>
      <c r="AT527">
        <f>_xlfn.RANK.AVG(Table2[[#This Row],[6M Return vs Nifty Z-Score]],Table2[6M Return vs Nifty Z-Score])</f>
        <v>415</v>
      </c>
      <c r="AU527">
        <f>_xlfn.RANK.AVG(Table2[[#This Row],[Sharpe Ratio Z-Score]],Table2[Sharpe Ratio Z-Score])</f>
        <v>609</v>
      </c>
      <c r="AV527">
        <f>(Table2[[#This Row],[Rank 1Y]]+Table2[[#This Row],[Rank 6M]]+Table2[[#This Row],[Rank Sharpe]])/3</f>
        <v>490</v>
      </c>
    </row>
    <row r="528" spans="1:48" x14ac:dyDescent="0.3">
      <c r="A528" t="s">
        <v>1959</v>
      </c>
      <c r="B528" t="s">
        <v>1960</v>
      </c>
      <c r="C528" t="s">
        <v>3159</v>
      </c>
      <c r="D528" t="s">
        <v>258</v>
      </c>
      <c r="E528">
        <v>3653.4547275599998</v>
      </c>
      <c r="F528">
        <v>1163.8</v>
      </c>
      <c r="G528">
        <v>-24.043101247667</v>
      </c>
      <c r="H528">
        <f>(Table2[[#This Row],[1Y Return vs Nifty]]-AVERAGE(Table2[1Y Return vs Nifty]))/_xlfn.STDEV.P(Table2[1Y Return vs Nifty])</f>
        <v>-0.8208690710554627</v>
      </c>
      <c r="I528">
        <v>-5.0843593140491699</v>
      </c>
      <c r="J528">
        <f>(Table2[[#This Row],[1M Return vs Nifty]]-AVERAGE(Table2[1M Return vs Nifty]))/_xlfn.STDEV.P(Table2[1M Return vs Nifty])</f>
        <v>-0.4750325365942778</v>
      </c>
      <c r="K528">
        <v>23.486181473285502</v>
      </c>
      <c r="L528">
        <f>(Table2[[#This Row],[6M Return vs Nifty]]-AVERAGE(Table2[6M Return vs Nifty]))/_xlfn.STDEV.P(Table2[6M Return vs Nifty])</f>
        <v>0.37785714635235468</v>
      </c>
      <c r="M528">
        <v>7.1729691736263401</v>
      </c>
      <c r="N528">
        <f>(Table2[[#This Row],[1W Return vs Nifty]]-AVERAGE(Table2[1W Return vs Nifty]))/_xlfn.STDEV.P(Table2[1W Return vs Nifty])</f>
        <v>0.57914030071020883</v>
      </c>
      <c r="O528">
        <v>1012.99</v>
      </c>
      <c r="P528">
        <v>1157.6467945986601</v>
      </c>
      <c r="Q528">
        <v>1084.2855613365</v>
      </c>
      <c r="R528">
        <v>53.944860590050297</v>
      </c>
      <c r="S528" s="1">
        <f>(Table2[[#This Row],[Close Price]]-Table2[[#This Row],[20D EMA]])/Table2[[#This Row],[20D EMA]]</f>
        <v>0.14887609946791178</v>
      </c>
      <c r="T528" s="1">
        <f>(Table2[[#This Row],[Close Price]]-Table2[[#This Row],[50D EMA]])/Table2[[#This Row],[50D EMA]]</f>
        <v>5.3152701066071506E-3</v>
      </c>
      <c r="U528" s="1">
        <f>(Table2[[#This Row],[Close Price]]-Table2[[#This Row],[200D EMA]])/Table2[[#This Row],[200D EMA]]</f>
        <v>7.333348473762738E-2</v>
      </c>
      <c r="V528">
        <v>0.32939459981589903</v>
      </c>
      <c r="W528">
        <v>1161</v>
      </c>
      <c r="X528">
        <v>1184.8499999999999</v>
      </c>
      <c r="Y528">
        <v>1159.8</v>
      </c>
      <c r="Z528">
        <v>1178.95</v>
      </c>
      <c r="AA528">
        <v>1151.8499999999999</v>
      </c>
      <c r="AB528">
        <v>1180.05</v>
      </c>
      <c r="AC528" s="1">
        <f>(Table2[[#This Row],[Close Price]]/Table2[[#This Row],[Day Low]])-1</f>
        <v>2.4117140396209269E-3</v>
      </c>
      <c r="AD528" s="1">
        <f>(Table2[[#This Row],[Day High]]/Table2[[#This Row],[Close Price]])-1</f>
        <v>1.80873002234061E-2</v>
      </c>
      <c r="AE528" s="1">
        <f>(Table2[[#This Row],[Close Price]]/Table2[[#This Row],[Current Week Low]])-1</f>
        <v>3.4488704949129367E-3</v>
      </c>
      <c r="AF528" s="1">
        <f>(Table2[[#This Row],[Current Week High]]/Table2[[#This Row],[Close Price]])-1</f>
        <v>1.3017700635848062E-2</v>
      </c>
      <c r="AG528" s="1">
        <f>(Table2[[#This Row],[Close Price]]/Table2[[#This Row],[Current Month Low]])-1</f>
        <v>1.0374614750184419E-2</v>
      </c>
      <c r="AH528" s="1">
        <f>(Table2[[#This Row],[Current Month High]]/Table2[[#This Row],[Close Price]])-1</f>
        <v>1.3962880219969165E-2</v>
      </c>
      <c r="AI528">
        <v>18.147448015122801</v>
      </c>
      <c r="AJ528">
        <v>54.8327013902747</v>
      </c>
      <c r="AK528" t="str">
        <f>IF(AND(Table2[[#This Row],[20D EMA]]&gt;Table2[[#This Row],[50D EMA]],Table2[[#This Row],[50D EMA]]&gt;Table2[[#This Row],[200D EMA]]),"Uptrend","Downtrend/NoTrend")</f>
        <v>Downtrend/NoTrend</v>
      </c>
      <c r="AL528">
        <v>0.04</v>
      </c>
      <c r="AM528" t="s">
        <v>3194</v>
      </c>
      <c r="AN528">
        <v>2.02</v>
      </c>
      <c r="AO528" t="s">
        <v>3194</v>
      </c>
      <c r="AP528">
        <v>-4.8269469953817E-2</v>
      </c>
      <c r="AQ528">
        <f>(Table2[[#This Row],[Sharpe Ratio]]-AVERAGE(Table2[Sharpe Ratio]))/_xlfn.STDEV.P(Table2[Sharpe Ratio])</f>
        <v>-1.3402367535208033</v>
      </c>
      <c r="AR5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28">
        <f>_xlfn.RANK.AVG(Table2[[#This Row],[1Y Return vs Nifty Z-Score]],Table2[1Y Return vs Nifty Z-Score])</f>
        <v>603</v>
      </c>
      <c r="AT528">
        <f>_xlfn.RANK.AVG(Table2[[#This Row],[6M Return vs Nifty Z-Score]],Table2[6M Return vs Nifty Z-Score])</f>
        <v>200</v>
      </c>
      <c r="AU528">
        <f>_xlfn.RANK.AVG(Table2[[#This Row],[Sharpe Ratio Z-Score]],Table2[Sharpe Ratio Z-Score])</f>
        <v>667</v>
      </c>
      <c r="AV528">
        <f>(Table2[[#This Row],[Rank 1Y]]+Table2[[#This Row],[Rank 6M]]+Table2[[#This Row],[Rank Sharpe]])/3</f>
        <v>490</v>
      </c>
    </row>
    <row r="529" spans="1:48" x14ac:dyDescent="0.3">
      <c r="A529" t="s">
        <v>588</v>
      </c>
      <c r="B529" t="s">
        <v>589</v>
      </c>
      <c r="C529" t="s">
        <v>3148</v>
      </c>
      <c r="D529" t="s">
        <v>382</v>
      </c>
      <c r="E529">
        <v>34338.027157500001</v>
      </c>
      <c r="F529">
        <v>4695.5</v>
      </c>
      <c r="G529">
        <v>-5.9273550361096596</v>
      </c>
      <c r="H529">
        <f>(Table2[[#This Row],[1Y Return vs Nifty]]-AVERAGE(Table2[1Y Return vs Nifty]))/_xlfn.STDEV.P(Table2[1Y Return vs Nifty])</f>
        <v>-0.52041050821580415</v>
      </c>
      <c r="I529">
        <v>2.4870919982598698</v>
      </c>
      <c r="J529">
        <f>(Table2[[#This Row],[1M Return vs Nifty]]-AVERAGE(Table2[1M Return vs Nifty]))/_xlfn.STDEV.P(Table2[1M Return vs Nifty])</f>
        <v>0.35941939831702496</v>
      </c>
      <c r="K529">
        <v>-15.4007977240598</v>
      </c>
      <c r="L529">
        <f>(Table2[[#This Row],[6M Return vs Nifty]]-AVERAGE(Table2[6M Return vs Nifty]))/_xlfn.STDEV.P(Table2[6M Return vs Nifty])</f>
        <v>-0.80028684136055139</v>
      </c>
      <c r="M529">
        <v>10.0289209058512</v>
      </c>
      <c r="N529">
        <f>(Table2[[#This Row],[1W Return vs Nifty]]-AVERAGE(Table2[1W Return vs Nifty]))/_xlfn.STDEV.P(Table2[1W Return vs Nifty])</f>
        <v>1.1294064729105711</v>
      </c>
      <c r="O529">
        <v>4583.54</v>
      </c>
      <c r="P529">
        <v>4538.1629672598401</v>
      </c>
      <c r="Q529">
        <v>4386.7660571224296</v>
      </c>
      <c r="R529">
        <v>61.215556640316898</v>
      </c>
      <c r="S529" s="1">
        <f>(Table2[[#This Row],[Close Price]]-Table2[[#This Row],[20D EMA]])/Table2[[#This Row],[20D EMA]]</f>
        <v>2.4426534948969583E-2</v>
      </c>
      <c r="T529" s="1">
        <f>(Table2[[#This Row],[Close Price]]-Table2[[#This Row],[50D EMA]])/Table2[[#This Row],[50D EMA]]</f>
        <v>3.4669762605541811E-2</v>
      </c>
      <c r="U529" s="1">
        <f>(Table2[[#This Row],[Close Price]]-Table2[[#This Row],[200D EMA]])/Table2[[#This Row],[200D EMA]]</f>
        <v>7.0378483570215603E-2</v>
      </c>
      <c r="V529">
        <v>1.23216721088074</v>
      </c>
      <c r="W529">
        <v>4658.5</v>
      </c>
      <c r="X529">
        <v>4764</v>
      </c>
      <c r="Y529">
        <v>4630.05</v>
      </c>
      <c r="Z529">
        <v>4775</v>
      </c>
      <c r="AA529">
        <v>4260</v>
      </c>
      <c r="AB529">
        <v>4775</v>
      </c>
      <c r="AC529" s="1">
        <f>(Table2[[#This Row],[Close Price]]/Table2[[#This Row],[Day Low]])-1</f>
        <v>7.9424707523880755E-3</v>
      </c>
      <c r="AD529" s="1">
        <f>(Table2[[#This Row],[Day High]]/Table2[[#This Row],[Close Price]])-1</f>
        <v>1.4588435736343275E-2</v>
      </c>
      <c r="AE529" s="1">
        <f>(Table2[[#This Row],[Close Price]]/Table2[[#This Row],[Current Week Low]])-1</f>
        <v>1.4135916458785536E-2</v>
      </c>
      <c r="AF529" s="1">
        <f>(Table2[[#This Row],[Current Week High]]/Table2[[#This Row],[Close Price]])-1</f>
        <v>1.6931104248748774E-2</v>
      </c>
      <c r="AG529" s="1">
        <f>(Table2[[#This Row],[Close Price]]/Table2[[#This Row],[Current Month Low]])-1</f>
        <v>0.1022300469483568</v>
      </c>
      <c r="AH529" s="1">
        <f>(Table2[[#This Row],[Current Month High]]/Table2[[#This Row],[Close Price]])-1</f>
        <v>1.6931104248748774E-2</v>
      </c>
      <c r="AI529">
        <v>12.2031732509849</v>
      </c>
      <c r="AJ529">
        <v>28.2678176305078</v>
      </c>
      <c r="AK529" t="str">
        <f>IF(AND(Table2[[#This Row],[20D EMA]]&gt;Table2[[#This Row],[50D EMA]],Table2[[#This Row],[50D EMA]]&gt;Table2[[#This Row],[200D EMA]]),"Uptrend","Downtrend/NoTrend")</f>
        <v>Uptrend</v>
      </c>
      <c r="AL529">
        <v>0.09</v>
      </c>
      <c r="AM529" t="s">
        <v>3194</v>
      </c>
      <c r="AN529">
        <v>2.34</v>
      </c>
      <c r="AO529" t="s">
        <v>3194</v>
      </c>
      <c r="AP529">
        <v>5.303870268047E-2</v>
      </c>
      <c r="AQ529">
        <f>(Table2[[#This Row],[Sharpe Ratio]]-AVERAGE(Table2[Sharpe Ratio]))/_xlfn.STDEV.P(Table2[Sharpe Ratio])</f>
        <v>-0.15946482039841486</v>
      </c>
      <c r="AR52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8.6637012528256729E-3</v>
      </c>
      <c r="AS529">
        <f>_xlfn.RANK.AVG(Table2[[#This Row],[1Y Return vs Nifty Z-Score]],Table2[1Y Return vs Nifty Z-Score])</f>
        <v>488</v>
      </c>
      <c r="AT529">
        <f>_xlfn.RANK.AVG(Table2[[#This Row],[6M Return vs Nifty Z-Score]],Table2[6M Return vs Nifty Z-Score])</f>
        <v>601</v>
      </c>
      <c r="AU529">
        <f>_xlfn.RANK.AVG(Table2[[#This Row],[Sharpe Ratio Z-Score]],Table2[Sharpe Ratio Z-Score])</f>
        <v>384</v>
      </c>
      <c r="AV529">
        <f>(Table2[[#This Row],[Rank 1Y]]+Table2[[#This Row],[Rank 6M]]+Table2[[#This Row],[Rank Sharpe]])/3</f>
        <v>491</v>
      </c>
    </row>
    <row r="530" spans="1:48" x14ac:dyDescent="0.3">
      <c r="A530" t="s">
        <v>1026</v>
      </c>
      <c r="B530" t="s">
        <v>1027</v>
      </c>
      <c r="C530" t="s">
        <v>3150</v>
      </c>
      <c r="D530" t="s">
        <v>195</v>
      </c>
      <c r="E530">
        <v>13934.949857400001</v>
      </c>
      <c r="F530">
        <v>429</v>
      </c>
      <c r="G530">
        <v>0.39602661936290601</v>
      </c>
      <c r="H530">
        <f>(Table2[[#This Row],[1Y Return vs Nifty]]-AVERAGE(Table2[1Y Return vs Nifty]))/_xlfn.STDEV.P(Table2[1Y Return vs Nifty])</f>
        <v>-0.41553411271420149</v>
      </c>
      <c r="I530">
        <v>-12.024880474047899</v>
      </c>
      <c r="J530">
        <f>(Table2[[#This Row],[1M Return vs Nifty]]-AVERAGE(Table2[1M Return vs Nifty]))/_xlfn.STDEV.P(Table2[1M Return vs Nifty])</f>
        <v>-1.2399494689449337</v>
      </c>
      <c r="K530">
        <v>-3.9371685480365501</v>
      </c>
      <c r="L530">
        <f>(Table2[[#This Row],[6M Return vs Nifty]]-AVERAGE(Table2[6M Return vs Nifty]))/_xlfn.STDEV.P(Table2[6M Return vs Nifty])</f>
        <v>-0.45297763735778718</v>
      </c>
      <c r="M530">
        <v>-1.00517846399257</v>
      </c>
      <c r="N530">
        <f>(Table2[[#This Row],[1W Return vs Nifty]]-AVERAGE(Table2[1W Return vs Nifty]))/_xlfn.STDEV.P(Table2[1W Return vs Nifty])</f>
        <v>-0.99657190249858096</v>
      </c>
      <c r="O530">
        <v>450.8</v>
      </c>
      <c r="P530">
        <v>464.335403080871</v>
      </c>
      <c r="Q530">
        <v>442.36153569462101</v>
      </c>
      <c r="R530">
        <v>36.366229883465799</v>
      </c>
      <c r="S530" s="1">
        <f>(Table2[[#This Row],[Close Price]]-Table2[[#This Row],[20D EMA]])/Table2[[#This Row],[20D EMA]]</f>
        <v>-4.835847382431236E-2</v>
      </c>
      <c r="T530" s="1">
        <f>(Table2[[#This Row],[Close Price]]-Table2[[#This Row],[50D EMA]])/Table2[[#This Row],[50D EMA]]</f>
        <v>-7.6098877764693748E-2</v>
      </c>
      <c r="U530" s="1">
        <f>(Table2[[#This Row],[Close Price]]-Table2[[#This Row],[200D EMA]])/Table2[[#This Row],[200D EMA]]</f>
        <v>-3.0205012453535261E-2</v>
      </c>
      <c r="V530">
        <v>0.47341681657148899</v>
      </c>
      <c r="W530">
        <v>423.2</v>
      </c>
      <c r="X530">
        <v>430.8</v>
      </c>
      <c r="Y530">
        <v>422.05</v>
      </c>
      <c r="Z530">
        <v>432</v>
      </c>
      <c r="AA530">
        <v>417</v>
      </c>
      <c r="AB530">
        <v>456.7</v>
      </c>
      <c r="AC530" s="1">
        <f>(Table2[[#This Row],[Close Price]]/Table2[[#This Row],[Day Low]])-1</f>
        <v>1.3705103969754218E-2</v>
      </c>
      <c r="AD530" s="1">
        <f>(Table2[[#This Row],[Day High]]/Table2[[#This Row],[Close Price]])-1</f>
        <v>4.1958041958041203E-3</v>
      </c>
      <c r="AE530" s="1">
        <f>(Table2[[#This Row],[Close Price]]/Table2[[#This Row],[Current Week Low]])-1</f>
        <v>1.6467243217628269E-2</v>
      </c>
      <c r="AF530" s="1">
        <f>(Table2[[#This Row],[Current Week High]]/Table2[[#This Row],[Close Price]])-1</f>
        <v>6.9930069930070893E-3</v>
      </c>
      <c r="AG530" s="1">
        <f>(Table2[[#This Row],[Close Price]]/Table2[[#This Row],[Current Month Low]])-1</f>
        <v>2.877697841726623E-2</v>
      </c>
      <c r="AH530" s="1">
        <f>(Table2[[#This Row],[Current Month High]]/Table2[[#This Row],[Close Price]])-1</f>
        <v>6.4568764568764481E-2</v>
      </c>
      <c r="AI530">
        <v>27.505827505827501</v>
      </c>
      <c r="AJ530">
        <v>67.381974248926994</v>
      </c>
      <c r="AK530" t="str">
        <f>IF(AND(Table2[[#This Row],[20D EMA]]&gt;Table2[[#This Row],[50D EMA]],Table2[[#This Row],[50D EMA]]&gt;Table2[[#This Row],[200D EMA]]),"Uptrend","Downtrend/NoTrend")</f>
        <v>Downtrend/NoTrend</v>
      </c>
      <c r="AL530">
        <v>-0.11</v>
      </c>
      <c r="AM530" t="s">
        <v>3193</v>
      </c>
      <c r="AN530">
        <v>-10.34</v>
      </c>
      <c r="AO530" t="s">
        <v>3193</v>
      </c>
      <c r="AQ530">
        <f>(Table2[[#This Row],[Sharpe Ratio]]-AVERAGE(Table2[Sharpe Ratio]))/_xlfn.STDEV.P(Table2[Sharpe Ratio])</f>
        <v>-0.77764408339231328</v>
      </c>
      <c r="AR5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0">
        <f>_xlfn.RANK.AVG(Table2[[#This Row],[1Y Return vs Nifty Z-Score]],Table2[1Y Return vs Nifty Z-Score])</f>
        <v>450</v>
      </c>
      <c r="AT530">
        <f>_xlfn.RANK.AVG(Table2[[#This Row],[6M Return vs Nifty Z-Score]],Table2[6M Return vs Nifty Z-Score])</f>
        <v>477</v>
      </c>
      <c r="AU530">
        <f>_xlfn.RANK.AVG(Table2[[#This Row],[Sharpe Ratio Z-Score]],Table2[Sharpe Ratio Z-Score])</f>
        <v>549</v>
      </c>
      <c r="AV530">
        <f>(Table2[[#This Row],[Rank 1Y]]+Table2[[#This Row],[Rank 6M]]+Table2[[#This Row],[Rank Sharpe]])/3</f>
        <v>492</v>
      </c>
    </row>
    <row r="531" spans="1:48" x14ac:dyDescent="0.3">
      <c r="A531" t="s">
        <v>419</v>
      </c>
      <c r="B531" t="s">
        <v>420</v>
      </c>
      <c r="C531" t="s">
        <v>3147</v>
      </c>
      <c r="D531" t="s">
        <v>21</v>
      </c>
      <c r="E531">
        <v>55422.642210240003</v>
      </c>
      <c r="F531">
        <v>2929.8</v>
      </c>
      <c r="G531">
        <v>-2.6955383782995299</v>
      </c>
      <c r="H531">
        <f>(Table2[[#This Row],[1Y Return vs Nifty]]-AVERAGE(Table2[1Y Return vs Nifty]))/_xlfn.STDEV.P(Table2[1Y Return vs Nifty])</f>
        <v>-0.46680923907529193</v>
      </c>
      <c r="I531">
        <v>-5.1470962201496802</v>
      </c>
      <c r="J531">
        <f>(Table2[[#This Row],[1M Return vs Nifty]]-AVERAGE(Table2[1M Return vs Nifty]))/_xlfn.STDEV.P(Table2[1M Return vs Nifty])</f>
        <v>-0.48194678995556028</v>
      </c>
      <c r="K531">
        <v>9.8620825932011709</v>
      </c>
      <c r="L531">
        <f>(Table2[[#This Row],[6M Return vs Nifty]]-AVERAGE(Table2[6M Return vs Nifty]))/_xlfn.STDEV.P(Table2[6M Return vs Nifty])</f>
        <v>-3.4906984852602858E-2</v>
      </c>
      <c r="M531">
        <v>2.8559144962157199</v>
      </c>
      <c r="N531">
        <f>(Table2[[#This Row],[1W Return vs Nifty]]-AVERAGE(Table2[1W Return vs Nifty]))/_xlfn.STDEV.P(Table2[1W Return vs Nifty])</f>
        <v>-0.25264166735120991</v>
      </c>
      <c r="O531">
        <v>2957.43</v>
      </c>
      <c r="P531">
        <v>2932.5710388239299</v>
      </c>
      <c r="Q531">
        <v>2666.5098736652799</v>
      </c>
      <c r="R531">
        <v>47.828279371540397</v>
      </c>
      <c r="S531" s="1">
        <f>(Table2[[#This Row],[Close Price]]-Table2[[#This Row],[20D EMA]])/Table2[[#This Row],[20D EMA]]</f>
        <v>-9.3425710836772657E-3</v>
      </c>
      <c r="T531" s="1">
        <f>(Table2[[#This Row],[Close Price]]-Table2[[#This Row],[50D EMA]])/Table2[[#This Row],[50D EMA]]</f>
        <v>-9.4491788510639007E-4</v>
      </c>
      <c r="U531" s="1">
        <f>(Table2[[#This Row],[Close Price]]-Table2[[#This Row],[200D EMA]])/Table2[[#This Row],[200D EMA]]</f>
        <v>9.8739603005036702E-2</v>
      </c>
      <c r="V531">
        <v>1.0520878683334001</v>
      </c>
      <c r="W531">
        <v>2890</v>
      </c>
      <c r="X531">
        <v>3012.9</v>
      </c>
      <c r="Y531">
        <v>2890</v>
      </c>
      <c r="Z531">
        <v>3012.9</v>
      </c>
      <c r="AA531">
        <v>2836.6</v>
      </c>
      <c r="AB531">
        <v>3051.8</v>
      </c>
      <c r="AC531" s="1">
        <f>(Table2[[#This Row],[Close Price]]/Table2[[#This Row],[Day Low]])-1</f>
        <v>1.3771626297577999E-2</v>
      </c>
      <c r="AD531" s="1">
        <f>(Table2[[#This Row],[Day High]]/Table2[[#This Row],[Close Price]])-1</f>
        <v>2.8363710833503974E-2</v>
      </c>
      <c r="AE531" s="1">
        <f>(Table2[[#This Row],[Close Price]]/Table2[[#This Row],[Current Week Low]])-1</f>
        <v>1.3771626297577999E-2</v>
      </c>
      <c r="AF531" s="1">
        <f>(Table2[[#This Row],[Current Week High]]/Table2[[#This Row],[Close Price]])-1</f>
        <v>2.8363710833503974E-2</v>
      </c>
      <c r="AG531" s="1">
        <f>(Table2[[#This Row],[Close Price]]/Table2[[#This Row],[Current Month Low]])-1</f>
        <v>3.2856236339279477E-2</v>
      </c>
      <c r="AH531" s="1">
        <f>(Table2[[#This Row],[Current Month High]]/Table2[[#This Row],[Close Price]])-1</f>
        <v>4.1641067649669017E-2</v>
      </c>
      <c r="AI531">
        <v>8.8060618472250507</v>
      </c>
      <c r="AJ531">
        <v>41.597796143250697</v>
      </c>
      <c r="AK531" t="str">
        <f>IF(AND(Table2[[#This Row],[20D EMA]]&gt;Table2[[#This Row],[50D EMA]],Table2[[#This Row],[50D EMA]]&gt;Table2[[#This Row],[200D EMA]]),"Uptrend","Downtrend/NoTrend")</f>
        <v>Uptrend</v>
      </c>
      <c r="AL531">
        <v>-7.0000000000000007E-2</v>
      </c>
      <c r="AM531" t="s">
        <v>3193</v>
      </c>
      <c r="AN531">
        <v>-4.0599999999999996</v>
      </c>
      <c r="AO531" t="s">
        <v>3193</v>
      </c>
      <c r="AP531">
        <v>-4.9373111152958997E-2</v>
      </c>
      <c r="AQ531">
        <f>(Table2[[#This Row],[Sharpe Ratio]]-AVERAGE(Table2[Sharpe Ratio]))/_xlfn.STDEV.P(Table2[Sharpe Ratio])</f>
        <v>-1.3530999660168834</v>
      </c>
      <c r="AR53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-2.5894046472515484</v>
      </c>
      <c r="AS531">
        <f>_xlfn.RANK.AVG(Table2[[#This Row],[1Y Return vs Nifty Z-Score]],Table2[1Y Return vs Nifty Z-Score])</f>
        <v>476</v>
      </c>
      <c r="AT531">
        <f>_xlfn.RANK.AVG(Table2[[#This Row],[6M Return vs Nifty Z-Score]],Table2[6M Return vs Nifty Z-Score])</f>
        <v>329</v>
      </c>
      <c r="AU531">
        <f>_xlfn.RANK.AVG(Table2[[#This Row],[Sharpe Ratio Z-Score]],Table2[Sharpe Ratio Z-Score])</f>
        <v>671</v>
      </c>
      <c r="AV531">
        <f>(Table2[[#This Row],[Rank 1Y]]+Table2[[#This Row],[Rank 6M]]+Table2[[#This Row],[Rank Sharpe]])/3</f>
        <v>492</v>
      </c>
    </row>
    <row r="532" spans="1:48" x14ac:dyDescent="0.3">
      <c r="A532" t="s">
        <v>786</v>
      </c>
      <c r="B532" t="s">
        <v>787</v>
      </c>
      <c r="C532" t="s">
        <v>3162</v>
      </c>
      <c r="D532" t="s">
        <v>460</v>
      </c>
      <c r="E532">
        <v>20715.50324256</v>
      </c>
      <c r="F532">
        <v>1998.3</v>
      </c>
      <c r="G532">
        <v>-15.997071913158299</v>
      </c>
      <c r="H532">
        <f>(Table2[[#This Row],[1Y Return vs Nifty]]-AVERAGE(Table2[1Y Return vs Nifty]))/_xlfn.STDEV.P(Table2[1Y Return vs Nifty])</f>
        <v>-0.68742171635196603</v>
      </c>
      <c r="I532">
        <v>2.24165942691981</v>
      </c>
      <c r="J532">
        <f>(Table2[[#This Row],[1M Return vs Nifty]]-AVERAGE(Table2[1M Return vs Nifty]))/_xlfn.STDEV.P(Table2[1M Return vs Nifty])</f>
        <v>0.33237020053482175</v>
      </c>
      <c r="K532">
        <v>14.6957004049502</v>
      </c>
      <c r="L532">
        <f>(Table2[[#This Row],[6M Return vs Nifty]]-AVERAGE(Table2[6M Return vs Nifty]))/_xlfn.STDEV.P(Table2[6M Return vs Nifty])</f>
        <v>0.11153529174888981</v>
      </c>
      <c r="M532">
        <v>0.851325515156656</v>
      </c>
      <c r="N532">
        <f>(Table2[[#This Row],[1W Return vs Nifty]]-AVERAGE(Table2[1W Return vs Nifty]))/_xlfn.STDEV.P(Table2[1W Return vs Nifty])</f>
        <v>-0.63887281159505371</v>
      </c>
      <c r="O532">
        <v>1990.66</v>
      </c>
      <c r="P532">
        <v>1983.2336507115101</v>
      </c>
      <c r="Q532">
        <v>1871.9774528943601</v>
      </c>
      <c r="R532">
        <v>51.945174674620297</v>
      </c>
      <c r="S532" s="1">
        <f>(Table2[[#This Row],[Close Price]]-Table2[[#This Row],[20D EMA]])/Table2[[#This Row],[20D EMA]]</f>
        <v>3.8379231008810505E-3</v>
      </c>
      <c r="T532" s="1">
        <f>(Table2[[#This Row],[Close Price]]-Table2[[#This Row],[50D EMA]])/Table2[[#This Row],[50D EMA]]</f>
        <v>7.5968604521633662E-3</v>
      </c>
      <c r="U532" s="1">
        <f>(Table2[[#This Row],[Close Price]]-Table2[[#This Row],[200D EMA]])/Table2[[#This Row],[200D EMA]]</f>
        <v>6.7480805877403113E-2</v>
      </c>
      <c r="V532">
        <v>0.75855422844662201</v>
      </c>
      <c r="W532">
        <v>1947.85</v>
      </c>
      <c r="X532">
        <v>2006</v>
      </c>
      <c r="Y532">
        <v>1935</v>
      </c>
      <c r="Z532">
        <v>2006</v>
      </c>
      <c r="AA532">
        <v>1924.2</v>
      </c>
      <c r="AB532">
        <v>2134.9499999999998</v>
      </c>
      <c r="AC532" s="1">
        <f>(Table2[[#This Row],[Close Price]]/Table2[[#This Row],[Day Low]])-1</f>
        <v>2.5900351669789767E-2</v>
      </c>
      <c r="AD532" s="1">
        <f>(Table2[[#This Row],[Day High]]/Table2[[#This Row],[Close Price]])-1</f>
        <v>3.8532752839914863E-3</v>
      </c>
      <c r="AE532" s="1">
        <f>(Table2[[#This Row],[Close Price]]/Table2[[#This Row],[Current Week Low]])-1</f>
        <v>3.2713178294573542E-2</v>
      </c>
      <c r="AF532" s="1">
        <f>(Table2[[#This Row],[Current Week High]]/Table2[[#This Row],[Close Price]])-1</f>
        <v>3.8532752839914863E-3</v>
      </c>
      <c r="AG532" s="1">
        <f>(Table2[[#This Row],[Close Price]]/Table2[[#This Row],[Current Month Low]])-1</f>
        <v>3.8509510445899453E-2</v>
      </c>
      <c r="AH532" s="1">
        <f>(Table2[[#This Row],[Current Month High]]/Table2[[#This Row],[Close Price]])-1</f>
        <v>6.8383125656808152E-2</v>
      </c>
      <c r="AI532">
        <v>16.5991092428564</v>
      </c>
      <c r="AJ532">
        <v>36.663931062782098</v>
      </c>
      <c r="AK532" t="str">
        <f>IF(AND(Table2[[#This Row],[20D EMA]]&gt;Table2[[#This Row],[50D EMA]],Table2[[#This Row],[50D EMA]]&gt;Table2[[#This Row],[200D EMA]]),"Uptrend","Downtrend/NoTrend")</f>
        <v>Uptrend</v>
      </c>
      <c r="AL532">
        <v>-0.06</v>
      </c>
      <c r="AM532" t="s">
        <v>3193</v>
      </c>
      <c r="AN532">
        <v>0.92</v>
      </c>
      <c r="AO532" t="s">
        <v>3194</v>
      </c>
      <c r="AP532">
        <v>-3.9781476567111E-2</v>
      </c>
      <c r="AQ532">
        <f>(Table2[[#This Row],[Sharpe Ratio]]-AVERAGE(Table2[Sharpe Ratio]))/_xlfn.STDEV.P(Table2[Sharpe Ratio])</f>
        <v>-1.241307080830617</v>
      </c>
      <c r="AR5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-2.1236961164939254</v>
      </c>
      <c r="AS532">
        <f>_xlfn.RANK.AVG(Table2[[#This Row],[1Y Return vs Nifty Z-Score]],Table2[1Y Return vs Nifty Z-Score])</f>
        <v>551</v>
      </c>
      <c r="AT532">
        <f>_xlfn.RANK.AVG(Table2[[#This Row],[6M Return vs Nifty Z-Score]],Table2[6M Return vs Nifty Z-Score])</f>
        <v>273</v>
      </c>
      <c r="AU532">
        <f>_xlfn.RANK.AVG(Table2[[#This Row],[Sharpe Ratio Z-Score]],Table2[Sharpe Ratio Z-Score])</f>
        <v>653</v>
      </c>
      <c r="AV532">
        <f>(Table2[[#This Row],[Rank 1Y]]+Table2[[#This Row],[Rank 6M]]+Table2[[#This Row],[Rank Sharpe]])/3</f>
        <v>492.33333333333331</v>
      </c>
    </row>
    <row r="533" spans="1:48" x14ac:dyDescent="0.3">
      <c r="A533" t="s">
        <v>1504</v>
      </c>
      <c r="B533" t="s">
        <v>1505</v>
      </c>
      <c r="C533" t="s">
        <v>3148</v>
      </c>
      <c r="D533" t="s">
        <v>539</v>
      </c>
      <c r="E533">
        <v>6894.6487359250004</v>
      </c>
      <c r="F533">
        <v>315.95</v>
      </c>
      <c r="G533">
        <v>-16.471084666710301</v>
      </c>
      <c r="H533">
        <f>(Table2[[#This Row],[1Y Return vs Nifty]]-AVERAGE(Table2[1Y Return vs Nifty]))/_xlfn.STDEV.P(Table2[1Y Return vs Nifty])</f>
        <v>-0.69528345105705058</v>
      </c>
      <c r="I533">
        <v>2.6466875405558299</v>
      </c>
      <c r="J533">
        <f>(Table2[[#This Row],[1M Return vs Nifty]]-AVERAGE(Table2[1M Return vs Nifty]))/_xlfn.STDEV.P(Table2[1M Return vs Nifty])</f>
        <v>0.37700847121452591</v>
      </c>
      <c r="K533">
        <v>-18.145036168474899</v>
      </c>
      <c r="L533">
        <f>(Table2[[#This Row],[6M Return vs Nifty]]-AVERAGE(Table2[6M Return vs Nifty]))/_xlfn.STDEV.P(Table2[6M Return vs Nifty])</f>
        <v>-0.88342798759694974</v>
      </c>
      <c r="M533">
        <v>1.74894599546466</v>
      </c>
      <c r="N533">
        <f>(Table2[[#This Row],[1W Return vs Nifty]]-AVERAGE(Table2[1W Return vs Nifty]))/_xlfn.STDEV.P(Table2[1W Return vs Nifty])</f>
        <v>-0.46592514577335176</v>
      </c>
      <c r="O533">
        <v>331.6</v>
      </c>
      <c r="P533">
        <v>306.89734655180399</v>
      </c>
      <c r="Q533">
        <v>311.85301534098801</v>
      </c>
      <c r="R533">
        <v>55.118681452873901</v>
      </c>
      <c r="S533" s="1">
        <f>(Table2[[#This Row],[Close Price]]-Table2[[#This Row],[20D EMA]])/Table2[[#This Row],[20D EMA]]</f>
        <v>-4.7195416164053178E-2</v>
      </c>
      <c r="T533" s="1">
        <f>(Table2[[#This Row],[Close Price]]-Table2[[#This Row],[50D EMA]])/Table2[[#This Row],[50D EMA]]</f>
        <v>2.949733371731162E-2</v>
      </c>
      <c r="U533" s="1">
        <f>(Table2[[#This Row],[Close Price]]-Table2[[#This Row],[200D EMA]])/Table2[[#This Row],[200D EMA]]</f>
        <v>1.3137550247934057E-2</v>
      </c>
      <c r="V533">
        <v>0.89274921098861404</v>
      </c>
      <c r="W533">
        <v>312.45</v>
      </c>
      <c r="X533">
        <v>324.5</v>
      </c>
      <c r="Y533">
        <v>306.2</v>
      </c>
      <c r="Z533">
        <v>318.39999999999998</v>
      </c>
      <c r="AA533">
        <v>296.64999999999998</v>
      </c>
      <c r="AB533">
        <v>318.39999999999998</v>
      </c>
      <c r="AC533" s="1">
        <f>(Table2[[#This Row],[Close Price]]/Table2[[#This Row],[Day Low]])-1</f>
        <v>1.1201792286765988E-2</v>
      </c>
      <c r="AD533" s="1">
        <f>(Table2[[#This Row],[Day High]]/Table2[[#This Row],[Close Price]])-1</f>
        <v>2.7061243867700702E-2</v>
      </c>
      <c r="AE533" s="1">
        <f>(Table2[[#This Row],[Close Price]]/Table2[[#This Row],[Current Week Low]])-1</f>
        <v>3.1841933376877796E-2</v>
      </c>
      <c r="AF533" s="1">
        <f>(Table2[[#This Row],[Current Week High]]/Table2[[#This Row],[Close Price]])-1</f>
        <v>7.7543915176452316E-3</v>
      </c>
      <c r="AG533" s="1">
        <f>(Table2[[#This Row],[Close Price]]/Table2[[#This Row],[Current Month Low]])-1</f>
        <v>6.505983482218114E-2</v>
      </c>
      <c r="AH533" s="1">
        <f>(Table2[[#This Row],[Current Month High]]/Table2[[#This Row],[Close Price]])-1</f>
        <v>7.7543915176452316E-3</v>
      </c>
      <c r="AI533">
        <v>28.2734609906631</v>
      </c>
      <c r="AJ533">
        <v>17.213874976813099</v>
      </c>
      <c r="AK533" t="str">
        <f>IF(AND(Table2[[#This Row],[20D EMA]]&gt;Table2[[#This Row],[50D EMA]],Table2[[#This Row],[50D EMA]]&gt;Table2[[#This Row],[200D EMA]]),"Uptrend","Downtrend/NoTrend")</f>
        <v>Downtrend/NoTrend</v>
      </c>
      <c r="AL533">
        <v>-0.01</v>
      </c>
      <c r="AM533" t="s">
        <v>3193</v>
      </c>
      <c r="AN533">
        <v>-4.96</v>
      </c>
      <c r="AO533" t="s">
        <v>3193</v>
      </c>
      <c r="AP533">
        <v>7.8578581760711003E-2</v>
      </c>
      <c r="AQ533">
        <f>(Table2[[#This Row],[Sharpe Ratio]]-AVERAGE(Table2[Sharpe Ratio]))/_xlfn.STDEV.P(Table2[Sharpe Ratio])</f>
        <v>0.13820881845154578</v>
      </c>
      <c r="AR5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3">
        <f>_xlfn.RANK.AVG(Table2[[#This Row],[1Y Return vs Nifty Z-Score]],Table2[1Y Return vs Nifty Z-Score])</f>
        <v>555</v>
      </c>
      <c r="AT533">
        <f>_xlfn.RANK.AVG(Table2[[#This Row],[6M Return vs Nifty Z-Score]],Table2[6M Return vs Nifty Z-Score])</f>
        <v>623</v>
      </c>
      <c r="AU533">
        <f>_xlfn.RANK.AVG(Table2[[#This Row],[Sharpe Ratio Z-Score]],Table2[Sharpe Ratio Z-Score])</f>
        <v>305</v>
      </c>
      <c r="AV533">
        <f>(Table2[[#This Row],[Rank 1Y]]+Table2[[#This Row],[Rank 6M]]+Table2[[#This Row],[Rank Sharpe]])/3</f>
        <v>494.33333333333331</v>
      </c>
    </row>
    <row r="534" spans="1:48" x14ac:dyDescent="0.3">
      <c r="A534" t="s">
        <v>35</v>
      </c>
      <c r="B534" t="s">
        <v>36</v>
      </c>
      <c r="C534" t="s">
        <v>3150</v>
      </c>
      <c r="D534" t="s">
        <v>37</v>
      </c>
      <c r="E534">
        <v>653527.06156899</v>
      </c>
      <c r="F534">
        <v>2781.45</v>
      </c>
      <c r="G534">
        <v>-18.143324238361998</v>
      </c>
      <c r="H534">
        <f>(Table2[[#This Row],[1Y Return vs Nifty]]-AVERAGE(Table2[1Y Return vs Nifty]))/_xlfn.STDEV.P(Table2[1Y Return vs Nifty])</f>
        <v>-0.72301836700004007</v>
      </c>
      <c r="I534">
        <v>-0.96564945114142897</v>
      </c>
      <c r="J534">
        <f>(Table2[[#This Row],[1M Return vs Nifty]]-AVERAGE(Table2[1M Return vs Nifty]))/_xlfn.STDEV.P(Table2[1M Return vs Nifty])</f>
        <v>-2.1108279186155873E-2</v>
      </c>
      <c r="K534">
        <v>14.268871441813999</v>
      </c>
      <c r="L534">
        <f>(Table2[[#This Row],[6M Return vs Nifty]]-AVERAGE(Table2[6M Return vs Nifty]))/_xlfn.STDEV.P(Table2[6M Return vs Nifty])</f>
        <v>9.8603817330455756E-2</v>
      </c>
      <c r="M534">
        <v>-2.1053626191715802</v>
      </c>
      <c r="N534">
        <f>(Table2[[#This Row],[1W Return vs Nifty]]-AVERAGE(Table2[1W Return vs Nifty]))/_xlfn.STDEV.P(Table2[1W Return vs Nifty])</f>
        <v>-1.2085482174183801</v>
      </c>
      <c r="O534">
        <v>2846.21</v>
      </c>
      <c r="P534">
        <v>2813.5239547915198</v>
      </c>
      <c r="Q534">
        <v>2621.0336294029598</v>
      </c>
      <c r="R534">
        <v>32.376776890151</v>
      </c>
      <c r="S534" s="1">
        <f>(Table2[[#This Row],[Close Price]]-Table2[[#This Row],[20D EMA]])/Table2[[#This Row],[20D EMA]]</f>
        <v>-2.2753064601698476E-2</v>
      </c>
      <c r="T534" s="1">
        <f>(Table2[[#This Row],[Close Price]]-Table2[[#This Row],[50D EMA]])/Table2[[#This Row],[50D EMA]]</f>
        <v>-1.1399922412921723E-2</v>
      </c>
      <c r="U534" s="1">
        <f>(Table2[[#This Row],[Close Price]]-Table2[[#This Row],[200D EMA]])/Table2[[#This Row],[200D EMA]]</f>
        <v>6.1203476673277524E-2</v>
      </c>
      <c r="V534">
        <v>0.76206276051009403</v>
      </c>
      <c r="W534">
        <v>2765.25</v>
      </c>
      <c r="X534">
        <v>2799.3</v>
      </c>
      <c r="Y534">
        <v>2765</v>
      </c>
      <c r="Z534">
        <v>2804.7</v>
      </c>
      <c r="AA534">
        <v>2733.2</v>
      </c>
      <c r="AB534">
        <v>2962.7</v>
      </c>
      <c r="AC534" s="1">
        <f>(Table2[[#This Row],[Close Price]]/Table2[[#This Row],[Day Low]])-1</f>
        <v>5.8584214808787838E-3</v>
      </c>
      <c r="AD534" s="1">
        <f>(Table2[[#This Row],[Day High]]/Table2[[#This Row],[Close Price]])-1</f>
        <v>6.4175160437902612E-3</v>
      </c>
      <c r="AE534" s="1">
        <f>(Table2[[#This Row],[Close Price]]/Table2[[#This Row],[Current Week Low]])-1</f>
        <v>5.9493670886074934E-3</v>
      </c>
      <c r="AF534" s="1">
        <f>(Table2[[#This Row],[Current Week High]]/Table2[[#This Row],[Close Price]])-1</f>
        <v>8.3589494688023347E-3</v>
      </c>
      <c r="AG534" s="1">
        <f>(Table2[[#This Row],[Close Price]]/Table2[[#This Row],[Current Month Low]])-1</f>
        <v>1.7653300160983543E-2</v>
      </c>
      <c r="AH534" s="1">
        <f>(Table2[[#This Row],[Current Month High]]/Table2[[#This Row],[Close Price]])-1</f>
        <v>6.5163853385823867E-2</v>
      </c>
      <c r="AI534">
        <v>9.1157489798486306</v>
      </c>
      <c r="AJ534">
        <v>28.056444372827499</v>
      </c>
      <c r="AK534" t="str">
        <f>IF(AND(Table2[[#This Row],[20D EMA]]&gt;Table2[[#This Row],[50D EMA]],Table2[[#This Row],[50D EMA]]&gt;Table2[[#This Row],[200D EMA]]),"Uptrend","Downtrend/NoTrend")</f>
        <v>Uptrend</v>
      </c>
      <c r="AL534">
        <v>0.03</v>
      </c>
      <c r="AM534" t="s">
        <v>3194</v>
      </c>
      <c r="AN534">
        <v>-6.85</v>
      </c>
      <c r="AO534" t="s">
        <v>3193</v>
      </c>
      <c r="AP534">
        <v>-3.3104898378410998E-2</v>
      </c>
      <c r="AQ534">
        <f>(Table2[[#This Row],[Sharpe Ratio]]-AVERAGE(Table2[Sharpe Ratio]))/_xlfn.STDEV.P(Table2[Sharpe Ratio])</f>
        <v>-1.1634899025169498</v>
      </c>
      <c r="AR53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-3.0175609487910702</v>
      </c>
      <c r="AS534">
        <f>_xlfn.RANK.AVG(Table2[[#This Row],[1Y Return vs Nifty Z-Score]],Table2[1Y Return vs Nifty Z-Score])</f>
        <v>569</v>
      </c>
      <c r="AT534">
        <f>_xlfn.RANK.AVG(Table2[[#This Row],[6M Return vs Nifty Z-Score]],Table2[6M Return vs Nifty Z-Score])</f>
        <v>280</v>
      </c>
      <c r="AU534">
        <f>_xlfn.RANK.AVG(Table2[[#This Row],[Sharpe Ratio Z-Score]],Table2[Sharpe Ratio Z-Score])</f>
        <v>641</v>
      </c>
      <c r="AV534">
        <f>(Table2[[#This Row],[Rank 1Y]]+Table2[[#This Row],[Rank 6M]]+Table2[[#This Row],[Rank Sharpe]])/3</f>
        <v>496.66666666666669</v>
      </c>
    </row>
    <row r="535" spans="1:48" x14ac:dyDescent="0.3">
      <c r="A535" t="s">
        <v>770</v>
      </c>
      <c r="B535" t="s">
        <v>771</v>
      </c>
      <c r="C535" t="s">
        <v>3160</v>
      </c>
      <c r="D535" t="s">
        <v>532</v>
      </c>
      <c r="E535">
        <v>21874.026483652</v>
      </c>
      <c r="F535">
        <v>181.34</v>
      </c>
      <c r="G535">
        <v>-41.0244933394223</v>
      </c>
      <c r="H535">
        <f>(Table2[[#This Row],[1Y Return vs Nifty]]-AVERAGE(Table2[1Y Return vs Nifty]))/_xlfn.STDEV.P(Table2[1Y Return vs Nifty])</f>
        <v>-1.1025138127802321</v>
      </c>
      <c r="I535">
        <v>-4.9173374345703103</v>
      </c>
      <c r="J535">
        <f>(Table2[[#This Row],[1M Return vs Nifty]]-AVERAGE(Table2[1M Return vs Nifty]))/_xlfn.STDEV.P(Table2[1M Return vs Nifty])</f>
        <v>-0.45662500483387702</v>
      </c>
      <c r="K535">
        <v>2.2686161483693801</v>
      </c>
      <c r="L535">
        <f>(Table2[[#This Row],[6M Return vs Nifty]]-AVERAGE(Table2[6M Return vs Nifty]))/_xlfn.STDEV.P(Table2[6M Return vs Nifty])</f>
        <v>-0.26496334362703294</v>
      </c>
      <c r="M535">
        <v>4.4759491066951602</v>
      </c>
      <c r="N535">
        <f>(Table2[[#This Row],[1W Return vs Nifty]]-AVERAGE(Table2[1W Return vs Nifty]))/_xlfn.STDEV.P(Table2[1W Return vs Nifty])</f>
        <v>5.9496046281003294E-2</v>
      </c>
      <c r="O535">
        <v>186.16</v>
      </c>
      <c r="P535">
        <v>184.20056512050999</v>
      </c>
      <c r="Q535">
        <v>176.26034749501301</v>
      </c>
      <c r="R535">
        <v>42.393736940011998</v>
      </c>
      <c r="S535" s="1">
        <f>(Table2[[#This Row],[Close Price]]-Table2[[#This Row],[20D EMA]])/Table2[[#This Row],[20D EMA]]</f>
        <v>-2.5891706059303788E-2</v>
      </c>
      <c r="T535" s="1">
        <f>(Table2[[#This Row],[Close Price]]-Table2[[#This Row],[50D EMA]])/Table2[[#This Row],[50D EMA]]</f>
        <v>-1.5529621848003095E-2</v>
      </c>
      <c r="U535" s="1">
        <f>(Table2[[#This Row],[Close Price]]-Table2[[#This Row],[200D EMA]])/Table2[[#This Row],[200D EMA]]</f>
        <v>2.8819031490509888E-2</v>
      </c>
      <c r="V535">
        <v>0.67858152414537098</v>
      </c>
      <c r="W535">
        <v>177.5</v>
      </c>
      <c r="X535">
        <v>181.99</v>
      </c>
      <c r="Y535">
        <v>177.5</v>
      </c>
      <c r="Z535">
        <v>183.7</v>
      </c>
      <c r="AA535">
        <v>169.91</v>
      </c>
      <c r="AB535">
        <v>197.99</v>
      </c>
      <c r="AC535" s="1">
        <f>(Table2[[#This Row],[Close Price]]/Table2[[#This Row],[Day Low]])-1</f>
        <v>2.1633802816901415E-2</v>
      </c>
      <c r="AD535" s="1">
        <f>(Table2[[#This Row],[Day High]]/Table2[[#This Row],[Close Price]])-1</f>
        <v>3.5844270431233394E-3</v>
      </c>
      <c r="AE535" s="1">
        <f>(Table2[[#This Row],[Close Price]]/Table2[[#This Row],[Current Week Low]])-1</f>
        <v>2.1633802816901415E-2</v>
      </c>
      <c r="AF535" s="1">
        <f>(Table2[[#This Row],[Current Week High]]/Table2[[#This Row],[Close Price]])-1</f>
        <v>1.3014227418109536E-2</v>
      </c>
      <c r="AG535" s="1">
        <f>(Table2[[#This Row],[Close Price]]/Table2[[#This Row],[Current Month Low]])-1</f>
        <v>6.7270908127832429E-2</v>
      </c>
      <c r="AH535" s="1">
        <f>(Table2[[#This Row],[Current Month High]]/Table2[[#This Row],[Close Price]])-1</f>
        <v>9.1816477335392221E-2</v>
      </c>
      <c r="AI535">
        <v>22.830043013124499</v>
      </c>
      <c r="AJ535">
        <v>27.479789103690599</v>
      </c>
      <c r="AK535" t="str">
        <f>IF(AND(Table2[[#This Row],[20D EMA]]&gt;Table2[[#This Row],[50D EMA]],Table2[[#This Row],[50D EMA]]&gt;Table2[[#This Row],[200D EMA]]),"Uptrend","Downtrend/NoTrend")</f>
        <v>Uptrend</v>
      </c>
      <c r="AL535">
        <v>0.03</v>
      </c>
      <c r="AM535" t="s">
        <v>3194</v>
      </c>
      <c r="AN535">
        <v>-10.130000000000001</v>
      </c>
      <c r="AO535" t="s">
        <v>3193</v>
      </c>
      <c r="AP535">
        <v>3.9941750140807003E-2</v>
      </c>
      <c r="AQ535">
        <f>(Table2[[#This Row],[Sharpe Ratio]]-AVERAGE(Table2[Sharpe Ratio]))/_xlfn.STDEV.P(Table2[Sharpe Ratio])</f>
        <v>-0.31211305761512487</v>
      </c>
      <c r="AR53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-2.0767191725752636</v>
      </c>
      <c r="AS535">
        <f>_xlfn.RANK.AVG(Table2[[#This Row],[1Y Return vs Nifty Z-Score]],Table2[1Y Return vs Nifty Z-Score])</f>
        <v>680</v>
      </c>
      <c r="AT535">
        <f>_xlfn.RANK.AVG(Table2[[#This Row],[6M Return vs Nifty Z-Score]],Table2[6M Return vs Nifty Z-Score])</f>
        <v>401</v>
      </c>
      <c r="AU535">
        <f>_xlfn.RANK.AVG(Table2[[#This Row],[Sharpe Ratio Z-Score]],Table2[Sharpe Ratio Z-Score])</f>
        <v>418</v>
      </c>
      <c r="AV535">
        <f>(Table2[[#This Row],[Rank 1Y]]+Table2[[#This Row],[Rank 6M]]+Table2[[#This Row],[Rank Sharpe]])/3</f>
        <v>499.66666666666669</v>
      </c>
    </row>
    <row r="536" spans="1:48" x14ac:dyDescent="0.3">
      <c r="A536" t="s">
        <v>237</v>
      </c>
      <c r="B536" t="s">
        <v>238</v>
      </c>
      <c r="C536" t="s">
        <v>3150</v>
      </c>
      <c r="D536" t="s">
        <v>239</v>
      </c>
      <c r="E536">
        <v>110343.230579175</v>
      </c>
      <c r="F536">
        <v>1115.25</v>
      </c>
      <c r="G536">
        <v>-2.5964671889357098</v>
      </c>
      <c r="H536">
        <f>(Table2[[#This Row],[1Y Return vs Nifty]]-AVERAGE(Table2[1Y Return vs Nifty]))/_xlfn.STDEV.P(Table2[1Y Return vs Nifty])</f>
        <v>-0.46516609466227959</v>
      </c>
      <c r="I536">
        <v>-7.4857419840062303</v>
      </c>
      <c r="J536">
        <f>(Table2[[#This Row],[1M Return vs Nifty]]-AVERAGE(Table2[1M Return vs Nifty]))/_xlfn.STDEV.P(Table2[1M Return vs Nifty])</f>
        <v>-0.73968964561516848</v>
      </c>
      <c r="K536">
        <v>-12.639547000655501</v>
      </c>
      <c r="L536">
        <f>(Table2[[#This Row],[6M Return vs Nifty]]-AVERAGE(Table2[6M Return vs Nifty]))/_xlfn.STDEV.P(Table2[6M Return vs Nifty])</f>
        <v>-0.71663028059152223</v>
      </c>
      <c r="M536">
        <v>5.2815900204636702E-2</v>
      </c>
      <c r="N536">
        <f>(Table2[[#This Row],[1W Return vs Nifty]]-AVERAGE(Table2[1W Return vs Nifty]))/_xlfn.STDEV.P(Table2[1W Return vs Nifty])</f>
        <v>-0.79272444162331568</v>
      </c>
      <c r="O536">
        <v>1153.05</v>
      </c>
      <c r="P536">
        <v>1168.5533814276901</v>
      </c>
      <c r="Q536">
        <v>1110.28318229311</v>
      </c>
      <c r="R536">
        <v>24.199135534403801</v>
      </c>
      <c r="S536" s="1">
        <f>(Table2[[#This Row],[Close Price]]-Table2[[#This Row],[20D EMA]])/Table2[[#This Row],[20D EMA]]</f>
        <v>-3.2782620007805345E-2</v>
      </c>
      <c r="T536" s="1">
        <f>(Table2[[#This Row],[Close Price]]-Table2[[#This Row],[50D EMA]])/Table2[[#This Row],[50D EMA]]</f>
        <v>-4.5614845051037543E-2</v>
      </c>
      <c r="U536" s="1">
        <f>(Table2[[#This Row],[Close Price]]-Table2[[#This Row],[200D EMA]])/Table2[[#This Row],[200D EMA]]</f>
        <v>4.4734692789201872E-3</v>
      </c>
      <c r="V536">
        <v>0.73990220821345398</v>
      </c>
      <c r="W536">
        <v>1106.0999999999999</v>
      </c>
      <c r="X536">
        <v>1119</v>
      </c>
      <c r="Y536">
        <v>1105.5999999999999</v>
      </c>
      <c r="Z536">
        <v>1138</v>
      </c>
      <c r="AA536">
        <v>1101.6500000000001</v>
      </c>
      <c r="AB536">
        <v>1205.45</v>
      </c>
      <c r="AC536" s="1">
        <f>(Table2[[#This Row],[Close Price]]/Table2[[#This Row],[Day Low]])-1</f>
        <v>8.2723081095743556E-3</v>
      </c>
      <c r="AD536" s="1">
        <f>(Table2[[#This Row],[Day High]]/Table2[[#This Row],[Close Price]])-1</f>
        <v>3.3624747814391398E-3</v>
      </c>
      <c r="AE536" s="1">
        <f>(Table2[[#This Row],[Close Price]]/Table2[[#This Row],[Current Week Low]])-1</f>
        <v>8.728292329956755E-3</v>
      </c>
      <c r="AF536" s="1">
        <f>(Table2[[#This Row],[Current Week High]]/Table2[[#This Row],[Close Price]])-1</f>
        <v>2.0399013674064159E-2</v>
      </c>
      <c r="AG536" s="1">
        <f>(Table2[[#This Row],[Close Price]]/Table2[[#This Row],[Current Month Low]])-1</f>
        <v>1.2345118685607837E-2</v>
      </c>
      <c r="AH536" s="1">
        <f>(Table2[[#This Row],[Current Month High]]/Table2[[#This Row],[Close Price]])-1</f>
        <v>8.0878726742882767E-2</v>
      </c>
      <c r="AI536">
        <v>12.389186175579001</v>
      </c>
      <c r="AJ536">
        <v>29.485342752131601</v>
      </c>
      <c r="AK536" t="str">
        <f>IF(AND(Table2[[#This Row],[20D EMA]]&gt;Table2[[#This Row],[50D EMA]],Table2[[#This Row],[50D EMA]]&gt;Table2[[#This Row],[200D EMA]]),"Uptrend","Downtrend/NoTrend")</f>
        <v>Downtrend/NoTrend</v>
      </c>
      <c r="AL536">
        <v>-0.08</v>
      </c>
      <c r="AM536" t="s">
        <v>3193</v>
      </c>
      <c r="AN536">
        <v>-8.09</v>
      </c>
      <c r="AO536" t="s">
        <v>3193</v>
      </c>
      <c r="AP536">
        <v>2.4958928536897001E-2</v>
      </c>
      <c r="AQ536">
        <f>(Table2[[#This Row],[Sharpe Ratio]]-AVERAGE(Table2[Sharpe Ratio]))/_xlfn.STDEV.P(Table2[Sharpe Ratio])</f>
        <v>-0.48674156752558007</v>
      </c>
      <c r="AR5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6">
        <f>_xlfn.RANK.AVG(Table2[[#This Row],[1Y Return vs Nifty Z-Score]],Table2[1Y Return vs Nifty Z-Score])</f>
        <v>475</v>
      </c>
      <c r="AT536">
        <f>_xlfn.RANK.AVG(Table2[[#This Row],[6M Return vs Nifty Z-Score]],Table2[6M Return vs Nifty Z-Score])</f>
        <v>563</v>
      </c>
      <c r="AU536">
        <f>_xlfn.RANK.AVG(Table2[[#This Row],[Sharpe Ratio Z-Score]],Table2[Sharpe Ratio Z-Score])</f>
        <v>463</v>
      </c>
      <c r="AV536">
        <f>(Table2[[#This Row],[Rank 1Y]]+Table2[[#This Row],[Rank 6M]]+Table2[[#This Row],[Rank Sharpe]])/3</f>
        <v>500.33333333333331</v>
      </c>
    </row>
    <row r="537" spans="1:48" x14ac:dyDescent="0.3">
      <c r="A537" t="s">
        <v>1126</v>
      </c>
      <c r="B537" t="s">
        <v>1127</v>
      </c>
      <c r="C537" t="s">
        <v>3151</v>
      </c>
      <c r="D537" t="s">
        <v>48</v>
      </c>
      <c r="E537">
        <v>11448.060238124999</v>
      </c>
      <c r="F537">
        <v>446.25</v>
      </c>
      <c r="G537">
        <v>-4.7895901093863804</v>
      </c>
      <c r="H537">
        <f>(Table2[[#This Row],[1Y Return vs Nifty]]-AVERAGE(Table2[1Y Return vs Nifty]))/_xlfn.STDEV.P(Table2[1Y Return vs Nifty])</f>
        <v>-0.50154011719020264</v>
      </c>
      <c r="I537">
        <v>-0.56352280502693897</v>
      </c>
      <c r="J537">
        <f>(Table2[[#This Row],[1M Return vs Nifty]]-AVERAGE(Table2[1M Return vs Nifty]))/_xlfn.STDEV.P(Table2[1M Return vs Nifty])</f>
        <v>2.3210219882062493E-2</v>
      </c>
      <c r="K537">
        <v>-9.7401506035599503</v>
      </c>
      <c r="L537">
        <f>(Table2[[#This Row],[6M Return vs Nifty]]-AVERAGE(Table2[6M Return vs Nifty]))/_xlfn.STDEV.P(Table2[6M Return vs Nifty])</f>
        <v>-0.62878837299825308</v>
      </c>
      <c r="M537">
        <v>8.1866671368062995</v>
      </c>
      <c r="N537">
        <f>(Table2[[#This Row],[1W Return vs Nifty]]-AVERAGE(Table2[1W Return vs Nifty]))/_xlfn.STDEV.P(Table2[1W Return vs Nifty])</f>
        <v>0.77445301964464142</v>
      </c>
      <c r="O537">
        <v>440.86</v>
      </c>
      <c r="P537">
        <v>451.95363807411201</v>
      </c>
      <c r="Q537">
        <v>440.859987694224</v>
      </c>
      <c r="R537">
        <v>57.381596924421203</v>
      </c>
      <c r="S537" s="1">
        <f>(Table2[[#This Row],[Close Price]]-Table2[[#This Row],[20D EMA]])/Table2[[#This Row],[20D EMA]]</f>
        <v>1.2226103524928518E-2</v>
      </c>
      <c r="T537" s="1">
        <f>(Table2[[#This Row],[Close Price]]-Table2[[#This Row],[50D EMA]])/Table2[[#This Row],[50D EMA]]</f>
        <v>-1.261996274311817E-2</v>
      </c>
      <c r="U537" s="1">
        <f>(Table2[[#This Row],[Close Price]]-Table2[[#This Row],[200D EMA]])/Table2[[#This Row],[200D EMA]]</f>
        <v>1.2226131779313242E-2</v>
      </c>
      <c r="V537">
        <v>1.4935700052004399</v>
      </c>
      <c r="W537">
        <v>442.2</v>
      </c>
      <c r="X537">
        <v>454.9</v>
      </c>
      <c r="Y537">
        <v>442.2</v>
      </c>
      <c r="Z537">
        <v>467.6</v>
      </c>
      <c r="AA537">
        <v>412</v>
      </c>
      <c r="AB537">
        <v>467.6</v>
      </c>
      <c r="AC537" s="1">
        <f>(Table2[[#This Row],[Close Price]]/Table2[[#This Row],[Day Low]])-1</f>
        <v>9.1587516960651705E-3</v>
      </c>
      <c r="AD537" s="1">
        <f>(Table2[[#This Row],[Day High]]/Table2[[#This Row],[Close Price]])-1</f>
        <v>1.9383753501400536E-2</v>
      </c>
      <c r="AE537" s="1">
        <f>(Table2[[#This Row],[Close Price]]/Table2[[#This Row],[Current Week Low]])-1</f>
        <v>9.1587516960651705E-3</v>
      </c>
      <c r="AF537" s="1">
        <f>(Table2[[#This Row],[Current Week High]]/Table2[[#This Row],[Close Price]])-1</f>
        <v>4.7843137254901968E-2</v>
      </c>
      <c r="AG537" s="1">
        <f>(Table2[[#This Row],[Close Price]]/Table2[[#This Row],[Current Month Low]])-1</f>
        <v>8.3131067961164984E-2</v>
      </c>
      <c r="AH537" s="1">
        <f>(Table2[[#This Row],[Current Month High]]/Table2[[#This Row],[Close Price]])-1</f>
        <v>4.7843137254901968E-2</v>
      </c>
      <c r="AI537">
        <v>28.806722689075599</v>
      </c>
      <c r="AJ537">
        <v>43.905191873589096</v>
      </c>
      <c r="AK537" t="str">
        <f>IF(AND(Table2[[#This Row],[20D EMA]]&gt;Table2[[#This Row],[50D EMA]],Table2[[#This Row],[50D EMA]]&gt;Table2[[#This Row],[200D EMA]]),"Uptrend","Downtrend/NoTrend")</f>
        <v>Downtrend/NoTrend</v>
      </c>
      <c r="AL537">
        <v>-0.12</v>
      </c>
      <c r="AM537" t="s">
        <v>3193</v>
      </c>
      <c r="AN537">
        <v>1.71</v>
      </c>
      <c r="AO537" t="s">
        <v>3194</v>
      </c>
      <c r="AP537">
        <v>1.5799470953548E-2</v>
      </c>
      <c r="AQ537">
        <f>(Table2[[#This Row],[Sharpe Ratio]]-AVERAGE(Table2[Sharpe Ratio]))/_xlfn.STDEV.P(Table2[Sharpe Ratio])</f>
        <v>-0.59349732232618724</v>
      </c>
      <c r="AR53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7">
        <f>_xlfn.RANK.AVG(Table2[[#This Row],[1Y Return vs Nifty Z-Score]],Table2[1Y Return vs Nifty Z-Score])</f>
        <v>485</v>
      </c>
      <c r="AT537">
        <f>_xlfn.RANK.AVG(Table2[[#This Row],[6M Return vs Nifty Z-Score]],Table2[6M Return vs Nifty Z-Score])</f>
        <v>526</v>
      </c>
      <c r="AU537">
        <f>_xlfn.RANK.AVG(Table2[[#This Row],[Sharpe Ratio Z-Score]],Table2[Sharpe Ratio Z-Score])</f>
        <v>490</v>
      </c>
      <c r="AV537">
        <f>(Table2[[#This Row],[Rank 1Y]]+Table2[[#This Row],[Rank 6M]]+Table2[[#This Row],[Rank Sharpe]])/3</f>
        <v>500.33333333333331</v>
      </c>
    </row>
    <row r="538" spans="1:48" x14ac:dyDescent="0.3">
      <c r="A538" t="s">
        <v>1156</v>
      </c>
      <c r="B538" t="s">
        <v>1157</v>
      </c>
      <c r="C538" t="s">
        <v>3155</v>
      </c>
      <c r="D538" t="s">
        <v>130</v>
      </c>
      <c r="E538">
        <v>10881.96</v>
      </c>
      <c r="F538">
        <v>342.2</v>
      </c>
      <c r="G538">
        <v>-44.665577161825098</v>
      </c>
      <c r="H538">
        <f>(Table2[[#This Row],[1Y Return vs Nifty]]-AVERAGE(Table2[1Y Return vs Nifty]))/_xlfn.STDEV.P(Table2[1Y Return vs Nifty])</f>
        <v>-1.1629029791817762</v>
      </c>
      <c r="I538">
        <v>-7.3596101806853298</v>
      </c>
      <c r="J538">
        <f>(Table2[[#This Row],[1M Return vs Nifty]]-AVERAGE(Table2[1M Return vs Nifty]))/_xlfn.STDEV.P(Table2[1M Return vs Nifty])</f>
        <v>-0.72578862149263745</v>
      </c>
      <c r="K538">
        <v>-24.5456897151508</v>
      </c>
      <c r="L538">
        <f>(Table2[[#This Row],[6M Return vs Nifty]]-AVERAGE(Table2[6M Return vs Nifty]))/_xlfn.STDEV.P(Table2[6M Return vs Nifty])</f>
        <v>-1.0773461486137947</v>
      </c>
      <c r="M538">
        <v>8.3008570504735104</v>
      </c>
      <c r="N538">
        <f>(Table2[[#This Row],[1W Return vs Nifty]]-AVERAGE(Table2[1W Return vs Nifty]))/_xlfn.STDEV.P(Table2[1W Return vs Nifty])</f>
        <v>0.79645438822120207</v>
      </c>
      <c r="O538">
        <v>346.31</v>
      </c>
      <c r="P538">
        <v>360.94770664181499</v>
      </c>
      <c r="Q538">
        <v>369.06087872414201</v>
      </c>
      <c r="R538">
        <v>50.241172333855502</v>
      </c>
      <c r="S538" s="1">
        <f>(Table2[[#This Row],[Close Price]]-Table2[[#This Row],[20D EMA]])/Table2[[#This Row],[20D EMA]]</f>
        <v>-1.1867979555889271E-2</v>
      </c>
      <c r="T538" s="1">
        <f>(Table2[[#This Row],[Close Price]]-Table2[[#This Row],[50D EMA]])/Table2[[#This Row],[50D EMA]]</f>
        <v>-5.1940229282074958E-2</v>
      </c>
      <c r="U538" s="1">
        <f>(Table2[[#This Row],[Close Price]]-Table2[[#This Row],[200D EMA]])/Table2[[#This Row],[200D EMA]]</f>
        <v>-7.2781701536616783E-2</v>
      </c>
      <c r="V538">
        <v>0.95514696774261298</v>
      </c>
      <c r="W538">
        <v>334.2</v>
      </c>
      <c r="X538">
        <v>344.25</v>
      </c>
      <c r="Y538">
        <v>334.2</v>
      </c>
      <c r="Z538">
        <v>347.2</v>
      </c>
      <c r="AA538">
        <v>308.8</v>
      </c>
      <c r="AB538">
        <v>361.45</v>
      </c>
      <c r="AC538" s="1">
        <f>(Table2[[#This Row],[Close Price]]/Table2[[#This Row],[Day Low]])-1</f>
        <v>2.3937761819269987E-2</v>
      </c>
      <c r="AD538" s="1">
        <f>(Table2[[#This Row],[Day High]]/Table2[[#This Row],[Close Price]])-1</f>
        <v>5.99064874342492E-3</v>
      </c>
      <c r="AE538" s="1">
        <f>(Table2[[#This Row],[Close Price]]/Table2[[#This Row],[Current Week Low]])-1</f>
        <v>2.3937761819269987E-2</v>
      </c>
      <c r="AF538" s="1">
        <f>(Table2[[#This Row],[Current Week High]]/Table2[[#This Row],[Close Price]])-1</f>
        <v>1.4611338398597296E-2</v>
      </c>
      <c r="AG538" s="1">
        <f>(Table2[[#This Row],[Close Price]]/Table2[[#This Row],[Current Month Low]])-1</f>
        <v>0.10816062176165797</v>
      </c>
      <c r="AH538" s="1">
        <f>(Table2[[#This Row],[Current Month High]]/Table2[[#This Row],[Close Price]])-1</f>
        <v>5.6253652834599599E-2</v>
      </c>
      <c r="AI538">
        <v>47.866744593804697</v>
      </c>
      <c r="AJ538">
        <v>11.4295017909475</v>
      </c>
      <c r="AK538" t="str">
        <f>IF(AND(Table2[[#This Row],[20D EMA]]&gt;Table2[[#This Row],[50D EMA]],Table2[[#This Row],[50D EMA]]&gt;Table2[[#This Row],[200D EMA]]),"Uptrend","Downtrend/NoTrend")</f>
        <v>Downtrend/NoTrend</v>
      </c>
      <c r="AL538">
        <v>-0.18</v>
      </c>
      <c r="AM538" t="s">
        <v>3193</v>
      </c>
      <c r="AN538">
        <v>-6.11</v>
      </c>
      <c r="AO538" t="s">
        <v>3193</v>
      </c>
      <c r="AP538">
        <v>0.14273930372239499</v>
      </c>
      <c r="AQ538">
        <f>(Table2[[#This Row],[Sharpe Ratio]]-AVERAGE(Table2[Sharpe Ratio]))/_xlfn.STDEV.P(Table2[Sharpe Ratio])</f>
        <v>0.88601798064726722</v>
      </c>
      <c r="AR53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38">
        <f>_xlfn.RANK.AVG(Table2[[#This Row],[1Y Return vs Nifty Z-Score]],Table2[1Y Return vs Nifty Z-Score])</f>
        <v>696</v>
      </c>
      <c r="AT538">
        <f>_xlfn.RANK.AVG(Table2[[#This Row],[6M Return vs Nifty Z-Score]],Table2[6M Return vs Nifty Z-Score])</f>
        <v>676</v>
      </c>
      <c r="AU538">
        <f>_xlfn.RANK.AVG(Table2[[#This Row],[Sharpe Ratio Z-Score]],Table2[Sharpe Ratio Z-Score])</f>
        <v>131</v>
      </c>
      <c r="AV538">
        <f>(Table2[[#This Row],[Rank 1Y]]+Table2[[#This Row],[Rank 6M]]+Table2[[#This Row],[Rank Sharpe]])/3</f>
        <v>501</v>
      </c>
    </row>
    <row r="539" spans="1:48" x14ac:dyDescent="0.3">
      <c r="A539" t="s">
        <v>1974</v>
      </c>
      <c r="B539" t="s">
        <v>1975</v>
      </c>
      <c r="C539" t="s">
        <v>3147</v>
      </c>
      <c r="D539" t="s">
        <v>21</v>
      </c>
      <c r="E539">
        <v>3580.8535197000001</v>
      </c>
      <c r="F539">
        <v>606.6</v>
      </c>
      <c r="G539">
        <v>-24.382385834856201</v>
      </c>
      <c r="H539">
        <f>(Table2[[#This Row],[1Y Return vs Nifty]]-AVERAGE(Table2[1Y Return vs Nifty]))/_xlfn.STDEV.P(Table2[1Y Return vs Nifty])</f>
        <v>-0.82649627284279381</v>
      </c>
      <c r="I539">
        <v>-3.3432692330259601</v>
      </c>
      <c r="J539">
        <f>(Table2[[#This Row],[1M Return vs Nifty]]-AVERAGE(Table2[1M Return vs Nifty]))/_xlfn.STDEV.P(Table2[1M Return vs Nifty])</f>
        <v>-0.28314647313868091</v>
      </c>
      <c r="K539">
        <v>-12.7009691166036</v>
      </c>
      <c r="L539">
        <f>(Table2[[#This Row],[6M Return vs Nifty]]-AVERAGE(Table2[6M Return vs Nifty]))/_xlfn.STDEV.P(Table2[6M Return vs Nifty])</f>
        <v>-0.718491163028536</v>
      </c>
      <c r="M539">
        <v>7.6536066907286697</v>
      </c>
      <c r="N539">
        <f>(Table2[[#This Row],[1W Return vs Nifty]]-AVERAGE(Table2[1W Return vs Nifty]))/_xlfn.STDEV.P(Table2[1W Return vs Nifty])</f>
        <v>0.67174640597717328</v>
      </c>
      <c r="O539">
        <v>627.11</v>
      </c>
      <c r="P539">
        <v>616.74403243354595</v>
      </c>
      <c r="Q539">
        <v>604.17874505553402</v>
      </c>
      <c r="R539">
        <v>47.770210969657299</v>
      </c>
      <c r="S539" s="1">
        <f>(Table2[[#This Row],[Close Price]]-Table2[[#This Row],[20D EMA]])/Table2[[#This Row],[20D EMA]]</f>
        <v>-3.2705585941860266E-2</v>
      </c>
      <c r="T539" s="1">
        <f>(Table2[[#This Row],[Close Price]]-Table2[[#This Row],[50D EMA]])/Table2[[#This Row],[50D EMA]]</f>
        <v>-1.6447718826754838E-2</v>
      </c>
      <c r="U539" s="1">
        <f>(Table2[[#This Row],[Close Price]]-Table2[[#This Row],[200D EMA]])/Table2[[#This Row],[200D EMA]]</f>
        <v>4.0075142733520799E-3</v>
      </c>
      <c r="V539">
        <v>0.39339184873709898</v>
      </c>
      <c r="W539">
        <v>605.15</v>
      </c>
      <c r="X539">
        <v>611.95000000000005</v>
      </c>
      <c r="Y539">
        <v>605</v>
      </c>
      <c r="Z539">
        <v>617</v>
      </c>
      <c r="AA539">
        <v>605</v>
      </c>
      <c r="AB539">
        <v>617.20000000000005</v>
      </c>
      <c r="AC539" s="1">
        <f>(Table2[[#This Row],[Close Price]]/Table2[[#This Row],[Day Low]])-1</f>
        <v>2.3961001404610993E-3</v>
      </c>
      <c r="AD539" s="1">
        <f>(Table2[[#This Row],[Day High]]/Table2[[#This Row],[Close Price]])-1</f>
        <v>8.8196505110451628E-3</v>
      </c>
      <c r="AE539" s="1">
        <f>(Table2[[#This Row],[Close Price]]/Table2[[#This Row],[Current Week Low]])-1</f>
        <v>2.6446280991736515E-3</v>
      </c>
      <c r="AF539" s="1">
        <f>(Table2[[#This Row],[Current Week High]]/Table2[[#This Row],[Close Price]])-1</f>
        <v>1.7144741180349365E-2</v>
      </c>
      <c r="AG539" s="1">
        <f>(Table2[[#This Row],[Close Price]]/Table2[[#This Row],[Current Month Low]])-1</f>
        <v>2.6446280991736515E-3</v>
      </c>
      <c r="AH539" s="1">
        <f>(Table2[[#This Row],[Current Month High]]/Table2[[#This Row],[Close Price]])-1</f>
        <v>1.747444774151008E-2</v>
      </c>
      <c r="AI539">
        <v>30.4813715792944</v>
      </c>
      <c r="AJ539">
        <v>34.799999999999997</v>
      </c>
      <c r="AK539" t="str">
        <f>IF(AND(Table2[[#This Row],[20D EMA]]&gt;Table2[[#This Row],[50D EMA]],Table2[[#This Row],[50D EMA]]&gt;Table2[[#This Row],[200D EMA]]),"Uptrend","Downtrend/NoTrend")</f>
        <v>Uptrend</v>
      </c>
      <c r="AL539">
        <v>-0.11</v>
      </c>
      <c r="AM539" t="s">
        <v>3193</v>
      </c>
      <c r="AN539">
        <v>-3.11</v>
      </c>
      <c r="AO539" t="s">
        <v>3193</v>
      </c>
      <c r="AP539">
        <v>6.9437562273199999E-2</v>
      </c>
      <c r="AQ539">
        <f>(Table2[[#This Row],[Sharpe Ratio]]-AVERAGE(Table2[Sharpe Ratio]))/_xlfn.STDEV.P(Table2[Sharpe Ratio])</f>
        <v>3.1667964240887317E-2</v>
      </c>
      <c r="AR5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-1.12471953879195</v>
      </c>
      <c r="AS539">
        <f>_xlfn.RANK.AVG(Table2[[#This Row],[1Y Return vs Nifty Z-Score]],Table2[1Y Return vs Nifty Z-Score])</f>
        <v>605</v>
      </c>
      <c r="AT539">
        <f>_xlfn.RANK.AVG(Table2[[#This Row],[6M Return vs Nifty Z-Score]],Table2[6M Return vs Nifty Z-Score])</f>
        <v>564</v>
      </c>
      <c r="AU539">
        <f>_xlfn.RANK.AVG(Table2[[#This Row],[Sharpe Ratio Z-Score]],Table2[Sharpe Ratio Z-Score])</f>
        <v>334</v>
      </c>
      <c r="AV539">
        <f>(Table2[[#This Row],[Rank 1Y]]+Table2[[#This Row],[Rank 6M]]+Table2[[#This Row],[Rank Sharpe]])/3</f>
        <v>501</v>
      </c>
    </row>
    <row r="540" spans="1:48" x14ac:dyDescent="0.3">
      <c r="A540" t="s">
        <v>1568</v>
      </c>
      <c r="B540" t="s">
        <v>1569</v>
      </c>
      <c r="C540" t="s">
        <v>3162</v>
      </c>
      <c r="D540" t="s">
        <v>258</v>
      </c>
      <c r="E540">
        <v>6328.7944550399998</v>
      </c>
      <c r="F540">
        <v>861.8</v>
      </c>
      <c r="G540">
        <v>-16.222698667676902</v>
      </c>
      <c r="H540">
        <f>(Table2[[#This Row],[1Y Return vs Nifty]]-AVERAGE(Table2[1Y Return vs Nifty]))/_xlfn.STDEV.P(Table2[1Y Return vs Nifty])</f>
        <v>-0.69116384707123968</v>
      </c>
      <c r="I540">
        <v>4.01173878587697</v>
      </c>
      <c r="J540">
        <f>(Table2[[#This Row],[1M Return vs Nifty]]-AVERAGE(Table2[1M Return vs Nifty]))/_xlfn.STDEV.P(Table2[1M Return vs Nifty])</f>
        <v>0.5274511810632313</v>
      </c>
      <c r="K540">
        <v>-2.6781247652749598</v>
      </c>
      <c r="L540">
        <f>(Table2[[#This Row],[6M Return vs Nifty]]-AVERAGE(Table2[6M Return vs Nifty]))/_xlfn.STDEV.P(Table2[6M Return vs Nifty])</f>
        <v>-0.41483286773193911</v>
      </c>
      <c r="M540">
        <v>12.130787814439101</v>
      </c>
      <c r="N540">
        <f>(Table2[[#This Row],[1W Return vs Nifty]]-AVERAGE(Table2[1W Return vs Nifty]))/_xlfn.STDEV.P(Table2[1W Return vs Nifty])</f>
        <v>1.5343804944295771</v>
      </c>
      <c r="O540">
        <v>778.02</v>
      </c>
      <c r="P540">
        <v>808.33910958175397</v>
      </c>
      <c r="Q540">
        <v>777.41094160037198</v>
      </c>
      <c r="R540">
        <v>65.928382983974899</v>
      </c>
      <c r="S540" s="1">
        <f>(Table2[[#This Row],[Close Price]]-Table2[[#This Row],[20D EMA]])/Table2[[#This Row],[20D EMA]]</f>
        <v>0.10768360710521577</v>
      </c>
      <c r="T540" s="1">
        <f>(Table2[[#This Row],[Close Price]]-Table2[[#This Row],[50D EMA]])/Table2[[#This Row],[50D EMA]]</f>
        <v>6.6136711417943639E-2</v>
      </c>
      <c r="U540" s="1">
        <f>(Table2[[#This Row],[Close Price]]-Table2[[#This Row],[200D EMA]])/Table2[[#This Row],[200D EMA]]</f>
        <v>0.10855141583922825</v>
      </c>
      <c r="V540">
        <v>1.9706314286309701</v>
      </c>
      <c r="W540">
        <v>851.05</v>
      </c>
      <c r="X540">
        <v>871.4</v>
      </c>
      <c r="Y540">
        <v>856</v>
      </c>
      <c r="Z540">
        <v>875.95</v>
      </c>
      <c r="AA540">
        <v>856</v>
      </c>
      <c r="AB540">
        <v>879.4</v>
      </c>
      <c r="AC540" s="1">
        <f>(Table2[[#This Row],[Close Price]]/Table2[[#This Row],[Day Low]])-1</f>
        <v>1.263145526114795E-2</v>
      </c>
      <c r="AD540" s="1">
        <f>(Table2[[#This Row],[Day High]]/Table2[[#This Row],[Close Price]])-1</f>
        <v>1.1139475516361186E-2</v>
      </c>
      <c r="AE540" s="1">
        <f>(Table2[[#This Row],[Close Price]]/Table2[[#This Row],[Current Week Low]])-1</f>
        <v>6.775700934579465E-3</v>
      </c>
      <c r="AF540" s="1">
        <f>(Table2[[#This Row],[Current Week High]]/Table2[[#This Row],[Close Price]])-1</f>
        <v>1.6419122766303085E-2</v>
      </c>
      <c r="AG540" s="1">
        <f>(Table2[[#This Row],[Close Price]]/Table2[[#This Row],[Current Month Low]])-1</f>
        <v>6.775700934579465E-3</v>
      </c>
      <c r="AH540" s="1">
        <f>(Table2[[#This Row],[Current Month High]]/Table2[[#This Row],[Close Price]])-1</f>
        <v>2.0422371779995396E-2</v>
      </c>
      <c r="AI540">
        <v>4.4325829658853504</v>
      </c>
      <c r="AJ540">
        <v>33.612403100775097</v>
      </c>
      <c r="AK540" t="str">
        <f>IF(AND(Table2[[#This Row],[20D EMA]]&gt;Table2[[#This Row],[50D EMA]],Table2[[#This Row],[50D EMA]]&gt;Table2[[#This Row],[200D EMA]]),"Uptrend","Downtrend/NoTrend")</f>
        <v>Downtrend/NoTrend</v>
      </c>
      <c r="AL540">
        <v>0.11</v>
      </c>
      <c r="AM540" t="s">
        <v>3194</v>
      </c>
      <c r="AN540">
        <v>5.79</v>
      </c>
      <c r="AO540" t="s">
        <v>3194</v>
      </c>
      <c r="AP540">
        <v>1.5696172458001999E-2</v>
      </c>
      <c r="AQ540">
        <f>(Table2[[#This Row],[Sharpe Ratio]]-AVERAGE(Table2[Sharpe Ratio]))/_xlfn.STDEV.P(Table2[Sharpe Ratio])</f>
        <v>-0.5947012919675585</v>
      </c>
      <c r="AR5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0">
        <f>_xlfn.RANK.AVG(Table2[[#This Row],[1Y Return vs Nifty Z-Score]],Table2[1Y Return vs Nifty Z-Score])</f>
        <v>552</v>
      </c>
      <c r="AT540">
        <f>_xlfn.RANK.AVG(Table2[[#This Row],[6M Return vs Nifty Z-Score]],Table2[6M Return vs Nifty Z-Score])</f>
        <v>463</v>
      </c>
      <c r="AU540">
        <f>_xlfn.RANK.AVG(Table2[[#This Row],[Sharpe Ratio Z-Score]],Table2[Sharpe Ratio Z-Score])</f>
        <v>491</v>
      </c>
      <c r="AV540">
        <f>(Table2[[#This Row],[Rank 1Y]]+Table2[[#This Row],[Rank 6M]]+Table2[[#This Row],[Rank Sharpe]])/3</f>
        <v>502</v>
      </c>
    </row>
    <row r="541" spans="1:48" x14ac:dyDescent="0.3">
      <c r="A541" t="s">
        <v>804</v>
      </c>
      <c r="B541" t="s">
        <v>805</v>
      </c>
      <c r="C541" t="s">
        <v>3148</v>
      </c>
      <c r="D541" t="s">
        <v>539</v>
      </c>
      <c r="E541">
        <v>20261.374700199998</v>
      </c>
      <c r="F541">
        <v>477.35</v>
      </c>
      <c r="G541">
        <v>-53.958565919567597</v>
      </c>
      <c r="H541">
        <f>(Table2[[#This Row],[1Y Return vs Nifty]]-AVERAGE(Table2[1Y Return vs Nifty]))/_xlfn.STDEV.P(Table2[1Y Return vs Nifty])</f>
        <v>-1.3170317693530083</v>
      </c>
      <c r="I541">
        <v>-8.1567620728412802</v>
      </c>
      <c r="J541">
        <f>(Table2[[#This Row],[1M Return vs Nifty]]-AVERAGE(Table2[1M Return vs Nifty]))/_xlfn.STDEV.P(Table2[1M Return vs Nifty])</f>
        <v>-0.81364297218314985</v>
      </c>
      <c r="K541">
        <v>1.4632781448244101</v>
      </c>
      <c r="L541">
        <f>(Table2[[#This Row],[6M Return vs Nifty]]-AVERAGE(Table2[6M Return vs Nifty]))/_xlfn.STDEV.P(Table2[6M Return vs Nifty])</f>
        <v>-0.28936236218124334</v>
      </c>
      <c r="M541">
        <v>6.9710202206366798</v>
      </c>
      <c r="N541">
        <f>(Table2[[#This Row],[1W Return vs Nifty]]-AVERAGE(Table2[1W Return vs Nifty]))/_xlfn.STDEV.P(Table2[1W Return vs Nifty])</f>
        <v>0.54023009221907248</v>
      </c>
      <c r="O541">
        <v>471.65</v>
      </c>
      <c r="P541">
        <v>469.92381059358098</v>
      </c>
      <c r="Q541">
        <v>475.54355059335097</v>
      </c>
      <c r="R541">
        <v>55.792860253598697</v>
      </c>
      <c r="S541" s="1">
        <f>(Table2[[#This Row],[Close Price]]-Table2[[#This Row],[20D EMA]])/Table2[[#This Row],[20D EMA]]</f>
        <v>1.2085232693734857E-2</v>
      </c>
      <c r="T541" s="1">
        <f>(Table2[[#This Row],[Close Price]]-Table2[[#This Row],[50D EMA]])/Table2[[#This Row],[50D EMA]]</f>
        <v>1.5802964733876119E-2</v>
      </c>
      <c r="U541" s="1">
        <f>(Table2[[#This Row],[Close Price]]-Table2[[#This Row],[200D EMA]])/Table2[[#This Row],[200D EMA]]</f>
        <v>3.7987044601805369E-3</v>
      </c>
      <c r="V541">
        <v>0.77232789628035303</v>
      </c>
      <c r="W541">
        <v>466.95</v>
      </c>
      <c r="X541">
        <v>479</v>
      </c>
      <c r="Y541">
        <v>463.2</v>
      </c>
      <c r="Z541">
        <v>479</v>
      </c>
      <c r="AA541">
        <v>430.85</v>
      </c>
      <c r="AB541">
        <v>482.5</v>
      </c>
      <c r="AC541" s="1">
        <f>(Table2[[#This Row],[Close Price]]/Table2[[#This Row],[Day Low]])-1</f>
        <v>2.2272191883499382E-2</v>
      </c>
      <c r="AD541" s="1">
        <f>(Table2[[#This Row],[Day High]]/Table2[[#This Row],[Close Price]])-1</f>
        <v>3.4565832198596436E-3</v>
      </c>
      <c r="AE541" s="1">
        <f>(Table2[[#This Row],[Close Price]]/Table2[[#This Row],[Current Week Low]])-1</f>
        <v>3.0548359240069267E-2</v>
      </c>
      <c r="AF541" s="1">
        <f>(Table2[[#This Row],[Current Week High]]/Table2[[#This Row],[Close Price]])-1</f>
        <v>3.4565832198596436E-3</v>
      </c>
      <c r="AG541" s="1">
        <f>(Table2[[#This Row],[Close Price]]/Table2[[#This Row],[Current Month Low]])-1</f>
        <v>0.10792619241035162</v>
      </c>
      <c r="AH541" s="1">
        <f>(Table2[[#This Row],[Current Month High]]/Table2[[#This Row],[Close Price]])-1</f>
        <v>1.0788729443804268E-2</v>
      </c>
      <c r="AI541">
        <v>43.505304450690303</v>
      </c>
      <c r="AJ541">
        <v>56.878532930195803</v>
      </c>
      <c r="AK541" t="str">
        <f>IF(AND(Table2[[#This Row],[20D EMA]]&gt;Table2[[#This Row],[50D EMA]],Table2[[#This Row],[50D EMA]]&gt;Table2[[#This Row],[200D EMA]]),"Uptrend","Downtrend/NoTrend")</f>
        <v>Downtrend/NoTrend</v>
      </c>
      <c r="AL541">
        <v>0.03</v>
      </c>
      <c r="AM541" t="s">
        <v>3194</v>
      </c>
      <c r="AN541">
        <v>-2.38</v>
      </c>
      <c r="AO541" t="s">
        <v>3193</v>
      </c>
      <c r="AP541">
        <v>5.4246149970823998E-2</v>
      </c>
      <c r="AQ541">
        <f>(Table2[[#This Row],[Sharpe Ratio]]-AVERAGE(Table2[Sharpe Ratio]))/_xlfn.STDEV.P(Table2[Sharpe Ratio])</f>
        <v>-0.14539172210730861</v>
      </c>
      <c r="AR54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1">
        <f>_xlfn.RANK.AVG(Table2[[#This Row],[1Y Return vs Nifty Z-Score]],Table2[1Y Return vs Nifty Z-Score])</f>
        <v>718</v>
      </c>
      <c r="AT541">
        <f>_xlfn.RANK.AVG(Table2[[#This Row],[6M Return vs Nifty Z-Score]],Table2[6M Return vs Nifty Z-Score])</f>
        <v>411</v>
      </c>
      <c r="AU541">
        <f>_xlfn.RANK.AVG(Table2[[#This Row],[Sharpe Ratio Z-Score]],Table2[Sharpe Ratio Z-Score])</f>
        <v>380</v>
      </c>
      <c r="AV541">
        <f>(Table2[[#This Row],[Rank 1Y]]+Table2[[#This Row],[Rank 6M]]+Table2[[#This Row],[Rank Sharpe]])/3</f>
        <v>503</v>
      </c>
    </row>
    <row r="542" spans="1:48" x14ac:dyDescent="0.3">
      <c r="A542" t="s">
        <v>1268</v>
      </c>
      <c r="B542" t="s">
        <v>1269</v>
      </c>
      <c r="C542" t="s">
        <v>3156</v>
      </c>
      <c r="D542" t="s">
        <v>77</v>
      </c>
      <c r="E542">
        <v>9530.0986453400001</v>
      </c>
      <c r="F542">
        <v>809.9</v>
      </c>
      <c r="G542">
        <v>-6.8095837809199997</v>
      </c>
      <c r="H542">
        <f>(Table2[[#This Row],[1Y Return vs Nifty]]-AVERAGE(Table2[1Y Return vs Nifty]))/_xlfn.STDEV.P(Table2[1Y Return vs Nifty])</f>
        <v>-0.53504270595505277</v>
      </c>
      <c r="I542">
        <v>2.68400314155646</v>
      </c>
      <c r="J542">
        <f>(Table2[[#This Row],[1M Return vs Nifty]]-AVERAGE(Table2[1M Return vs Nifty]))/_xlfn.STDEV.P(Table2[1M Return vs Nifty])</f>
        <v>0.38112103486619098</v>
      </c>
      <c r="K542">
        <v>-12.317984043289</v>
      </c>
      <c r="L542">
        <f>(Table2[[#This Row],[6M Return vs Nifty]]-AVERAGE(Table2[6M Return vs Nifty]))/_xlfn.STDEV.P(Table2[6M Return vs Nifty])</f>
        <v>-0.70688801022976611</v>
      </c>
      <c r="M542">
        <v>1.5298201028670599</v>
      </c>
      <c r="N542">
        <f>(Table2[[#This Row],[1W Return vs Nifty]]-AVERAGE(Table2[1W Return vs Nifty]))/_xlfn.STDEV.P(Table2[1W Return vs Nifty])</f>
        <v>-0.5081448950741343</v>
      </c>
      <c r="O542">
        <v>797.28</v>
      </c>
      <c r="P542">
        <v>800.49178182758101</v>
      </c>
      <c r="Q542">
        <v>809.94907130901004</v>
      </c>
      <c r="R542">
        <v>59.3829114251294</v>
      </c>
      <c r="S542" s="1">
        <f>(Table2[[#This Row],[Close Price]]-Table2[[#This Row],[20D EMA]])/Table2[[#This Row],[20D EMA]]</f>
        <v>1.5828817981135869E-2</v>
      </c>
      <c r="T542" s="1">
        <f>(Table2[[#This Row],[Close Price]]-Table2[[#This Row],[50D EMA]])/Table2[[#This Row],[50D EMA]]</f>
        <v>1.1753047796367532E-2</v>
      </c>
      <c r="U542" s="1">
        <f>(Table2[[#This Row],[Close Price]]-Table2[[#This Row],[200D EMA]])/Table2[[#This Row],[200D EMA]]</f>
        <v>-6.0585672295114304E-5</v>
      </c>
      <c r="V542">
        <v>1.6830485896674501</v>
      </c>
      <c r="W542">
        <v>803.3</v>
      </c>
      <c r="X542">
        <v>822</v>
      </c>
      <c r="Y542">
        <v>803.3</v>
      </c>
      <c r="Z542">
        <v>833.85</v>
      </c>
      <c r="AA542">
        <v>771.8</v>
      </c>
      <c r="AB542">
        <v>834.9</v>
      </c>
      <c r="AC542" s="1">
        <f>(Table2[[#This Row],[Close Price]]/Table2[[#This Row],[Day Low]])-1</f>
        <v>8.2161085522221011E-3</v>
      </c>
      <c r="AD542" s="1">
        <f>(Table2[[#This Row],[Day High]]/Table2[[#This Row],[Close Price]])-1</f>
        <v>1.4940116063711706E-2</v>
      </c>
      <c r="AE542" s="1">
        <f>(Table2[[#This Row],[Close Price]]/Table2[[#This Row],[Current Week Low]])-1</f>
        <v>8.2161085522221011E-3</v>
      </c>
      <c r="AF542" s="1">
        <f>(Table2[[#This Row],[Current Week High]]/Table2[[#This Row],[Close Price]])-1</f>
        <v>2.957155204346229E-2</v>
      </c>
      <c r="AG542" s="1">
        <f>(Table2[[#This Row],[Close Price]]/Table2[[#This Row],[Current Month Low]])-1</f>
        <v>4.9365120497538273E-2</v>
      </c>
      <c r="AH542" s="1">
        <f>(Table2[[#This Row],[Current Month High]]/Table2[[#This Row],[Close Price]])-1</f>
        <v>3.0868008396098379E-2</v>
      </c>
      <c r="AI542">
        <v>23.4596863810347</v>
      </c>
      <c r="AJ542">
        <v>24.686321299361101</v>
      </c>
      <c r="AK542" t="str">
        <f>IF(AND(Table2[[#This Row],[20D EMA]]&gt;Table2[[#This Row],[50D EMA]],Table2[[#This Row],[50D EMA]]&gt;Table2[[#This Row],[200D EMA]]),"Uptrend","Downtrend/NoTrend")</f>
        <v>Downtrend/NoTrend</v>
      </c>
      <c r="AL542">
        <v>-0.04</v>
      </c>
      <c r="AM542" t="s">
        <v>3193</v>
      </c>
      <c r="AN542">
        <v>5.22</v>
      </c>
      <c r="AO542" t="s">
        <v>3194</v>
      </c>
      <c r="AP542">
        <v>2.7526724102739E-2</v>
      </c>
      <c r="AQ542">
        <f>(Table2[[#This Row],[Sharpe Ratio]]-AVERAGE(Table2[Sharpe Ratio]))/_xlfn.STDEV.P(Table2[Sharpe Ratio])</f>
        <v>-0.45681327195669719</v>
      </c>
      <c r="AR5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2">
        <f>_xlfn.RANK.AVG(Table2[[#This Row],[1Y Return vs Nifty Z-Score]],Table2[1Y Return vs Nifty Z-Score])</f>
        <v>502</v>
      </c>
      <c r="AT542">
        <f>_xlfn.RANK.AVG(Table2[[#This Row],[6M Return vs Nifty Z-Score]],Table2[6M Return vs Nifty Z-Score])</f>
        <v>558</v>
      </c>
      <c r="AU542">
        <f>_xlfn.RANK.AVG(Table2[[#This Row],[Sharpe Ratio Z-Score]],Table2[Sharpe Ratio Z-Score])</f>
        <v>452</v>
      </c>
      <c r="AV542">
        <f>(Table2[[#This Row],[Rank 1Y]]+Table2[[#This Row],[Rank 6M]]+Table2[[#This Row],[Rank Sharpe]])/3</f>
        <v>504</v>
      </c>
    </row>
    <row r="543" spans="1:48" x14ac:dyDescent="0.3">
      <c r="A543" t="s">
        <v>1816</v>
      </c>
      <c r="B543" t="s">
        <v>1817</v>
      </c>
      <c r="C543" t="s">
        <v>3160</v>
      </c>
      <c r="D543" t="s">
        <v>277</v>
      </c>
      <c r="E543">
        <v>4427.6790889559998</v>
      </c>
      <c r="F543">
        <v>201.21</v>
      </c>
      <c r="G543">
        <v>3.3670962509723301</v>
      </c>
      <c r="H543">
        <f>(Table2[[#This Row],[1Y Return vs Nifty]]-AVERAGE(Table2[1Y Return vs Nifty]))/_xlfn.STDEV.P(Table2[1Y Return vs Nifty])</f>
        <v>-0.36625746127599501</v>
      </c>
      <c r="I543">
        <v>-5.3111242179290503</v>
      </c>
      <c r="J543">
        <f>(Table2[[#This Row],[1M Return vs Nifty]]-AVERAGE(Table2[1M Return vs Nifty]))/_xlfn.STDEV.P(Table2[1M Return vs Nifty])</f>
        <v>-0.50002436511002302</v>
      </c>
      <c r="K543">
        <v>-11.010471437628301</v>
      </c>
      <c r="L543">
        <f>(Table2[[#This Row],[6M Return vs Nifty]]-AVERAGE(Table2[6M Return vs Nifty]))/_xlfn.STDEV.P(Table2[6M Return vs Nifty])</f>
        <v>-0.66727479914950949</v>
      </c>
      <c r="M543">
        <v>5.2861633231528096</v>
      </c>
      <c r="N543">
        <f>(Table2[[#This Row],[1W Return vs Nifty]]-AVERAGE(Table2[1W Return vs Nifty]))/_xlfn.STDEV.P(Table2[1W Return vs Nifty])</f>
        <v>0.21560284266763224</v>
      </c>
      <c r="O543">
        <v>193.15</v>
      </c>
      <c r="P543">
        <v>201.23555058767201</v>
      </c>
      <c r="Q543">
        <v>191.04679179949099</v>
      </c>
      <c r="R543">
        <v>48.320445836476402</v>
      </c>
      <c r="S543" s="1">
        <f>(Table2[[#This Row],[Close Price]]-Table2[[#This Row],[20D EMA]])/Table2[[#This Row],[20D EMA]]</f>
        <v>4.1729225990163099E-2</v>
      </c>
      <c r="T543" s="1">
        <f>(Table2[[#This Row],[Close Price]]-Table2[[#This Row],[50D EMA]])/Table2[[#This Row],[50D EMA]]</f>
        <v>-1.2696855797787686E-4</v>
      </c>
      <c r="U543" s="1">
        <f>(Table2[[#This Row],[Close Price]]-Table2[[#This Row],[200D EMA]])/Table2[[#This Row],[200D EMA]]</f>
        <v>5.3197481647195587E-2</v>
      </c>
      <c r="V543">
        <v>0.764691229786856</v>
      </c>
      <c r="W543">
        <v>198</v>
      </c>
      <c r="X543">
        <v>201.2</v>
      </c>
      <c r="Y543">
        <v>198.12</v>
      </c>
      <c r="Z543">
        <v>204.37</v>
      </c>
      <c r="AA543">
        <v>198.12</v>
      </c>
      <c r="AB543">
        <v>206.69</v>
      </c>
      <c r="AC543" s="1">
        <f>(Table2[[#This Row],[Close Price]]/Table2[[#This Row],[Day Low]])-1</f>
        <v>1.6212121212121344E-2</v>
      </c>
      <c r="AD543" s="1">
        <f>(Table2[[#This Row],[Day High]]/Table2[[#This Row],[Close Price]])-1</f>
        <v>-4.9699319119467233E-5</v>
      </c>
      <c r="AE543" s="1">
        <f>(Table2[[#This Row],[Close Price]]/Table2[[#This Row],[Current Week Low]])-1</f>
        <v>1.5596608116293265E-2</v>
      </c>
      <c r="AF543" s="1">
        <f>(Table2[[#This Row],[Current Week High]]/Table2[[#This Row],[Close Price]])-1</f>
        <v>1.5704984841707681E-2</v>
      </c>
      <c r="AG543" s="1">
        <f>(Table2[[#This Row],[Close Price]]/Table2[[#This Row],[Current Month Low]])-1</f>
        <v>1.5596608116293265E-2</v>
      </c>
      <c r="AH543" s="1">
        <f>(Table2[[#This Row],[Current Month High]]/Table2[[#This Row],[Close Price]])-1</f>
        <v>2.7235226877391661E-2</v>
      </c>
      <c r="AI543">
        <v>18.209830525321699</v>
      </c>
      <c r="AJ543">
        <v>46.868613138686101</v>
      </c>
      <c r="AK543" t="str">
        <f>IF(AND(Table2[[#This Row],[20D EMA]]&gt;Table2[[#This Row],[50D EMA]],Table2[[#This Row],[50D EMA]]&gt;Table2[[#This Row],[200D EMA]]),"Uptrend","Downtrend/NoTrend")</f>
        <v>Downtrend/NoTrend</v>
      </c>
      <c r="AL543">
        <v>0.06</v>
      </c>
      <c r="AM543" t="s">
        <v>3194</v>
      </c>
      <c r="AN543">
        <v>0.87</v>
      </c>
      <c r="AO543" t="s">
        <v>3194</v>
      </c>
      <c r="AQ543">
        <f>(Table2[[#This Row],[Sharpe Ratio]]-AVERAGE(Table2[Sharpe Ratio]))/_xlfn.STDEV.P(Table2[Sharpe Ratio])</f>
        <v>-0.77764408339231328</v>
      </c>
      <c r="AR54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3">
        <f>_xlfn.RANK.AVG(Table2[[#This Row],[1Y Return vs Nifty Z-Score]],Table2[1Y Return vs Nifty Z-Score])</f>
        <v>425</v>
      </c>
      <c r="AT543">
        <f>_xlfn.RANK.AVG(Table2[[#This Row],[6M Return vs Nifty Z-Score]],Table2[6M Return vs Nifty Z-Score])</f>
        <v>539</v>
      </c>
      <c r="AU543">
        <f>_xlfn.RANK.AVG(Table2[[#This Row],[Sharpe Ratio Z-Score]],Table2[Sharpe Ratio Z-Score])</f>
        <v>549</v>
      </c>
      <c r="AV543">
        <f>(Table2[[#This Row],[Rank 1Y]]+Table2[[#This Row],[Rank 6M]]+Table2[[#This Row],[Rank Sharpe]])/3</f>
        <v>504.33333333333331</v>
      </c>
    </row>
    <row r="544" spans="1:48" x14ac:dyDescent="0.3">
      <c r="A544" t="s">
        <v>906</v>
      </c>
      <c r="B544" t="s">
        <v>907</v>
      </c>
      <c r="C544" t="s">
        <v>3147</v>
      </c>
      <c r="D544" t="s">
        <v>21</v>
      </c>
      <c r="E544">
        <v>17060.674712579999</v>
      </c>
      <c r="F544">
        <v>614.54999999999995</v>
      </c>
      <c r="G544">
        <v>-13.866005394880499</v>
      </c>
      <c r="H544">
        <f>(Table2[[#This Row],[1Y Return vs Nifty]]-AVERAGE(Table2[1Y Return vs Nifty]))/_xlfn.STDEV.P(Table2[1Y Return vs Nifty])</f>
        <v>-0.65207692978231468</v>
      </c>
      <c r="I544">
        <v>-8.2378196459992203</v>
      </c>
      <c r="J544">
        <f>(Table2[[#This Row],[1M Return vs Nifty]]-AVERAGE(Table2[1M Return vs Nifty]))/_xlfn.STDEV.P(Table2[1M Return vs Nifty])</f>
        <v>-0.82257635179174571</v>
      </c>
      <c r="K544">
        <v>-26.401959568228101</v>
      </c>
      <c r="L544">
        <f>(Table2[[#This Row],[6M Return vs Nifty]]-AVERAGE(Table2[6M Return vs Nifty]))/_xlfn.STDEV.P(Table2[6M Return vs Nifty])</f>
        <v>-1.133584848870693</v>
      </c>
      <c r="M544">
        <v>5.8557161561005397</v>
      </c>
      <c r="N544">
        <f>(Table2[[#This Row],[1W Return vs Nifty]]-AVERAGE(Table2[1W Return vs Nifty]))/_xlfn.STDEV.P(Table2[1W Return vs Nifty])</f>
        <v>0.32534057167605246</v>
      </c>
      <c r="O544">
        <v>618.39</v>
      </c>
      <c r="P544">
        <v>632.01479066145805</v>
      </c>
      <c r="Q544">
        <v>635.70541961066897</v>
      </c>
      <c r="R544">
        <v>51.833786953381697</v>
      </c>
      <c r="S544" s="1">
        <f>(Table2[[#This Row],[Close Price]]-Table2[[#This Row],[20D EMA]])/Table2[[#This Row],[20D EMA]]</f>
        <v>-6.2096735070101905E-3</v>
      </c>
      <c r="T544" s="1">
        <f>(Table2[[#This Row],[Close Price]]-Table2[[#This Row],[50D EMA]])/Table2[[#This Row],[50D EMA]]</f>
        <v>-2.7633515733357577E-2</v>
      </c>
      <c r="U544" s="1">
        <f>(Table2[[#This Row],[Close Price]]-Table2[[#This Row],[200D EMA]])/Table2[[#This Row],[200D EMA]]</f>
        <v>-3.3278652278323231E-2</v>
      </c>
      <c r="V544">
        <v>0.76619599019426099</v>
      </c>
      <c r="W544">
        <v>602.70000000000005</v>
      </c>
      <c r="X544">
        <v>622.4</v>
      </c>
      <c r="Y544">
        <v>591.1</v>
      </c>
      <c r="Z544">
        <v>624.9</v>
      </c>
      <c r="AA544">
        <v>570.29999999999995</v>
      </c>
      <c r="AB544">
        <v>637.29999999999995</v>
      </c>
      <c r="AC544" s="1">
        <f>(Table2[[#This Row],[Close Price]]/Table2[[#This Row],[Day Low]])-1</f>
        <v>1.9661523145843463E-2</v>
      </c>
      <c r="AD544" s="1">
        <f>(Table2[[#This Row],[Day High]]/Table2[[#This Row],[Close Price]])-1</f>
        <v>1.2773574159954393E-2</v>
      </c>
      <c r="AE544" s="1">
        <f>(Table2[[#This Row],[Close Price]]/Table2[[#This Row],[Current Week Low]])-1</f>
        <v>3.9671798342074016E-2</v>
      </c>
      <c r="AF544" s="1">
        <f>(Table2[[#This Row],[Current Week High]]/Table2[[#This Row],[Close Price]])-1</f>
        <v>1.6841591408347512E-2</v>
      </c>
      <c r="AG544" s="1">
        <f>(Table2[[#This Row],[Close Price]]/Table2[[#This Row],[Current Month Low]])-1</f>
        <v>7.7590741714886891E-2</v>
      </c>
      <c r="AH544" s="1">
        <f>(Table2[[#This Row],[Current Month High]]/Table2[[#This Row],[Close Price]])-1</f>
        <v>3.7018956960377603E-2</v>
      </c>
      <c r="AI544">
        <v>41.567000244081001</v>
      </c>
      <c r="AJ544">
        <v>30.866695059625201</v>
      </c>
      <c r="AK544" t="str">
        <f>IF(AND(Table2[[#This Row],[20D EMA]]&gt;Table2[[#This Row],[50D EMA]],Table2[[#This Row],[50D EMA]]&gt;Table2[[#This Row],[200D EMA]]),"Uptrend","Downtrend/NoTrend")</f>
        <v>Downtrend/NoTrend</v>
      </c>
      <c r="AL544">
        <v>-0.2</v>
      </c>
      <c r="AM544" t="s">
        <v>3193</v>
      </c>
      <c r="AN544">
        <v>-2.71</v>
      </c>
      <c r="AO544" t="s">
        <v>3193</v>
      </c>
      <c r="AP544">
        <v>8.4056156341674002E-2</v>
      </c>
      <c r="AQ544">
        <f>(Table2[[#This Row],[Sharpe Ratio]]-AVERAGE(Table2[Sharpe Ratio]))/_xlfn.STDEV.P(Table2[Sharpe Ratio])</f>
        <v>0.20205131169376198</v>
      </c>
      <c r="AR54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4">
        <f>_xlfn.RANK.AVG(Table2[[#This Row],[1Y Return vs Nifty Z-Score]],Table2[1Y Return vs Nifty Z-Score])</f>
        <v>538</v>
      </c>
      <c r="AT544">
        <f>_xlfn.RANK.AVG(Table2[[#This Row],[6M Return vs Nifty Z-Score]],Table2[6M Return vs Nifty Z-Score])</f>
        <v>686</v>
      </c>
      <c r="AU544">
        <f>_xlfn.RANK.AVG(Table2[[#This Row],[Sharpe Ratio Z-Score]],Table2[Sharpe Ratio Z-Score])</f>
        <v>290</v>
      </c>
      <c r="AV544">
        <f>(Table2[[#This Row],[Rank 1Y]]+Table2[[#This Row],[Rank 6M]]+Table2[[#This Row],[Rank Sharpe]])/3</f>
        <v>504.66666666666669</v>
      </c>
    </row>
    <row r="545" spans="1:48" x14ac:dyDescent="0.3">
      <c r="A545" t="s">
        <v>1040</v>
      </c>
      <c r="B545" t="s">
        <v>1041</v>
      </c>
      <c r="C545" t="s">
        <v>600</v>
      </c>
      <c r="D545" t="s">
        <v>600</v>
      </c>
      <c r="E545">
        <v>13358.429886</v>
      </c>
      <c r="F545">
        <v>461.95</v>
      </c>
      <c r="G545">
        <v>-1.8963476522738401</v>
      </c>
      <c r="H545">
        <f>(Table2[[#This Row],[1Y Return vs Nifty]]-AVERAGE(Table2[1Y Return vs Nifty]))/_xlfn.STDEV.P(Table2[1Y Return vs Nifty])</f>
        <v>-0.45355426772758833</v>
      </c>
      <c r="I545">
        <v>-5.7798195708987699</v>
      </c>
      <c r="J545">
        <f>(Table2[[#This Row],[1M Return vs Nifty]]-AVERAGE(Table2[1M Return vs Nifty]))/_xlfn.STDEV.P(Table2[1M Return vs Nifty])</f>
        <v>-0.55167942145750215</v>
      </c>
      <c r="K545">
        <v>-13.0203872632322</v>
      </c>
      <c r="L545">
        <f>(Table2[[#This Row],[6M Return vs Nifty]]-AVERAGE(Table2[6M Return vs Nifty]))/_xlfn.STDEV.P(Table2[6M Return vs Nifty])</f>
        <v>-0.72816845287681964</v>
      </c>
      <c r="M545">
        <v>3.00465286725521</v>
      </c>
      <c r="N545">
        <f>(Table2[[#This Row],[1W Return vs Nifty]]-AVERAGE(Table2[1W Return vs Nifty]))/_xlfn.STDEV.P(Table2[1W Return vs Nifty])</f>
        <v>-0.22398372710392936</v>
      </c>
      <c r="O545">
        <v>471.15</v>
      </c>
      <c r="P545">
        <v>482.64513164531701</v>
      </c>
      <c r="Q545">
        <v>460.798277617721</v>
      </c>
      <c r="R545">
        <v>42.820108594432497</v>
      </c>
      <c r="S545" s="1">
        <f>(Table2[[#This Row],[Close Price]]-Table2[[#This Row],[20D EMA]])/Table2[[#This Row],[20D EMA]]</f>
        <v>-1.9526690013796009E-2</v>
      </c>
      <c r="T545" s="1">
        <f>(Table2[[#This Row],[Close Price]]-Table2[[#This Row],[50D EMA]])/Table2[[#This Row],[50D EMA]]</f>
        <v>-4.287856706389679E-2</v>
      </c>
      <c r="U545" s="1">
        <f>(Table2[[#This Row],[Close Price]]-Table2[[#This Row],[200D EMA]])/Table2[[#This Row],[200D EMA]]</f>
        <v>2.4994068732923105E-3</v>
      </c>
      <c r="V545">
        <v>0.258778154504469</v>
      </c>
      <c r="W545">
        <v>460</v>
      </c>
      <c r="X545">
        <v>464.4</v>
      </c>
      <c r="Y545">
        <v>460</v>
      </c>
      <c r="Z545">
        <v>471.35</v>
      </c>
      <c r="AA545">
        <v>442</v>
      </c>
      <c r="AB545">
        <v>477.05</v>
      </c>
      <c r="AC545" s="1">
        <f>(Table2[[#This Row],[Close Price]]/Table2[[#This Row],[Day Low]])-1</f>
        <v>4.2391304347826342E-3</v>
      </c>
      <c r="AD545" s="1">
        <f>(Table2[[#This Row],[Day High]]/Table2[[#This Row],[Close Price]])-1</f>
        <v>5.303604286178043E-3</v>
      </c>
      <c r="AE545" s="1">
        <f>(Table2[[#This Row],[Close Price]]/Table2[[#This Row],[Current Week Low]])-1</f>
        <v>4.2391304347826342E-3</v>
      </c>
      <c r="AF545" s="1">
        <f>(Table2[[#This Row],[Current Week High]]/Table2[[#This Row],[Close Price]])-1</f>
        <v>2.0348522567377403E-2</v>
      </c>
      <c r="AG545" s="1">
        <f>(Table2[[#This Row],[Close Price]]/Table2[[#This Row],[Current Month Low]])-1</f>
        <v>4.5135746606334903E-2</v>
      </c>
      <c r="AH545" s="1">
        <f>(Table2[[#This Row],[Current Month High]]/Table2[[#This Row],[Close Price]])-1</f>
        <v>3.2687520294404138E-2</v>
      </c>
      <c r="AI545">
        <v>28.152397445611001</v>
      </c>
      <c r="AJ545">
        <v>36.469719350073802</v>
      </c>
      <c r="AK545" t="str">
        <f>IF(AND(Table2[[#This Row],[20D EMA]]&gt;Table2[[#This Row],[50D EMA]],Table2[[#This Row],[50D EMA]]&gt;Table2[[#This Row],[200D EMA]]),"Uptrend","Downtrend/NoTrend")</f>
        <v>Downtrend/NoTrend</v>
      </c>
      <c r="AL545">
        <v>-0.22</v>
      </c>
      <c r="AM545" t="s">
        <v>3193</v>
      </c>
      <c r="AN545">
        <v>-1.63</v>
      </c>
      <c r="AO545" t="s">
        <v>3193</v>
      </c>
      <c r="AP545">
        <v>1.9203847963541E-2</v>
      </c>
      <c r="AQ545">
        <f>(Table2[[#This Row],[Sharpe Ratio]]-AVERAGE(Table2[Sharpe Ratio]))/_xlfn.STDEV.P(Table2[Sharpe Ratio])</f>
        <v>-0.55381846208578067</v>
      </c>
      <c r="AR5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5">
        <f>_xlfn.RANK.AVG(Table2[[#This Row],[1Y Return vs Nifty Z-Score]],Table2[1Y Return vs Nifty Z-Score])</f>
        <v>468</v>
      </c>
      <c r="AT545">
        <f>_xlfn.RANK.AVG(Table2[[#This Row],[6M Return vs Nifty Z-Score]],Table2[6M Return vs Nifty Z-Score])</f>
        <v>568</v>
      </c>
      <c r="AU545">
        <f>_xlfn.RANK.AVG(Table2[[#This Row],[Sharpe Ratio Z-Score]],Table2[Sharpe Ratio Z-Score])</f>
        <v>478</v>
      </c>
      <c r="AV545">
        <f>(Table2[[#This Row],[Rank 1Y]]+Table2[[#This Row],[Rank 6M]]+Table2[[#This Row],[Rank Sharpe]])/3</f>
        <v>504.66666666666669</v>
      </c>
    </row>
    <row r="546" spans="1:48" x14ac:dyDescent="0.3">
      <c r="A546" t="s">
        <v>1566</v>
      </c>
      <c r="B546" t="s">
        <v>1567</v>
      </c>
      <c r="C546" t="s">
        <v>3150</v>
      </c>
      <c r="D546" t="s">
        <v>40</v>
      </c>
      <c r="E546">
        <v>6338.3897291000003</v>
      </c>
      <c r="F546">
        <v>373.85</v>
      </c>
      <c r="G546">
        <v>-4.4089424613984303</v>
      </c>
      <c r="H546">
        <f>(Table2[[#This Row],[1Y Return vs Nifty]]-AVERAGE(Table2[1Y Return vs Nifty]))/_xlfn.STDEV.P(Table2[1Y Return vs Nifty])</f>
        <v>-0.49522688869124132</v>
      </c>
      <c r="I546">
        <v>-14.6993259006904</v>
      </c>
      <c r="J546">
        <f>(Table2[[#This Row],[1M Return vs Nifty]]-AVERAGE(Table2[1M Return vs Nifty]))/_xlfn.STDEV.P(Table2[1M Return vs Nifty])</f>
        <v>-1.5347009068163511</v>
      </c>
      <c r="K546">
        <v>-0.91409134360813404</v>
      </c>
      <c r="L546">
        <f>(Table2[[#This Row],[6M Return vs Nifty]]-AVERAGE(Table2[6M Return vs Nifty]))/_xlfn.STDEV.P(Table2[6M Return vs Nifty])</f>
        <v>-0.36138861948333068</v>
      </c>
      <c r="M546">
        <v>5.7749974933639496</v>
      </c>
      <c r="N546">
        <f>(Table2[[#This Row],[1W Return vs Nifty]]-AVERAGE(Table2[1W Return vs Nifty]))/_xlfn.STDEV.P(Table2[1W Return vs Nifty])</f>
        <v>0.30978822565142489</v>
      </c>
      <c r="O546">
        <v>355.72</v>
      </c>
      <c r="P546">
        <v>392.53879478444202</v>
      </c>
      <c r="Q546">
        <v>367.83565510799002</v>
      </c>
      <c r="R546">
        <v>46.454784452266502</v>
      </c>
      <c r="S546" s="1">
        <f>(Table2[[#This Row],[Close Price]]-Table2[[#This Row],[20D EMA]])/Table2[[#This Row],[20D EMA]]</f>
        <v>5.0967052738108608E-2</v>
      </c>
      <c r="T546" s="1">
        <f>(Table2[[#This Row],[Close Price]]-Table2[[#This Row],[50D EMA]])/Table2[[#This Row],[50D EMA]]</f>
        <v>-4.7610057993642957E-2</v>
      </c>
      <c r="U546" s="1">
        <f>(Table2[[#This Row],[Close Price]]-Table2[[#This Row],[200D EMA]])/Table2[[#This Row],[200D EMA]]</f>
        <v>1.6350630528854784E-2</v>
      </c>
      <c r="V546">
        <v>0.31538854707298802</v>
      </c>
      <c r="W546">
        <v>371.6</v>
      </c>
      <c r="X546">
        <v>375.9</v>
      </c>
      <c r="Y546">
        <v>370.6</v>
      </c>
      <c r="Z546">
        <v>376.95</v>
      </c>
      <c r="AA546">
        <v>370.6</v>
      </c>
      <c r="AB546">
        <v>383</v>
      </c>
      <c r="AC546" s="1">
        <f>(Table2[[#This Row],[Close Price]]/Table2[[#This Row],[Day Low]])-1</f>
        <v>6.0548977395047388E-3</v>
      </c>
      <c r="AD546" s="1">
        <f>(Table2[[#This Row],[Day High]]/Table2[[#This Row],[Close Price]])-1</f>
        <v>5.4834826802192538E-3</v>
      </c>
      <c r="AE546" s="1">
        <f>(Table2[[#This Row],[Close Price]]/Table2[[#This Row],[Current Week Low]])-1</f>
        <v>8.7695628710200424E-3</v>
      </c>
      <c r="AF546" s="1">
        <f>(Table2[[#This Row],[Current Week High]]/Table2[[#This Row],[Close Price]])-1</f>
        <v>8.2920957603316303E-3</v>
      </c>
      <c r="AG546" s="1">
        <f>(Table2[[#This Row],[Close Price]]/Table2[[#This Row],[Current Month Low]])-1</f>
        <v>8.7695628710200424E-3</v>
      </c>
      <c r="AH546" s="1">
        <f>(Table2[[#This Row],[Current Month High]]/Table2[[#This Row],[Close Price]])-1</f>
        <v>2.4475056840978837E-2</v>
      </c>
      <c r="AI546">
        <v>30.038785609201501</v>
      </c>
      <c r="AJ546">
        <v>30.1788540677429</v>
      </c>
      <c r="AK546" t="str">
        <f>IF(AND(Table2[[#This Row],[20D EMA]]&gt;Table2[[#This Row],[50D EMA]],Table2[[#This Row],[50D EMA]]&gt;Table2[[#This Row],[200D EMA]]),"Uptrend","Downtrend/NoTrend")</f>
        <v>Downtrend/NoTrend</v>
      </c>
      <c r="AL546">
        <v>0.01</v>
      </c>
      <c r="AM546" t="s">
        <v>3194</v>
      </c>
      <c r="AN546">
        <v>-2.31</v>
      </c>
      <c r="AO546" t="s">
        <v>3193</v>
      </c>
      <c r="AP546">
        <v>-6.8381276102849999E-3</v>
      </c>
      <c r="AQ546">
        <f>(Table2[[#This Row],[Sharpe Ratio]]-AVERAGE(Table2[Sharpe Ratio]))/_xlfn.STDEV.P(Table2[Sharpe Ratio])</f>
        <v>-0.85734416036913486</v>
      </c>
      <c r="AR5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6">
        <f>_xlfn.RANK.AVG(Table2[[#This Row],[1Y Return vs Nifty Z-Score]],Table2[1Y Return vs Nifty Z-Score])</f>
        <v>482</v>
      </c>
      <c r="AT546">
        <f>_xlfn.RANK.AVG(Table2[[#This Row],[6M Return vs Nifty Z-Score]],Table2[6M Return vs Nifty Z-Score])</f>
        <v>443</v>
      </c>
      <c r="AU546">
        <f>_xlfn.RANK.AVG(Table2[[#This Row],[Sharpe Ratio Z-Score]],Table2[Sharpe Ratio Z-Score])</f>
        <v>590</v>
      </c>
      <c r="AV546">
        <f>(Table2[[#This Row],[Rank 1Y]]+Table2[[#This Row],[Rank 6M]]+Table2[[#This Row],[Rank Sharpe]])/3</f>
        <v>505</v>
      </c>
    </row>
    <row r="547" spans="1:48" x14ac:dyDescent="0.3">
      <c r="A547" t="s">
        <v>730</v>
      </c>
      <c r="B547" t="s">
        <v>731</v>
      </c>
      <c r="C547" t="s">
        <v>3148</v>
      </c>
      <c r="D547" t="s">
        <v>405</v>
      </c>
      <c r="E547">
        <v>24587.591052569998</v>
      </c>
      <c r="F547">
        <v>1095.8499999999999</v>
      </c>
      <c r="G547">
        <v>-23.1511680479604</v>
      </c>
      <c r="H547">
        <f>(Table2[[#This Row],[1Y Return vs Nifty]]-AVERAGE(Table2[1Y Return vs Nifty]))/_xlfn.STDEV.P(Table2[1Y Return vs Nifty])</f>
        <v>-0.80607592015771756</v>
      </c>
      <c r="I547">
        <v>-1.26424266485755</v>
      </c>
      <c r="J547">
        <f>(Table2[[#This Row],[1M Return vs Nifty]]-AVERAGE(Table2[1M Return vs Nifty]))/_xlfn.STDEV.P(Table2[1M Return vs Nifty])</f>
        <v>-5.4016327413545888E-2</v>
      </c>
      <c r="K547">
        <v>18.469333856423699</v>
      </c>
      <c r="L547">
        <f>(Table2[[#This Row],[6M Return vs Nifty]]-AVERAGE(Table2[6M Return vs Nifty]))/_xlfn.STDEV.P(Table2[6M Return vs Nifty])</f>
        <v>0.22586362617989936</v>
      </c>
      <c r="M547">
        <v>8.9458902987708804</v>
      </c>
      <c r="N547">
        <f>(Table2[[#This Row],[1W Return vs Nifty]]-AVERAGE(Table2[1W Return vs Nifty]))/_xlfn.STDEV.P(Table2[1W Return vs Nifty])</f>
        <v>0.92073519187681996</v>
      </c>
      <c r="O547">
        <v>1064.5999999999999</v>
      </c>
      <c r="P547">
        <v>1040.00530800259</v>
      </c>
      <c r="Q547">
        <v>966.20974086368096</v>
      </c>
      <c r="R547">
        <v>63.268293859543803</v>
      </c>
      <c r="S547" s="1">
        <f>(Table2[[#This Row],[Close Price]]-Table2[[#This Row],[20D EMA]])/Table2[[#This Row],[20D EMA]]</f>
        <v>2.9353747886530154E-2</v>
      </c>
      <c r="T547" s="1">
        <f>(Table2[[#This Row],[Close Price]]-Table2[[#This Row],[50D EMA]])/Table2[[#This Row],[50D EMA]]</f>
        <v>5.3696545169239468E-2</v>
      </c>
      <c r="U547" s="1">
        <f>(Table2[[#This Row],[Close Price]]-Table2[[#This Row],[200D EMA]])/Table2[[#This Row],[200D EMA]]</f>
        <v>0.13417403453253884</v>
      </c>
      <c r="V547">
        <v>0.57227730972386004</v>
      </c>
      <c r="W547">
        <v>1081.45</v>
      </c>
      <c r="X547">
        <v>1104.5999999999999</v>
      </c>
      <c r="Y547">
        <v>1067.55</v>
      </c>
      <c r="Z547">
        <v>1104.5999999999999</v>
      </c>
      <c r="AA547">
        <v>986.05</v>
      </c>
      <c r="AB547">
        <v>1121.9000000000001</v>
      </c>
      <c r="AC547" s="1">
        <f>(Table2[[#This Row],[Close Price]]/Table2[[#This Row],[Day Low]])-1</f>
        <v>1.3315456100605472E-2</v>
      </c>
      <c r="AD547" s="1">
        <f>(Table2[[#This Row],[Day High]]/Table2[[#This Row],[Close Price]])-1</f>
        <v>7.9846694346854541E-3</v>
      </c>
      <c r="AE547" s="1">
        <f>(Table2[[#This Row],[Close Price]]/Table2[[#This Row],[Current Week Low]])-1</f>
        <v>2.6509296988431519E-2</v>
      </c>
      <c r="AF547" s="1">
        <f>(Table2[[#This Row],[Current Week High]]/Table2[[#This Row],[Close Price]])-1</f>
        <v>7.9846694346854541E-3</v>
      </c>
      <c r="AG547" s="1">
        <f>(Table2[[#This Row],[Close Price]]/Table2[[#This Row],[Current Month Low]])-1</f>
        <v>0.11135337964606262</v>
      </c>
      <c r="AH547" s="1">
        <f>(Table2[[#This Row],[Current Month High]]/Table2[[#This Row],[Close Price]])-1</f>
        <v>2.3771501574120668E-2</v>
      </c>
      <c r="AI547">
        <v>4.3755988502075898</v>
      </c>
      <c r="AJ547">
        <v>48.771382025522598</v>
      </c>
      <c r="AK547" t="str">
        <f>IF(AND(Table2[[#This Row],[20D EMA]]&gt;Table2[[#This Row],[50D EMA]],Table2[[#This Row],[50D EMA]]&gt;Table2[[#This Row],[200D EMA]]),"Uptrend","Downtrend/NoTrend")</f>
        <v>Uptrend</v>
      </c>
      <c r="AL547">
        <v>0.08</v>
      </c>
      <c r="AM547" t="s">
        <v>3194</v>
      </c>
      <c r="AN547">
        <v>0.63</v>
      </c>
      <c r="AO547" t="s">
        <v>3194</v>
      </c>
      <c r="AP547">
        <v>-5.7310646881816002E-2</v>
      </c>
      <c r="AQ547">
        <f>(Table2[[#This Row],[Sharpe Ratio]]-AVERAGE(Table2[Sharpe Ratio]))/_xlfn.STDEV.P(Table2[Sharpe Ratio])</f>
        <v>-1.445613917883571</v>
      </c>
      <c r="AR5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-1.1591073473981153</v>
      </c>
      <c r="AS547">
        <f>_xlfn.RANK.AVG(Table2[[#This Row],[1Y Return vs Nifty Z-Score]],Table2[1Y Return vs Nifty Z-Score])</f>
        <v>596</v>
      </c>
      <c r="AT547">
        <f>_xlfn.RANK.AVG(Table2[[#This Row],[6M Return vs Nifty Z-Score]],Table2[6M Return vs Nifty Z-Score])</f>
        <v>240</v>
      </c>
      <c r="AU547">
        <f>_xlfn.RANK.AVG(Table2[[#This Row],[Sharpe Ratio Z-Score]],Table2[Sharpe Ratio Z-Score])</f>
        <v>683</v>
      </c>
      <c r="AV547">
        <f>(Table2[[#This Row],[Rank 1Y]]+Table2[[#This Row],[Rank 6M]]+Table2[[#This Row],[Rank Sharpe]])/3</f>
        <v>506.33333333333331</v>
      </c>
    </row>
    <row r="548" spans="1:48" x14ac:dyDescent="0.3">
      <c r="A548" t="s">
        <v>1303</v>
      </c>
      <c r="B548" t="s">
        <v>1304</v>
      </c>
      <c r="C548" t="s">
        <v>3147</v>
      </c>
      <c r="D548" t="s">
        <v>21</v>
      </c>
      <c r="E548">
        <v>8978.5733352499992</v>
      </c>
      <c r="F548">
        <v>2908.25</v>
      </c>
      <c r="G548">
        <v>-5.9482991717542602</v>
      </c>
      <c r="H548">
        <f>(Table2[[#This Row],[1Y Return vs Nifty]]-AVERAGE(Table2[1Y Return vs Nifty]))/_xlfn.STDEV.P(Table2[1Y Return vs Nifty])</f>
        <v>-0.52075787700879828</v>
      </c>
      <c r="I548">
        <v>2.98146237007425</v>
      </c>
      <c r="J548">
        <f>(Table2[[#This Row],[1M Return vs Nifty]]-AVERAGE(Table2[1M Return vs Nifty]))/_xlfn.STDEV.P(Table2[1M Return vs Nifty])</f>
        <v>0.41390410624252866</v>
      </c>
      <c r="K548">
        <v>-0.25056369540108298</v>
      </c>
      <c r="L548">
        <f>(Table2[[#This Row],[6M Return vs Nifty]]-AVERAGE(Table2[6M Return vs Nifty]))/_xlfn.STDEV.P(Table2[6M Return vs Nifty])</f>
        <v>-0.34128597521648596</v>
      </c>
      <c r="M548">
        <v>6.3027289507524502</v>
      </c>
      <c r="N548">
        <f>(Table2[[#This Row],[1W Return vs Nifty]]-AVERAGE(Table2[1W Return vs Nifty]))/_xlfn.STDEV.P(Table2[1W Return vs Nifty])</f>
        <v>0.41146808449857192</v>
      </c>
      <c r="O548">
        <v>2713.8</v>
      </c>
      <c r="P548">
        <v>2733.82977566204</v>
      </c>
      <c r="Q548">
        <v>2658.4572120276098</v>
      </c>
      <c r="R548">
        <v>83.924663518751004</v>
      </c>
      <c r="S548" s="1">
        <f>(Table2[[#This Row],[Close Price]]-Table2[[#This Row],[20D EMA]])/Table2[[#This Row],[20D EMA]]</f>
        <v>7.165229567396264E-2</v>
      </c>
      <c r="T548" s="1">
        <f>(Table2[[#This Row],[Close Price]]-Table2[[#This Row],[50D EMA]])/Table2[[#This Row],[50D EMA]]</f>
        <v>6.3800689381152631E-2</v>
      </c>
      <c r="U548" s="1">
        <f>(Table2[[#This Row],[Close Price]]-Table2[[#This Row],[200D EMA]])/Table2[[#This Row],[200D EMA]]</f>
        <v>9.3961560427701166E-2</v>
      </c>
      <c r="V548">
        <v>1.26873326655801</v>
      </c>
      <c r="W548">
        <v>2755</v>
      </c>
      <c r="X548">
        <v>2924</v>
      </c>
      <c r="Y548">
        <v>2711.15</v>
      </c>
      <c r="Z548">
        <v>2924</v>
      </c>
      <c r="AA548">
        <v>2583.9499999999998</v>
      </c>
      <c r="AB548">
        <v>2924</v>
      </c>
      <c r="AC548" s="1">
        <f>(Table2[[#This Row],[Close Price]]/Table2[[#This Row],[Day Low]])-1</f>
        <v>5.5626134301270502E-2</v>
      </c>
      <c r="AD548" s="1">
        <f>(Table2[[#This Row],[Day High]]/Table2[[#This Row],[Close Price]])-1</f>
        <v>5.4156279549557595E-3</v>
      </c>
      <c r="AE548" s="1">
        <f>(Table2[[#This Row],[Close Price]]/Table2[[#This Row],[Current Week Low]])-1</f>
        <v>7.2699776847463315E-2</v>
      </c>
      <c r="AF548" s="1">
        <f>(Table2[[#This Row],[Current Week High]]/Table2[[#This Row],[Close Price]])-1</f>
        <v>5.4156279549557595E-3</v>
      </c>
      <c r="AG548" s="1">
        <f>(Table2[[#This Row],[Close Price]]/Table2[[#This Row],[Current Month Low]])-1</f>
        <v>0.12550552448770302</v>
      </c>
      <c r="AH548" s="1">
        <f>(Table2[[#This Row],[Current Month High]]/Table2[[#This Row],[Close Price]])-1</f>
        <v>5.4156279549557595E-3</v>
      </c>
      <c r="AI548">
        <v>8.1406344021318606</v>
      </c>
      <c r="AJ548">
        <v>38.287249471006298</v>
      </c>
      <c r="AK548" t="str">
        <f>IF(AND(Table2[[#This Row],[20D EMA]]&gt;Table2[[#This Row],[50D EMA]],Table2[[#This Row],[50D EMA]]&gt;Table2[[#This Row],[200D EMA]]),"Uptrend","Downtrend/NoTrend")</f>
        <v>Downtrend/NoTrend</v>
      </c>
      <c r="AL548">
        <v>0</v>
      </c>
      <c r="AM548" t="s">
        <v>3195</v>
      </c>
      <c r="AN548">
        <v>10.130000000000001</v>
      </c>
      <c r="AO548" t="s">
        <v>3194</v>
      </c>
      <c r="AP548">
        <v>-1.0631679293183999E-2</v>
      </c>
      <c r="AQ548">
        <f>(Table2[[#This Row],[Sharpe Ratio]]-AVERAGE(Table2[Sharpe Ratio]))/_xlfn.STDEV.P(Table2[Sharpe Ratio])</f>
        <v>-0.90155894815517312</v>
      </c>
      <c r="AR5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8">
        <f>_xlfn.RANK.AVG(Table2[[#This Row],[1Y Return vs Nifty Z-Score]],Table2[1Y Return vs Nifty Z-Score])</f>
        <v>489</v>
      </c>
      <c r="AT548">
        <f>_xlfn.RANK.AVG(Table2[[#This Row],[6M Return vs Nifty Z-Score]],Table2[6M Return vs Nifty Z-Score])</f>
        <v>432</v>
      </c>
      <c r="AU548">
        <f>_xlfn.RANK.AVG(Table2[[#This Row],[Sharpe Ratio Z-Score]],Table2[Sharpe Ratio Z-Score])</f>
        <v>600</v>
      </c>
      <c r="AV548">
        <f>(Table2[[#This Row],[Rank 1Y]]+Table2[[#This Row],[Rank 6M]]+Table2[[#This Row],[Rank Sharpe]])/3</f>
        <v>507</v>
      </c>
    </row>
    <row r="549" spans="1:48" x14ac:dyDescent="0.3">
      <c r="A549" t="s">
        <v>1842</v>
      </c>
      <c r="B549" t="s">
        <v>1843</v>
      </c>
      <c r="C549" t="s">
        <v>3159</v>
      </c>
      <c r="D549" t="s">
        <v>1844</v>
      </c>
      <c r="E549">
        <v>4211.1345059639998</v>
      </c>
      <c r="F549">
        <v>62.29</v>
      </c>
      <c r="G549">
        <v>-31.108803542315801</v>
      </c>
      <c r="H549">
        <f>(Table2[[#This Row],[1Y Return vs Nifty]]-AVERAGE(Table2[1Y Return vs Nifty]))/_xlfn.STDEV.P(Table2[1Y Return vs Nifty])</f>
        <v>-0.93805721953750931</v>
      </c>
      <c r="I549">
        <v>-7.0597618508410402</v>
      </c>
      <c r="J549">
        <f>(Table2[[#This Row],[1M Return vs Nifty]]-AVERAGE(Table2[1M Return vs Nifty]))/_xlfn.STDEV.P(Table2[1M Return vs Nifty])</f>
        <v>-0.69274224653784888</v>
      </c>
      <c r="K549">
        <v>-1.8641041340237501</v>
      </c>
      <c r="L549">
        <f>(Table2[[#This Row],[6M Return vs Nifty]]-AVERAGE(Table2[6M Return vs Nifty]))/_xlfn.STDEV.P(Table2[6M Return vs Nifty])</f>
        <v>-0.39017079491533041</v>
      </c>
      <c r="M549">
        <v>5.5774921829002597</v>
      </c>
      <c r="N549">
        <f>(Table2[[#This Row],[1W Return vs Nifty]]-AVERAGE(Table2[1W Return vs Nifty]))/_xlfn.STDEV.P(Table2[1W Return vs Nifty])</f>
        <v>0.27173418925024456</v>
      </c>
      <c r="O549">
        <v>65.03</v>
      </c>
      <c r="P549">
        <v>66.938137767526399</v>
      </c>
      <c r="Q549">
        <v>64.832685274265103</v>
      </c>
      <c r="R549">
        <v>36.143214001915098</v>
      </c>
      <c r="S549" s="1">
        <f>(Table2[[#This Row],[Close Price]]-Table2[[#This Row],[20D EMA]])/Table2[[#This Row],[20D EMA]]</f>
        <v>-4.2134399507919452E-2</v>
      </c>
      <c r="T549" s="1">
        <f>(Table2[[#This Row],[Close Price]]-Table2[[#This Row],[50D EMA]])/Table2[[#This Row],[50D EMA]]</f>
        <v>-6.9439305044146957E-2</v>
      </c>
      <c r="U549" s="1">
        <f>(Table2[[#This Row],[Close Price]]-Table2[[#This Row],[200D EMA]])/Table2[[#This Row],[200D EMA]]</f>
        <v>-3.9219188030059977E-2</v>
      </c>
      <c r="V549">
        <v>0.56848556108656201</v>
      </c>
      <c r="W549">
        <v>62.3</v>
      </c>
      <c r="X549">
        <v>62.95</v>
      </c>
      <c r="Y549">
        <v>62</v>
      </c>
      <c r="Z549">
        <v>63.38</v>
      </c>
      <c r="AA549">
        <v>62</v>
      </c>
      <c r="AB549">
        <v>65.05</v>
      </c>
      <c r="AC549" s="1">
        <f>(Table2[[#This Row],[Close Price]]/Table2[[#This Row],[Day Low]])-1</f>
        <v>-1.6051364365965437E-4</v>
      </c>
      <c r="AD549" s="1">
        <f>(Table2[[#This Row],[Day High]]/Table2[[#This Row],[Close Price]])-1</f>
        <v>1.0595601220099615E-2</v>
      </c>
      <c r="AE549" s="1">
        <f>(Table2[[#This Row],[Close Price]]/Table2[[#This Row],[Current Week Low]])-1</f>
        <v>4.6774193548386744E-3</v>
      </c>
      <c r="AF549" s="1">
        <f>(Table2[[#This Row],[Current Week High]]/Table2[[#This Row],[Close Price]])-1</f>
        <v>1.7498795954406843E-2</v>
      </c>
      <c r="AG549" s="1">
        <f>(Table2[[#This Row],[Close Price]]/Table2[[#This Row],[Current Month Low]])-1</f>
        <v>4.6774193548386744E-3</v>
      </c>
      <c r="AH549" s="1">
        <f>(Table2[[#This Row],[Current Month High]]/Table2[[#This Row],[Close Price]])-1</f>
        <v>4.4308877829507098E-2</v>
      </c>
      <c r="AI549">
        <v>35.158131321239303</v>
      </c>
      <c r="AJ549">
        <v>42.866972477064202</v>
      </c>
      <c r="AK549" t="str">
        <f>IF(AND(Table2[[#This Row],[20D EMA]]&gt;Table2[[#This Row],[50D EMA]],Table2[[#This Row],[50D EMA]]&gt;Table2[[#This Row],[200D EMA]]),"Uptrend","Downtrend/NoTrend")</f>
        <v>Downtrend/NoTrend</v>
      </c>
      <c r="AL549">
        <v>-0.22</v>
      </c>
      <c r="AM549" t="s">
        <v>3193</v>
      </c>
      <c r="AN549">
        <v>-4.9000000000000004</v>
      </c>
      <c r="AO549" t="s">
        <v>3193</v>
      </c>
      <c r="AP549">
        <v>3.690713667895E-2</v>
      </c>
      <c r="AQ549">
        <f>(Table2[[#This Row],[Sharpe Ratio]]-AVERAGE(Table2[Sharpe Ratio]))/_xlfn.STDEV.P(Table2[Sharpe Ratio])</f>
        <v>-0.34748223179390592</v>
      </c>
      <c r="AR5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49">
        <f>_xlfn.RANK.AVG(Table2[[#This Row],[1Y Return vs Nifty Z-Score]],Table2[1Y Return vs Nifty Z-Score])</f>
        <v>643</v>
      </c>
      <c r="AT549">
        <f>_xlfn.RANK.AVG(Table2[[#This Row],[6M Return vs Nifty Z-Score]],Table2[6M Return vs Nifty Z-Score])</f>
        <v>452</v>
      </c>
      <c r="AU549">
        <f>_xlfn.RANK.AVG(Table2[[#This Row],[Sharpe Ratio Z-Score]],Table2[Sharpe Ratio Z-Score])</f>
        <v>429</v>
      </c>
      <c r="AV549">
        <f>(Table2[[#This Row],[Rank 1Y]]+Table2[[#This Row],[Rank 6M]]+Table2[[#This Row],[Rank Sharpe]])/3</f>
        <v>508</v>
      </c>
    </row>
    <row r="550" spans="1:48" x14ac:dyDescent="0.3">
      <c r="A550" t="s">
        <v>317</v>
      </c>
      <c r="B550" t="s">
        <v>318</v>
      </c>
      <c r="C550" t="s">
        <v>3148</v>
      </c>
      <c r="D550" t="s">
        <v>319</v>
      </c>
      <c r="E550">
        <v>88417.003085025004</v>
      </c>
      <c r="F550">
        <v>82.23</v>
      </c>
      <c r="G550">
        <v>-9.5620618172519602</v>
      </c>
      <c r="H550">
        <f>(Table2[[#This Row],[1Y Return vs Nifty]]-AVERAGE(Table2[1Y Return vs Nifty]))/_xlfn.STDEV.P(Table2[1Y Return vs Nifty])</f>
        <v>-0.58069390825089962</v>
      </c>
      <c r="I550">
        <v>-11.8021608670332</v>
      </c>
      <c r="J550">
        <f>(Table2[[#This Row],[1M Return vs Nifty]]-AVERAGE(Table2[1M Return vs Nifty]))/_xlfn.STDEV.P(Table2[1M Return vs Nifty])</f>
        <v>-1.2154034738179542</v>
      </c>
      <c r="K550">
        <v>-15.304954190081</v>
      </c>
      <c r="L550">
        <f>(Table2[[#This Row],[6M Return vs Nifty]]-AVERAGE(Table2[6M Return vs Nifty]))/_xlfn.STDEV.P(Table2[6M Return vs Nifty])</f>
        <v>-0.79738310634052723</v>
      </c>
      <c r="M550">
        <v>2.1714107265154499</v>
      </c>
      <c r="N550">
        <f>(Table2[[#This Row],[1W Return vs Nifty]]-AVERAGE(Table2[1W Return vs Nifty]))/_xlfn.STDEV.P(Table2[1W Return vs Nifty])</f>
        <v>-0.3845273939059296</v>
      </c>
      <c r="O550">
        <v>85.81</v>
      </c>
      <c r="P550">
        <v>88.735620026938804</v>
      </c>
      <c r="Q550">
        <v>84.502757314548305</v>
      </c>
      <c r="R550">
        <v>33.775514447935301</v>
      </c>
      <c r="S550" s="1">
        <f>(Table2[[#This Row],[Close Price]]-Table2[[#This Row],[20D EMA]])/Table2[[#This Row],[20D EMA]]</f>
        <v>-4.1720079244843236E-2</v>
      </c>
      <c r="T550" s="1">
        <f>(Table2[[#This Row],[Close Price]]-Table2[[#This Row],[50D EMA]])/Table2[[#This Row],[50D EMA]]</f>
        <v>-7.3314639881524368E-2</v>
      </c>
      <c r="U550" s="1">
        <f>(Table2[[#This Row],[Close Price]]-Table2[[#This Row],[200D EMA]])/Table2[[#This Row],[200D EMA]]</f>
        <v>-2.6895658636182922E-2</v>
      </c>
      <c r="V550">
        <v>0.29596612915569398</v>
      </c>
      <c r="W550">
        <v>82</v>
      </c>
      <c r="X550">
        <v>83.3</v>
      </c>
      <c r="Y550">
        <v>82</v>
      </c>
      <c r="Z550">
        <v>83.96</v>
      </c>
      <c r="AA550">
        <v>79.05</v>
      </c>
      <c r="AB550">
        <v>88.21</v>
      </c>
      <c r="AC550" s="1">
        <f>(Table2[[#This Row],[Close Price]]/Table2[[#This Row],[Day Low]])-1</f>
        <v>2.8048780487806013E-3</v>
      </c>
      <c r="AD550" s="1">
        <f>(Table2[[#This Row],[Day High]]/Table2[[#This Row],[Close Price]])-1</f>
        <v>1.3012282621914117E-2</v>
      </c>
      <c r="AE550" s="1">
        <f>(Table2[[#This Row],[Close Price]]/Table2[[#This Row],[Current Week Low]])-1</f>
        <v>2.8048780487806013E-3</v>
      </c>
      <c r="AF550" s="1">
        <f>(Table2[[#This Row],[Current Week High]]/Table2[[#This Row],[Close Price]])-1</f>
        <v>2.1038550407393775E-2</v>
      </c>
      <c r="AG550" s="1">
        <f>(Table2[[#This Row],[Close Price]]/Table2[[#This Row],[Current Month Low]])-1</f>
        <v>4.0227703984819785E-2</v>
      </c>
      <c r="AH550" s="1">
        <f>(Table2[[#This Row],[Current Month High]]/Table2[[#This Row],[Close Price]])-1</f>
        <v>7.2722850541165007E-2</v>
      </c>
      <c r="AI550">
        <v>31.217317280797701</v>
      </c>
      <c r="AJ550">
        <v>38.2016806722689</v>
      </c>
      <c r="AK550" t="str">
        <f>IF(AND(Table2[[#This Row],[20D EMA]]&gt;Table2[[#This Row],[50D EMA]],Table2[[#This Row],[50D EMA]]&gt;Table2[[#This Row],[200D EMA]]),"Uptrend","Downtrend/NoTrend")</f>
        <v>Downtrend/NoTrend</v>
      </c>
      <c r="AL550">
        <v>-0.22</v>
      </c>
      <c r="AM550" t="s">
        <v>3193</v>
      </c>
      <c r="AN550">
        <v>-6.85</v>
      </c>
      <c r="AO550" t="s">
        <v>3193</v>
      </c>
      <c r="AP550">
        <v>4.3117463785845002E-2</v>
      </c>
      <c r="AQ550">
        <f>(Table2[[#This Row],[Sharpe Ratio]]-AVERAGE(Table2[Sharpe Ratio]))/_xlfn.STDEV.P(Table2[Sharpe Ratio])</f>
        <v>-0.27509932572963258</v>
      </c>
      <c r="AR5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0">
        <f>_xlfn.RANK.AVG(Table2[[#This Row],[1Y Return vs Nifty Z-Score]],Table2[1Y Return vs Nifty Z-Score])</f>
        <v>516</v>
      </c>
      <c r="AT550">
        <f>_xlfn.RANK.AVG(Table2[[#This Row],[6M Return vs Nifty Z-Score]],Table2[6M Return vs Nifty Z-Score])</f>
        <v>598</v>
      </c>
      <c r="AU550">
        <f>_xlfn.RANK.AVG(Table2[[#This Row],[Sharpe Ratio Z-Score]],Table2[Sharpe Ratio Z-Score])</f>
        <v>411</v>
      </c>
      <c r="AV550">
        <f>(Table2[[#This Row],[Rank 1Y]]+Table2[[#This Row],[Rank 6M]]+Table2[[#This Row],[Rank Sharpe]])/3</f>
        <v>508.33333333333331</v>
      </c>
    </row>
    <row r="551" spans="1:48" x14ac:dyDescent="0.3">
      <c r="A551" t="s">
        <v>1580</v>
      </c>
      <c r="B551" t="s">
        <v>1581</v>
      </c>
      <c r="C551" t="s">
        <v>3148</v>
      </c>
      <c r="D551" t="s">
        <v>24</v>
      </c>
      <c r="E551">
        <v>6265.9854770949996</v>
      </c>
      <c r="F551">
        <v>23.95</v>
      </c>
      <c r="G551">
        <v>-28.293778061899399</v>
      </c>
      <c r="H551">
        <f>(Table2[[#This Row],[1Y Return vs Nifty]]-AVERAGE(Table2[1Y Return vs Nifty]))/_xlfn.STDEV.P(Table2[1Y Return vs Nifty])</f>
        <v>-0.89136863711172232</v>
      </c>
      <c r="I551">
        <v>-4.3472666432807001</v>
      </c>
      <c r="J551">
        <f>(Table2[[#This Row],[1M Return vs Nifty]]-AVERAGE(Table2[1M Return vs Nifty]))/_xlfn.STDEV.P(Table2[1M Return vs Nifty])</f>
        <v>-0.39379733082444579</v>
      </c>
      <c r="K551">
        <v>-26.197229444058401</v>
      </c>
      <c r="L551">
        <f>(Table2[[#This Row],[6M Return vs Nifty]]-AVERAGE(Table2[6M Return vs Nifty]))/_xlfn.STDEV.P(Table2[6M Return vs Nifty])</f>
        <v>-1.1273822183276982</v>
      </c>
      <c r="M551">
        <v>2.7923118807837701</v>
      </c>
      <c r="N551">
        <f>(Table2[[#This Row],[1W Return vs Nifty]]-AVERAGE(Table2[1W Return vs Nifty]))/_xlfn.STDEV.P(Table2[1W Return vs Nifty])</f>
        <v>-0.2648962048984555</v>
      </c>
      <c r="O551">
        <v>26.99</v>
      </c>
      <c r="P551">
        <v>24.980129324657899</v>
      </c>
      <c r="Q551">
        <v>25.706599816773501</v>
      </c>
      <c r="R551">
        <v>44.284423691455302</v>
      </c>
      <c r="S551" s="1">
        <f>(Table2[[#This Row],[Close Price]]-Table2[[#This Row],[20D EMA]])/Table2[[#This Row],[20D EMA]]</f>
        <v>-0.11263430900333454</v>
      </c>
      <c r="T551" s="1">
        <f>(Table2[[#This Row],[Close Price]]-Table2[[#This Row],[50D EMA]])/Table2[[#This Row],[50D EMA]]</f>
        <v>-4.1237950022983194E-2</v>
      </c>
      <c r="U551" s="1">
        <f>(Table2[[#This Row],[Close Price]]-Table2[[#This Row],[200D EMA]])/Table2[[#This Row],[200D EMA]]</f>
        <v>-6.8332639450329954E-2</v>
      </c>
      <c r="V551">
        <v>0.65823068684588404</v>
      </c>
      <c r="W551">
        <v>23.97</v>
      </c>
      <c r="X551">
        <v>24.47</v>
      </c>
      <c r="Y551">
        <v>23.87</v>
      </c>
      <c r="Z551">
        <v>24.14</v>
      </c>
      <c r="AA551">
        <v>23.79</v>
      </c>
      <c r="AB551">
        <v>24.14</v>
      </c>
      <c r="AC551" s="1">
        <f>(Table2[[#This Row],[Close Price]]/Table2[[#This Row],[Day Low]])-1</f>
        <v>-8.3437630371296923E-4</v>
      </c>
      <c r="AD551" s="1">
        <f>(Table2[[#This Row],[Day High]]/Table2[[#This Row],[Close Price]])-1</f>
        <v>2.1711899791231781E-2</v>
      </c>
      <c r="AE551" s="1">
        <f>(Table2[[#This Row],[Close Price]]/Table2[[#This Row],[Current Week Low]])-1</f>
        <v>3.3514872224549297E-3</v>
      </c>
      <c r="AF551" s="1">
        <f>(Table2[[#This Row],[Current Week High]]/Table2[[#This Row],[Close Price]])-1</f>
        <v>7.9331941544886764E-3</v>
      </c>
      <c r="AG551" s="1">
        <f>(Table2[[#This Row],[Close Price]]/Table2[[#This Row],[Current Month Low]])-1</f>
        <v>6.7255149222362753E-3</v>
      </c>
      <c r="AH551" s="1">
        <f>(Table2[[#This Row],[Current Month High]]/Table2[[#This Row],[Close Price]])-1</f>
        <v>7.9331941544886764E-3</v>
      </c>
      <c r="AI551">
        <v>53.994676690544601</v>
      </c>
      <c r="AJ551">
        <v>13.112059922805001</v>
      </c>
      <c r="AK551" t="str">
        <f>IF(AND(Table2[[#This Row],[20D EMA]]&gt;Table2[[#This Row],[50D EMA]],Table2[[#This Row],[50D EMA]]&gt;Table2[[#This Row],[200D EMA]]),"Uptrend","Downtrend/NoTrend")</f>
        <v>Downtrend/NoTrend</v>
      </c>
      <c r="AL551">
        <v>-0.12</v>
      </c>
      <c r="AM551" t="s">
        <v>3193</v>
      </c>
      <c r="AN551">
        <v>-3.43</v>
      </c>
      <c r="AO551" t="s">
        <v>3193</v>
      </c>
      <c r="AP551">
        <v>0.10717244440395</v>
      </c>
      <c r="AQ551">
        <f>(Table2[[#This Row],[Sharpe Ratio]]-AVERAGE(Table2[Sharpe Ratio]))/_xlfn.STDEV.P(Table2[Sharpe Ratio])</f>
        <v>0.47147739482370099</v>
      </c>
      <c r="AR5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1">
        <f>_xlfn.RANK.AVG(Table2[[#This Row],[1Y Return vs Nifty Z-Score]],Table2[1Y Return vs Nifty Z-Score])</f>
        <v>628</v>
      </c>
      <c r="AT551">
        <f>_xlfn.RANK.AVG(Table2[[#This Row],[6M Return vs Nifty Z-Score]],Table2[6M Return vs Nifty Z-Score])</f>
        <v>684</v>
      </c>
      <c r="AU551">
        <f>_xlfn.RANK.AVG(Table2[[#This Row],[Sharpe Ratio Z-Score]],Table2[Sharpe Ratio Z-Score])</f>
        <v>214</v>
      </c>
      <c r="AV551">
        <f>(Table2[[#This Row],[Rank 1Y]]+Table2[[#This Row],[Rank 6M]]+Table2[[#This Row],[Rank Sharpe]])/3</f>
        <v>508.66666666666669</v>
      </c>
    </row>
    <row r="552" spans="1:48" x14ac:dyDescent="0.3">
      <c r="A552" t="s">
        <v>41</v>
      </c>
      <c r="B552" t="s">
        <v>42</v>
      </c>
      <c r="C552" t="s">
        <v>3148</v>
      </c>
      <c r="D552" t="s">
        <v>43</v>
      </c>
      <c r="E552">
        <v>599514.90708928497</v>
      </c>
      <c r="F552">
        <v>947.85</v>
      </c>
      <c r="G552">
        <v>21.8981138513453</v>
      </c>
      <c r="H552">
        <f>(Table2[[#This Row],[1Y Return vs Nifty]]-AVERAGE(Table2[1Y Return vs Nifty]))/_xlfn.STDEV.P(Table2[1Y Return vs Nifty])</f>
        <v>-5.8911418162828827E-2</v>
      </c>
      <c r="I552">
        <v>-6.4718116767503604</v>
      </c>
      <c r="J552">
        <f>(Table2[[#This Row],[1M Return vs Nifty]]-AVERAGE(Table2[1M Return vs Nifty]))/_xlfn.STDEV.P(Table2[1M Return vs Nifty])</f>
        <v>-0.62794408035221927</v>
      </c>
      <c r="K552">
        <v>-13.928318652969899</v>
      </c>
      <c r="L552">
        <f>(Table2[[#This Row],[6M Return vs Nifty]]-AVERAGE(Table2[6M Return vs Nifty]))/_xlfn.STDEV.P(Table2[6M Return vs Nifty])</f>
        <v>-0.75567570415100238</v>
      </c>
      <c r="M552">
        <v>2.8845174377053202</v>
      </c>
      <c r="N552">
        <f>(Table2[[#This Row],[1W Return vs Nifty]]-AVERAGE(Table2[1W Return vs Nifty]))/_xlfn.STDEV.P(Table2[1W Return vs Nifty])</f>
        <v>-0.24713063894356521</v>
      </c>
      <c r="O552">
        <v>986.31</v>
      </c>
      <c r="P552">
        <v>1018.39646039287</v>
      </c>
      <c r="Q552">
        <v>969.05072755947003</v>
      </c>
      <c r="R552">
        <v>35.290624288394604</v>
      </c>
      <c r="S552" s="1">
        <f>(Table2[[#This Row],[Close Price]]-Table2[[#This Row],[20D EMA]])/Table2[[#This Row],[20D EMA]]</f>
        <v>-3.8993825470693723E-2</v>
      </c>
      <c r="T552" s="1">
        <f>(Table2[[#This Row],[Close Price]]-Table2[[#This Row],[50D EMA]])/Table2[[#This Row],[50D EMA]]</f>
        <v>-6.9272098967876505E-2</v>
      </c>
      <c r="U552" s="1">
        <f>(Table2[[#This Row],[Close Price]]-Table2[[#This Row],[200D EMA]])/Table2[[#This Row],[200D EMA]]</f>
        <v>-2.1877830495895204E-2</v>
      </c>
      <c r="V552">
        <v>0.56857665719139705</v>
      </c>
      <c r="W552">
        <v>943.3</v>
      </c>
      <c r="X552">
        <v>965</v>
      </c>
      <c r="Y552">
        <v>943.3</v>
      </c>
      <c r="Z552">
        <v>965.95</v>
      </c>
      <c r="AA552">
        <v>923.1</v>
      </c>
      <c r="AB552">
        <v>1012.4</v>
      </c>
      <c r="AC552" s="1">
        <f>(Table2[[#This Row],[Close Price]]/Table2[[#This Row],[Day Low]])-1</f>
        <v>4.8234919961835931E-3</v>
      </c>
      <c r="AD552" s="1">
        <f>(Table2[[#This Row],[Day High]]/Table2[[#This Row],[Close Price]])-1</f>
        <v>1.80935802078388E-2</v>
      </c>
      <c r="AE552" s="1">
        <f>(Table2[[#This Row],[Close Price]]/Table2[[#This Row],[Current Week Low]])-1</f>
        <v>4.8234919961835931E-3</v>
      </c>
      <c r="AF552" s="1">
        <f>(Table2[[#This Row],[Current Week High]]/Table2[[#This Row],[Close Price]])-1</f>
        <v>1.909584849923518E-2</v>
      </c>
      <c r="AG552" s="1">
        <f>(Table2[[#This Row],[Close Price]]/Table2[[#This Row],[Current Month Low]])-1</f>
        <v>2.6811829704257439E-2</v>
      </c>
      <c r="AH552" s="1">
        <f>(Table2[[#This Row],[Current Month High]]/Table2[[#This Row],[Close Price]])-1</f>
        <v>6.8101492852244538E-2</v>
      </c>
      <c r="AI552">
        <v>28.923352851189499</v>
      </c>
      <c r="AJ552">
        <v>58.675818197036897</v>
      </c>
      <c r="AK552" t="str">
        <f>IF(AND(Table2[[#This Row],[20D EMA]]&gt;Table2[[#This Row],[50D EMA]],Table2[[#This Row],[50D EMA]]&gt;Table2[[#This Row],[200D EMA]]),"Uptrend","Downtrend/NoTrend")</f>
        <v>Downtrend/NoTrend</v>
      </c>
      <c r="AL552">
        <v>-0.22</v>
      </c>
      <c r="AM552" t="s">
        <v>3193</v>
      </c>
      <c r="AN552">
        <v>-7.8</v>
      </c>
      <c r="AO552" t="s">
        <v>3193</v>
      </c>
      <c r="AP552">
        <v>-3.5971131238441999E-2</v>
      </c>
      <c r="AQ552">
        <f>(Table2[[#This Row],[Sharpe Ratio]]-AVERAGE(Table2[Sharpe Ratio]))/_xlfn.STDEV.P(Table2[Sharpe Ratio])</f>
        <v>-1.1968965589289156</v>
      </c>
      <c r="AR5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2">
        <f>_xlfn.RANK.AVG(Table2[[#This Row],[1Y Return vs Nifty Z-Score]],Table2[1Y Return vs Nifty Z-Score])</f>
        <v>300</v>
      </c>
      <c r="AT552">
        <f>_xlfn.RANK.AVG(Table2[[#This Row],[6M Return vs Nifty Z-Score]],Table2[6M Return vs Nifty Z-Score])</f>
        <v>584</v>
      </c>
      <c r="AU552">
        <f>_xlfn.RANK.AVG(Table2[[#This Row],[Sharpe Ratio Z-Score]],Table2[Sharpe Ratio Z-Score])</f>
        <v>644</v>
      </c>
      <c r="AV552">
        <f>(Table2[[#This Row],[Rank 1Y]]+Table2[[#This Row],[Rank 6M]]+Table2[[#This Row],[Rank Sharpe]])/3</f>
        <v>509.33333333333331</v>
      </c>
    </row>
    <row r="553" spans="1:48" x14ac:dyDescent="0.3">
      <c r="A553" t="s">
        <v>1544</v>
      </c>
      <c r="B553" t="s">
        <v>1545</v>
      </c>
      <c r="C553" t="s">
        <v>600</v>
      </c>
      <c r="D553" t="s">
        <v>600</v>
      </c>
      <c r="E553">
        <v>6428.6840240000001</v>
      </c>
      <c r="F553">
        <v>320.60000000000002</v>
      </c>
      <c r="G553">
        <v>-35.029763357507697</v>
      </c>
      <c r="H553">
        <f>(Table2[[#This Row],[1Y Return vs Nifty]]-AVERAGE(Table2[1Y Return vs Nifty]))/_xlfn.STDEV.P(Table2[1Y Return vs Nifty])</f>
        <v>-1.0030882669625953</v>
      </c>
      <c r="I553">
        <v>-10.930568438889001</v>
      </c>
      <c r="J553">
        <f>(Table2[[#This Row],[1M Return vs Nifty]]-AVERAGE(Table2[1M Return vs Nifty]))/_xlfn.STDEV.P(Table2[1M Return vs Nifty])</f>
        <v>-1.1193450091829666</v>
      </c>
      <c r="K553">
        <v>-13.2465698060923</v>
      </c>
      <c r="L553">
        <f>(Table2[[#This Row],[6M Return vs Nifty]]-AVERAGE(Table2[6M Return vs Nifty]))/_xlfn.STDEV.P(Table2[6M Return vs Nifty])</f>
        <v>-0.73502101917269769</v>
      </c>
      <c r="M553">
        <v>1.1972193192437299E-2</v>
      </c>
      <c r="N553">
        <f>(Table2[[#This Row],[1W Return vs Nifty]]-AVERAGE(Table2[1W Return vs Nifty]))/_xlfn.STDEV.P(Table2[1W Return vs Nifty])</f>
        <v>-0.80059394097881342</v>
      </c>
      <c r="O553">
        <v>340.38</v>
      </c>
      <c r="P553">
        <v>346.733064093172</v>
      </c>
      <c r="Q553">
        <v>347.36835854553402</v>
      </c>
      <c r="R553">
        <v>37.114146302110797</v>
      </c>
      <c r="S553" s="1">
        <f>(Table2[[#This Row],[Close Price]]-Table2[[#This Row],[20D EMA]])/Table2[[#This Row],[20D EMA]]</f>
        <v>-5.8111522416123079E-2</v>
      </c>
      <c r="T553" s="1">
        <f>(Table2[[#This Row],[Close Price]]-Table2[[#This Row],[50D EMA]])/Table2[[#This Row],[50D EMA]]</f>
        <v>-7.5369403150285272E-2</v>
      </c>
      <c r="U553" s="1">
        <f>(Table2[[#This Row],[Close Price]]-Table2[[#This Row],[200D EMA]])/Table2[[#This Row],[200D EMA]]</f>
        <v>-7.7060439982547024E-2</v>
      </c>
      <c r="V553">
        <v>0.33971736679807002</v>
      </c>
      <c r="W553">
        <v>318.8</v>
      </c>
      <c r="X553">
        <v>322.55</v>
      </c>
      <c r="Y553">
        <v>315.10000000000002</v>
      </c>
      <c r="Z553">
        <v>323.64999999999998</v>
      </c>
      <c r="AA553">
        <v>312.10000000000002</v>
      </c>
      <c r="AB553">
        <v>323.64999999999998</v>
      </c>
      <c r="AC553" s="1">
        <f>(Table2[[#This Row],[Close Price]]/Table2[[#This Row],[Day Low]])-1</f>
        <v>5.6461731493100409E-3</v>
      </c>
      <c r="AD553" s="1">
        <f>(Table2[[#This Row],[Day High]]/Table2[[#This Row],[Close Price]])-1</f>
        <v>6.0823456019962752E-3</v>
      </c>
      <c r="AE553" s="1">
        <f>(Table2[[#This Row],[Close Price]]/Table2[[#This Row],[Current Week Low]])-1</f>
        <v>1.7454776261504268E-2</v>
      </c>
      <c r="AF553" s="1">
        <f>(Table2[[#This Row],[Current Week High]]/Table2[[#This Row],[Close Price]])-1</f>
        <v>9.5134123518401115E-3</v>
      </c>
      <c r="AG553" s="1">
        <f>(Table2[[#This Row],[Close Price]]/Table2[[#This Row],[Current Month Low]])-1</f>
        <v>2.7234860621595747E-2</v>
      </c>
      <c r="AH553" s="1">
        <f>(Table2[[#This Row],[Current Month High]]/Table2[[#This Row],[Close Price]])-1</f>
        <v>9.5134123518401115E-3</v>
      </c>
      <c r="AI553">
        <v>36.291328758577599</v>
      </c>
      <c r="AJ553">
        <v>19.738562091503201</v>
      </c>
      <c r="AK553" t="str">
        <f>IF(AND(Table2[[#This Row],[20D EMA]]&gt;Table2[[#This Row],[50D EMA]],Table2[[#This Row],[50D EMA]]&gt;Table2[[#This Row],[200D EMA]]),"Uptrend","Downtrend/NoTrend")</f>
        <v>Downtrend/NoTrend</v>
      </c>
      <c r="AL553">
        <v>-0.2</v>
      </c>
      <c r="AM553" t="s">
        <v>3193</v>
      </c>
      <c r="AN553">
        <v>-6.76</v>
      </c>
      <c r="AO553" t="s">
        <v>3193</v>
      </c>
      <c r="AP553">
        <v>7.9669130435751995E-2</v>
      </c>
      <c r="AQ553">
        <f>(Table2[[#This Row],[Sharpe Ratio]]-AVERAGE(Table2[Sharpe Ratio]))/_xlfn.STDEV.P(Table2[Sharpe Ratio])</f>
        <v>0.15091943432496255</v>
      </c>
      <c r="AR5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3">
        <f>_xlfn.RANK.AVG(Table2[[#This Row],[1Y Return vs Nifty Z-Score]],Table2[1Y Return vs Nifty Z-Score])</f>
        <v>663</v>
      </c>
      <c r="AT553">
        <f>_xlfn.RANK.AVG(Table2[[#This Row],[6M Return vs Nifty Z-Score]],Table2[6M Return vs Nifty Z-Score])</f>
        <v>571</v>
      </c>
      <c r="AU553">
        <f>_xlfn.RANK.AVG(Table2[[#This Row],[Sharpe Ratio Z-Score]],Table2[Sharpe Ratio Z-Score])</f>
        <v>299</v>
      </c>
      <c r="AV553">
        <f>(Table2[[#This Row],[Rank 1Y]]+Table2[[#This Row],[Rank 6M]]+Table2[[#This Row],[Rank Sharpe]])/3</f>
        <v>511</v>
      </c>
    </row>
    <row r="554" spans="1:48" x14ac:dyDescent="0.3">
      <c r="A554" t="s">
        <v>904</v>
      </c>
      <c r="B554" t="s">
        <v>905</v>
      </c>
      <c r="C554" t="s">
        <v>3162</v>
      </c>
      <c r="D554" t="s">
        <v>460</v>
      </c>
      <c r="E554">
        <v>17165.396108354998</v>
      </c>
      <c r="F554">
        <v>1615.35</v>
      </c>
      <c r="G554">
        <v>-9.6076381964414796</v>
      </c>
      <c r="H554">
        <f>(Table2[[#This Row],[1Y Return vs Nifty]]-AVERAGE(Table2[1Y Return vs Nifty]))/_xlfn.STDEV.P(Table2[1Y Return vs Nifty])</f>
        <v>-0.58144981492075476</v>
      </c>
      <c r="I554">
        <v>1.4007429596116601</v>
      </c>
      <c r="J554">
        <f>(Table2[[#This Row],[1M Return vs Nifty]]-AVERAGE(Table2[1M Return vs Nifty]))/_xlfn.STDEV.P(Table2[1M Return vs Nifty])</f>
        <v>0.2396925428044881</v>
      </c>
      <c r="K554">
        <v>10.0106849549821</v>
      </c>
      <c r="L554">
        <f>(Table2[[#This Row],[6M Return vs Nifty]]-AVERAGE(Table2[6M Return vs Nifty]))/_xlfn.STDEV.P(Table2[6M Return vs Nifty])</f>
        <v>-3.0404835734676734E-2</v>
      </c>
      <c r="M554">
        <v>6.1530427720830199</v>
      </c>
      <c r="N554">
        <f>(Table2[[#This Row],[1W Return vs Nifty]]-AVERAGE(Table2[1W Return vs Nifty]))/_xlfn.STDEV.P(Table2[1W Return vs Nifty])</f>
        <v>0.38262752685246604</v>
      </c>
      <c r="O554">
        <v>1564.56</v>
      </c>
      <c r="P554">
        <v>1544.3488525838</v>
      </c>
      <c r="Q554">
        <v>1469.7351642221799</v>
      </c>
      <c r="R554">
        <v>65.367444548220902</v>
      </c>
      <c r="S554" s="1">
        <f>(Table2[[#This Row],[Close Price]]-Table2[[#This Row],[20D EMA]])/Table2[[#This Row],[20D EMA]]</f>
        <v>3.2462801043104748E-2</v>
      </c>
      <c r="T554" s="1">
        <f>(Table2[[#This Row],[Close Price]]-Table2[[#This Row],[50D EMA]])/Table2[[#This Row],[50D EMA]]</f>
        <v>4.5974811518401583E-2</v>
      </c>
      <c r="U554" s="1">
        <f>(Table2[[#This Row],[Close Price]]-Table2[[#This Row],[200D EMA]])/Table2[[#This Row],[200D EMA]]</f>
        <v>9.9075560905479809E-2</v>
      </c>
      <c r="V554">
        <v>1.04341382913819</v>
      </c>
      <c r="W554">
        <v>1587.7</v>
      </c>
      <c r="X554">
        <v>1621</v>
      </c>
      <c r="Y554">
        <v>1551.55</v>
      </c>
      <c r="Z554">
        <v>1621</v>
      </c>
      <c r="AA554">
        <v>1482</v>
      </c>
      <c r="AB554">
        <v>1643.95</v>
      </c>
      <c r="AC554" s="1">
        <f>(Table2[[#This Row],[Close Price]]/Table2[[#This Row],[Day Low]])-1</f>
        <v>1.7415128802670488E-2</v>
      </c>
      <c r="AD554" s="1">
        <f>(Table2[[#This Row],[Day High]]/Table2[[#This Row],[Close Price]])-1</f>
        <v>3.497693998204765E-3</v>
      </c>
      <c r="AE554" s="1">
        <f>(Table2[[#This Row],[Close Price]]/Table2[[#This Row],[Current Week Low]])-1</f>
        <v>4.1120170152428193E-2</v>
      </c>
      <c r="AF554" s="1">
        <f>(Table2[[#This Row],[Current Week High]]/Table2[[#This Row],[Close Price]])-1</f>
        <v>3.497693998204765E-3</v>
      </c>
      <c r="AG554" s="1">
        <f>(Table2[[#This Row],[Close Price]]/Table2[[#This Row],[Current Month Low]])-1</f>
        <v>8.9979757085020262E-2</v>
      </c>
      <c r="AH554" s="1">
        <f>(Table2[[#This Row],[Current Month High]]/Table2[[#This Row],[Close Price]])-1</f>
        <v>1.7705141300647043E-2</v>
      </c>
      <c r="AI554">
        <v>4.6212895038227</v>
      </c>
      <c r="AJ554">
        <v>29.955752212389299</v>
      </c>
      <c r="AK554" t="str">
        <f>IF(AND(Table2[[#This Row],[20D EMA]]&gt;Table2[[#This Row],[50D EMA]],Table2[[#This Row],[50D EMA]]&gt;Table2[[#This Row],[200D EMA]]),"Uptrend","Downtrend/NoTrend")</f>
        <v>Uptrend</v>
      </c>
      <c r="AL554">
        <v>7.0000000000000007E-2</v>
      </c>
      <c r="AM554" t="s">
        <v>3194</v>
      </c>
      <c r="AN554">
        <v>3.73</v>
      </c>
      <c r="AO554" t="s">
        <v>3194</v>
      </c>
      <c r="AP554">
        <v>-6.8619525597162001E-2</v>
      </c>
      <c r="AQ554">
        <f>(Table2[[#This Row],[Sharpe Ratio]]-AVERAGE(Table2[Sharpe Ratio]))/_xlfn.STDEV.P(Table2[Sharpe Ratio])</f>
        <v>-1.5774217102358183</v>
      </c>
      <c r="AR55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-1.5669562912342956</v>
      </c>
      <c r="AS554">
        <f>_xlfn.RANK.AVG(Table2[[#This Row],[1Y Return vs Nifty Z-Score]],Table2[1Y Return vs Nifty Z-Score])</f>
        <v>517</v>
      </c>
      <c r="AT554">
        <f>_xlfn.RANK.AVG(Table2[[#This Row],[6M Return vs Nifty Z-Score]],Table2[6M Return vs Nifty Z-Score])</f>
        <v>327</v>
      </c>
      <c r="AU554">
        <f>_xlfn.RANK.AVG(Table2[[#This Row],[Sharpe Ratio Z-Score]],Table2[Sharpe Ratio Z-Score])</f>
        <v>691</v>
      </c>
      <c r="AV554">
        <f>(Table2[[#This Row],[Rank 1Y]]+Table2[[#This Row],[Rank 6M]]+Table2[[#This Row],[Rank Sharpe]])/3</f>
        <v>511.66666666666669</v>
      </c>
    </row>
    <row r="555" spans="1:48" x14ac:dyDescent="0.3">
      <c r="A555" t="s">
        <v>656</v>
      </c>
      <c r="B555" t="s">
        <v>657</v>
      </c>
      <c r="C555" t="s">
        <v>3148</v>
      </c>
      <c r="D555" t="s">
        <v>54</v>
      </c>
      <c r="E555">
        <v>29546.393506600001</v>
      </c>
      <c r="F555">
        <v>379.9</v>
      </c>
      <c r="G555">
        <v>-26.230151868361499</v>
      </c>
      <c r="H555">
        <f>(Table2[[#This Row],[1Y Return vs Nifty]]-AVERAGE(Table2[1Y Return vs Nifty]))/_xlfn.STDEV.P(Table2[1Y Return vs Nifty])</f>
        <v>-0.85714238150470201</v>
      </c>
      <c r="I555">
        <v>-4.2417605424144798</v>
      </c>
      <c r="J555">
        <f>(Table2[[#This Row],[1M Return vs Nifty]]-AVERAGE(Table2[1M Return vs Nifty]))/_xlfn.STDEV.P(Table2[1M Return vs Nifty])</f>
        <v>-0.38216947159623721</v>
      </c>
      <c r="K555">
        <v>-33.538663582416298</v>
      </c>
      <c r="L555">
        <f>(Table2[[#This Row],[6M Return vs Nifty]]-AVERAGE(Table2[6M Return vs Nifty]))/_xlfn.STDEV.P(Table2[6M Return vs Nifty])</f>
        <v>-1.3498028503701867</v>
      </c>
      <c r="M555">
        <v>1.23662628124274</v>
      </c>
      <c r="N555">
        <f>(Table2[[#This Row],[1W Return vs Nifty]]-AVERAGE(Table2[1W Return vs Nifty]))/_xlfn.STDEV.P(Table2[1W Return vs Nifty])</f>
        <v>-0.56463557036027667</v>
      </c>
      <c r="O555">
        <v>388.77</v>
      </c>
      <c r="P555">
        <v>392.53203462708399</v>
      </c>
      <c r="Q555">
        <v>411.21533007428502</v>
      </c>
      <c r="R555">
        <v>38.850236750796498</v>
      </c>
      <c r="S555" s="1">
        <f>(Table2[[#This Row],[Close Price]]-Table2[[#This Row],[20D EMA]])/Table2[[#This Row],[20D EMA]]</f>
        <v>-2.2815546467062801E-2</v>
      </c>
      <c r="T555" s="1">
        <f>(Table2[[#This Row],[Close Price]]-Table2[[#This Row],[50D EMA]])/Table2[[#This Row],[50D EMA]]</f>
        <v>-3.2180901207425741E-2</v>
      </c>
      <c r="U555" s="1">
        <f>(Table2[[#This Row],[Close Price]]-Table2[[#This Row],[200D EMA]])/Table2[[#This Row],[200D EMA]]</f>
        <v>-7.6153119263885433E-2</v>
      </c>
      <c r="V555">
        <v>0.60373242064465704</v>
      </c>
      <c r="W555">
        <v>377.95</v>
      </c>
      <c r="X555">
        <v>381.5</v>
      </c>
      <c r="Y555">
        <v>377.95</v>
      </c>
      <c r="Z555">
        <v>383.3</v>
      </c>
      <c r="AA555">
        <v>371.25</v>
      </c>
      <c r="AB555">
        <v>407.65</v>
      </c>
      <c r="AC555" s="1">
        <f>(Table2[[#This Row],[Close Price]]/Table2[[#This Row],[Day Low]])-1</f>
        <v>5.1594126207170632E-3</v>
      </c>
      <c r="AD555" s="1">
        <f>(Table2[[#This Row],[Day High]]/Table2[[#This Row],[Close Price]])-1</f>
        <v>4.2116346406950722E-3</v>
      </c>
      <c r="AE555" s="1">
        <f>(Table2[[#This Row],[Close Price]]/Table2[[#This Row],[Current Week Low]])-1</f>
        <v>5.1594126207170632E-3</v>
      </c>
      <c r="AF555" s="1">
        <f>(Table2[[#This Row],[Current Week High]]/Table2[[#This Row],[Close Price]])-1</f>
        <v>8.9497236114768342E-3</v>
      </c>
      <c r="AG555" s="1">
        <f>(Table2[[#This Row],[Close Price]]/Table2[[#This Row],[Current Month Low]])-1</f>
        <v>2.3299663299663154E-2</v>
      </c>
      <c r="AH555" s="1">
        <f>(Table2[[#This Row],[Current Month High]]/Table2[[#This Row],[Close Price]])-1</f>
        <v>7.3045538299552515E-2</v>
      </c>
      <c r="AI555">
        <v>36.799157673071797</v>
      </c>
      <c r="AJ555">
        <v>12.9646149271483</v>
      </c>
      <c r="AK555" t="str">
        <f>IF(AND(Table2[[#This Row],[20D EMA]]&gt;Table2[[#This Row],[50D EMA]],Table2[[#This Row],[50D EMA]]&gt;Table2[[#This Row],[200D EMA]]),"Uptrend","Downtrend/NoTrend")</f>
        <v>Downtrend/NoTrend</v>
      </c>
      <c r="AL555">
        <v>-0.01</v>
      </c>
      <c r="AM555" t="s">
        <v>3193</v>
      </c>
      <c r="AN555">
        <v>-4.93</v>
      </c>
      <c r="AO555" t="s">
        <v>3193</v>
      </c>
      <c r="AP555">
        <v>0.107260689905107</v>
      </c>
      <c r="AQ555">
        <f>(Table2[[#This Row],[Sharpe Ratio]]-AVERAGE(Table2[Sharpe Ratio]))/_xlfn.STDEV.P(Table2[Sharpe Ratio])</f>
        <v>0.47250591807390946</v>
      </c>
      <c r="AR5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5">
        <f>_xlfn.RANK.AVG(Table2[[#This Row],[1Y Return vs Nifty Z-Score]],Table2[1Y Return vs Nifty Z-Score])</f>
        <v>617</v>
      </c>
      <c r="AT555">
        <f>_xlfn.RANK.AVG(Table2[[#This Row],[6M Return vs Nifty Z-Score]],Table2[6M Return vs Nifty Z-Score])</f>
        <v>710</v>
      </c>
      <c r="AU555">
        <f>_xlfn.RANK.AVG(Table2[[#This Row],[Sharpe Ratio Z-Score]],Table2[Sharpe Ratio Z-Score])</f>
        <v>213</v>
      </c>
      <c r="AV555">
        <f>(Table2[[#This Row],[Rank 1Y]]+Table2[[#This Row],[Rank 6M]]+Table2[[#This Row],[Rank Sharpe]])/3</f>
        <v>513.33333333333337</v>
      </c>
    </row>
    <row r="556" spans="1:48" x14ac:dyDescent="0.3">
      <c r="A556" t="s">
        <v>110</v>
      </c>
      <c r="B556" t="s">
        <v>111</v>
      </c>
      <c r="C556" t="s">
        <v>3147</v>
      </c>
      <c r="D556" t="s">
        <v>21</v>
      </c>
      <c r="E556">
        <v>278493.11390092497</v>
      </c>
      <c r="F556">
        <v>532.95000000000005</v>
      </c>
      <c r="G556">
        <v>3.0585136509619302</v>
      </c>
      <c r="H556">
        <f>(Table2[[#This Row],[1Y Return vs Nifty]]-AVERAGE(Table2[1Y Return vs Nifty]))/_xlfn.STDEV.P(Table2[1Y Return vs Nifty])</f>
        <v>-0.3713754555023272</v>
      </c>
      <c r="I556">
        <v>0.58286945191504203</v>
      </c>
      <c r="J556">
        <f>(Table2[[#This Row],[1M Return vs Nifty]]-AVERAGE(Table2[1M Return vs Nifty]))/_xlfn.STDEV.P(Table2[1M Return vs Nifty])</f>
        <v>0.14955445660949085</v>
      </c>
      <c r="K556">
        <v>3.5191049375637999</v>
      </c>
      <c r="L556">
        <f>(Table2[[#This Row],[6M Return vs Nifty]]-AVERAGE(Table2[6M Return vs Nifty]))/_xlfn.STDEV.P(Table2[6M Return vs Nifty])</f>
        <v>-0.22707776138071714</v>
      </c>
      <c r="M556">
        <v>3.20961596549947</v>
      </c>
      <c r="N556">
        <f>(Table2[[#This Row],[1W Return vs Nifty]]-AVERAGE(Table2[1W Return vs Nifty]))/_xlfn.STDEV.P(Table2[1W Return vs Nifty])</f>
        <v>-0.18449277274338982</v>
      </c>
      <c r="O556">
        <v>534.16</v>
      </c>
      <c r="P556">
        <v>527.86996023644804</v>
      </c>
      <c r="Q556">
        <v>494.59505687355397</v>
      </c>
      <c r="R556">
        <v>48.503618210595199</v>
      </c>
      <c r="S556" s="1">
        <f>(Table2[[#This Row],[Close Price]]-Table2[[#This Row],[20D EMA]])/Table2[[#This Row],[20D EMA]]</f>
        <v>-2.265238879736264E-3</v>
      </c>
      <c r="T556" s="1">
        <f>(Table2[[#This Row],[Close Price]]-Table2[[#This Row],[50D EMA]])/Table2[[#This Row],[50D EMA]]</f>
        <v>9.6236576168807052E-3</v>
      </c>
      <c r="U556" s="1">
        <f>(Table2[[#This Row],[Close Price]]-Table2[[#This Row],[200D EMA]])/Table2[[#This Row],[200D EMA]]</f>
        <v>7.7548173184132194E-2</v>
      </c>
      <c r="V556">
        <v>0.89254209483382396</v>
      </c>
      <c r="W556">
        <v>530.85</v>
      </c>
      <c r="X556">
        <v>552.85</v>
      </c>
      <c r="Y556">
        <v>530.85</v>
      </c>
      <c r="Z556">
        <v>552.85</v>
      </c>
      <c r="AA556">
        <v>520.29999999999995</v>
      </c>
      <c r="AB556">
        <v>552.85</v>
      </c>
      <c r="AC556" s="1">
        <f>(Table2[[#This Row],[Close Price]]/Table2[[#This Row],[Day Low]])-1</f>
        <v>3.9559197513421296E-3</v>
      </c>
      <c r="AD556" s="1">
        <f>(Table2[[#This Row],[Day High]]/Table2[[#This Row],[Close Price]])-1</f>
        <v>3.7339337648935045E-2</v>
      </c>
      <c r="AE556" s="1">
        <f>(Table2[[#This Row],[Close Price]]/Table2[[#This Row],[Current Week Low]])-1</f>
        <v>3.9559197513421296E-3</v>
      </c>
      <c r="AF556" s="1">
        <f>(Table2[[#This Row],[Current Week High]]/Table2[[#This Row],[Close Price]])-1</f>
        <v>3.7339337648935045E-2</v>
      </c>
      <c r="AG556" s="1">
        <f>(Table2[[#This Row],[Close Price]]/Table2[[#This Row],[Current Month Low]])-1</f>
        <v>2.4312896405919826E-2</v>
      </c>
      <c r="AH556" s="1">
        <f>(Table2[[#This Row],[Current Month High]]/Table2[[#This Row],[Close Price]])-1</f>
        <v>3.7339337648935045E-2</v>
      </c>
      <c r="AI556">
        <v>8.8094567970728797</v>
      </c>
      <c r="AJ556">
        <v>42.1010531929076</v>
      </c>
      <c r="AK556" t="str">
        <f>IF(AND(Table2[[#This Row],[20D EMA]]&gt;Table2[[#This Row],[50D EMA]],Table2[[#This Row],[50D EMA]]&gt;Table2[[#This Row],[200D EMA]]),"Uptrend","Downtrend/NoTrend")</f>
        <v>Uptrend</v>
      </c>
      <c r="AL556">
        <v>-0.03</v>
      </c>
      <c r="AM556" t="s">
        <v>3193</v>
      </c>
      <c r="AN556">
        <v>-1.65</v>
      </c>
      <c r="AO556" t="s">
        <v>3193</v>
      </c>
      <c r="AP556">
        <v>-0.109337380660016</v>
      </c>
      <c r="AQ556">
        <f>(Table2[[#This Row],[Sharpe Ratio]]-AVERAGE(Table2[Sharpe Ratio]))/_xlfn.STDEV.P(Table2[Sharpe Ratio])</f>
        <v>-2.0519984317874176</v>
      </c>
      <c r="AR55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-2.6853899648043607</v>
      </c>
      <c r="AS556">
        <f>_xlfn.RANK.AVG(Table2[[#This Row],[1Y Return vs Nifty Z-Score]],Table2[1Y Return vs Nifty Z-Score])</f>
        <v>429</v>
      </c>
      <c r="AT556">
        <f>_xlfn.RANK.AVG(Table2[[#This Row],[6M Return vs Nifty Z-Score]],Table2[6M Return vs Nifty Z-Score])</f>
        <v>390</v>
      </c>
      <c r="AU556">
        <f>_xlfn.RANK.AVG(Table2[[#This Row],[Sharpe Ratio Z-Score]],Table2[Sharpe Ratio Z-Score])</f>
        <v>722</v>
      </c>
      <c r="AV556">
        <f>(Table2[[#This Row],[Rank 1Y]]+Table2[[#This Row],[Rank 6M]]+Table2[[#This Row],[Rank Sharpe]])/3</f>
        <v>513.66666666666663</v>
      </c>
    </row>
    <row r="557" spans="1:48" x14ac:dyDescent="0.3">
      <c r="A557" t="s">
        <v>322</v>
      </c>
      <c r="B557" t="s">
        <v>323</v>
      </c>
      <c r="C557" t="s">
        <v>3148</v>
      </c>
      <c r="D557" t="s">
        <v>34</v>
      </c>
      <c r="E557">
        <v>86404.781865632904</v>
      </c>
      <c r="F557">
        <v>113.19</v>
      </c>
      <c r="G557">
        <v>-19.117222358288998</v>
      </c>
      <c r="H557">
        <f>(Table2[[#This Row],[1Y Return vs Nifty]]-AVERAGE(Table2[1Y Return vs Nifty]))/_xlfn.STDEV.P(Table2[1Y Return vs Nifty])</f>
        <v>-0.73917094642173853</v>
      </c>
      <c r="I557">
        <v>-5.9834307745099702</v>
      </c>
      <c r="J557">
        <f>(Table2[[#This Row],[1M Return vs Nifty]]-AVERAGE(Table2[1M Return vs Nifty]))/_xlfn.STDEV.P(Table2[1M Return vs Nifty])</f>
        <v>-0.57411947367665461</v>
      </c>
      <c r="K557">
        <v>-34.602641049745301</v>
      </c>
      <c r="L557">
        <f>(Table2[[#This Row],[6M Return vs Nifty]]-AVERAGE(Table2[6M Return vs Nifty]))/_xlfn.STDEV.P(Table2[6M Return vs Nifty])</f>
        <v>-1.3820377701831723</v>
      </c>
      <c r="M557">
        <v>0.29902195856925801</v>
      </c>
      <c r="N557">
        <f>(Table2[[#This Row],[1W Return vs Nifty]]-AVERAGE(Table2[1W Return vs Nifty]))/_xlfn.STDEV.P(Table2[1W Return vs Nifty])</f>
        <v>-0.74528706241967713</v>
      </c>
      <c r="O557">
        <v>118.41</v>
      </c>
      <c r="P557">
        <v>122.880691748071</v>
      </c>
      <c r="Q557">
        <v>127.26810706129901</v>
      </c>
      <c r="R557">
        <v>19.775676844669299</v>
      </c>
      <c r="S557" s="1">
        <f>(Table2[[#This Row],[Close Price]]-Table2[[#This Row],[20D EMA]])/Table2[[#This Row],[20D EMA]]</f>
        <v>-4.4084114517354944E-2</v>
      </c>
      <c r="T557" s="1">
        <f>(Table2[[#This Row],[Close Price]]-Table2[[#This Row],[50D EMA]])/Table2[[#This Row],[50D EMA]]</f>
        <v>-7.8862607381302685E-2</v>
      </c>
      <c r="U557" s="1">
        <f>(Table2[[#This Row],[Close Price]]-Table2[[#This Row],[200D EMA]])/Table2[[#This Row],[200D EMA]]</f>
        <v>-0.11061771394555474</v>
      </c>
      <c r="V557">
        <v>0.78558073879110601</v>
      </c>
      <c r="W557">
        <v>112.2</v>
      </c>
      <c r="X557">
        <v>115.38</v>
      </c>
      <c r="Y557">
        <v>112.2</v>
      </c>
      <c r="Z557">
        <v>116.45</v>
      </c>
      <c r="AA557">
        <v>112.2</v>
      </c>
      <c r="AB557">
        <v>123.64</v>
      </c>
      <c r="AC557" s="1">
        <f>(Table2[[#This Row],[Close Price]]/Table2[[#This Row],[Day Low]])-1</f>
        <v>8.8235294117646745E-3</v>
      </c>
      <c r="AD557" s="1">
        <f>(Table2[[#This Row],[Day High]]/Table2[[#This Row],[Close Price]])-1</f>
        <v>1.9347998939835742E-2</v>
      </c>
      <c r="AE557" s="1">
        <f>(Table2[[#This Row],[Close Price]]/Table2[[#This Row],[Current Week Low]])-1</f>
        <v>8.8235294117646745E-3</v>
      </c>
      <c r="AF557" s="1">
        <f>(Table2[[#This Row],[Current Week High]]/Table2[[#This Row],[Close Price]])-1</f>
        <v>2.8801130841947131E-2</v>
      </c>
      <c r="AG557" s="1">
        <f>(Table2[[#This Row],[Close Price]]/Table2[[#This Row],[Current Month Low]])-1</f>
        <v>8.8235294117646745E-3</v>
      </c>
      <c r="AH557" s="1">
        <f>(Table2[[#This Row],[Current Month High]]/Table2[[#This Row],[Close Price]])-1</f>
        <v>9.2322643343051514E-2</v>
      </c>
      <c r="AI557">
        <v>52.3986217863768</v>
      </c>
      <c r="AJ557">
        <v>24.043835616438301</v>
      </c>
      <c r="AK557" t="str">
        <f>IF(AND(Table2[[#This Row],[20D EMA]]&gt;Table2[[#This Row],[50D EMA]],Table2[[#This Row],[50D EMA]]&gt;Table2[[#This Row],[200D EMA]]),"Uptrend","Downtrend/NoTrend")</f>
        <v>Downtrend/NoTrend</v>
      </c>
      <c r="AL557">
        <v>-0.16</v>
      </c>
      <c r="AM557" t="s">
        <v>3193</v>
      </c>
      <c r="AN557">
        <v>-10.85</v>
      </c>
      <c r="AO557" t="s">
        <v>3193</v>
      </c>
      <c r="AP557">
        <v>9.5101795053828E-2</v>
      </c>
      <c r="AQ557">
        <f>(Table2[[#This Row],[Sharpe Ratio]]-AVERAGE(Table2[Sharpe Ratio]))/_xlfn.STDEV.P(Table2[Sharpe Ratio])</f>
        <v>0.33079097637810423</v>
      </c>
      <c r="AR5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7">
        <f>_xlfn.RANK.AVG(Table2[[#This Row],[1Y Return vs Nifty Z-Score]],Table2[1Y Return vs Nifty Z-Score])</f>
        <v>575</v>
      </c>
      <c r="AT557">
        <f>_xlfn.RANK.AVG(Table2[[#This Row],[6M Return vs Nifty Z-Score]],Table2[6M Return vs Nifty Z-Score])</f>
        <v>712</v>
      </c>
      <c r="AU557">
        <f>_xlfn.RANK.AVG(Table2[[#This Row],[Sharpe Ratio Z-Score]],Table2[Sharpe Ratio Z-Score])</f>
        <v>255</v>
      </c>
      <c r="AV557">
        <f>(Table2[[#This Row],[Rank 1Y]]+Table2[[#This Row],[Rank 6M]]+Table2[[#This Row],[Rank Sharpe]])/3</f>
        <v>514</v>
      </c>
    </row>
    <row r="558" spans="1:48" x14ac:dyDescent="0.3">
      <c r="A558" t="s">
        <v>1086</v>
      </c>
      <c r="B558" t="s">
        <v>1087</v>
      </c>
      <c r="C558" t="s">
        <v>3147</v>
      </c>
      <c r="D558" t="s">
        <v>266</v>
      </c>
      <c r="E558">
        <v>12356.05488464</v>
      </c>
      <c r="F558">
        <v>894.2</v>
      </c>
      <c r="G558">
        <v>6.3482392424206902</v>
      </c>
      <c r="H558">
        <f>(Table2[[#This Row],[1Y Return vs Nifty]]-AVERAGE(Table2[1Y Return vs Nifty]))/_xlfn.STDEV.P(Table2[1Y Return vs Nifty])</f>
        <v>-0.31681373820933734</v>
      </c>
      <c r="I558">
        <v>-9.0476116937309907</v>
      </c>
      <c r="J558">
        <f>(Table2[[#This Row],[1M Return vs Nifty]]-AVERAGE(Table2[1M Return vs Nifty]))/_xlfn.STDEV.P(Table2[1M Return vs Nifty])</f>
        <v>-0.91182377784426638</v>
      </c>
      <c r="K558">
        <v>-25.042659381037701</v>
      </c>
      <c r="L558">
        <f>(Table2[[#This Row],[6M Return vs Nifty]]-AVERAGE(Table2[6M Return vs Nifty]))/_xlfn.STDEV.P(Table2[6M Return vs Nifty])</f>
        <v>-1.092402649170678</v>
      </c>
      <c r="M558">
        <v>0.94386924429041497</v>
      </c>
      <c r="N558">
        <f>(Table2[[#This Row],[1W Return vs Nifty]]-AVERAGE(Table2[1W Return vs Nifty]))/_xlfn.STDEV.P(Table2[1W Return vs Nifty])</f>
        <v>-0.62104208882163014</v>
      </c>
      <c r="O558">
        <v>926.16</v>
      </c>
      <c r="P558">
        <v>957.091919245589</v>
      </c>
      <c r="Q558">
        <v>936.11758779549098</v>
      </c>
      <c r="R558">
        <v>40.234850909953501</v>
      </c>
      <c r="S558" s="1">
        <f>(Table2[[#This Row],[Close Price]]-Table2[[#This Row],[20D EMA]])/Table2[[#This Row],[20D EMA]]</f>
        <v>-3.4508076358296537E-2</v>
      </c>
      <c r="T558" s="1">
        <f>(Table2[[#This Row],[Close Price]]-Table2[[#This Row],[50D EMA]])/Table2[[#This Row],[50D EMA]]</f>
        <v>-6.5711472410259625E-2</v>
      </c>
      <c r="U558" s="1">
        <f>(Table2[[#This Row],[Close Price]]-Table2[[#This Row],[200D EMA]])/Table2[[#This Row],[200D EMA]]</f>
        <v>-4.477812225941049E-2</v>
      </c>
      <c r="V558">
        <v>1.3691230588010299</v>
      </c>
      <c r="W558">
        <v>874</v>
      </c>
      <c r="X558">
        <v>897.05</v>
      </c>
      <c r="Y558">
        <v>874</v>
      </c>
      <c r="Z558">
        <v>908.9</v>
      </c>
      <c r="AA558">
        <v>856.3</v>
      </c>
      <c r="AB558">
        <v>973.2</v>
      </c>
      <c r="AC558" s="1">
        <f>(Table2[[#This Row],[Close Price]]/Table2[[#This Row],[Day Low]])-1</f>
        <v>2.3112128146453248E-2</v>
      </c>
      <c r="AD558" s="1">
        <f>(Table2[[#This Row],[Day High]]/Table2[[#This Row],[Close Price]])-1</f>
        <v>3.1872064415119361E-3</v>
      </c>
      <c r="AE558" s="1">
        <f>(Table2[[#This Row],[Close Price]]/Table2[[#This Row],[Current Week Low]])-1</f>
        <v>2.3112128146453248E-2</v>
      </c>
      <c r="AF558" s="1">
        <f>(Table2[[#This Row],[Current Week High]]/Table2[[#This Row],[Close Price]])-1</f>
        <v>1.6439275329903857E-2</v>
      </c>
      <c r="AG558" s="1">
        <f>(Table2[[#This Row],[Close Price]]/Table2[[#This Row],[Current Month Low]])-1</f>
        <v>4.4260189186033028E-2</v>
      </c>
      <c r="AH558" s="1">
        <f>(Table2[[#This Row],[Current Month High]]/Table2[[#This Row],[Close Price]])-1</f>
        <v>8.8347125922612291E-2</v>
      </c>
      <c r="AI558">
        <v>34.086334153433199</v>
      </c>
      <c r="AJ558">
        <v>43.072000000000003</v>
      </c>
      <c r="AK558" t="str">
        <f>IF(AND(Table2[[#This Row],[20D EMA]]&gt;Table2[[#This Row],[50D EMA]],Table2[[#This Row],[50D EMA]]&gt;Table2[[#This Row],[200D EMA]]),"Uptrend","Downtrend/NoTrend")</f>
        <v>Downtrend/NoTrend</v>
      </c>
      <c r="AL558">
        <v>-0.14000000000000001</v>
      </c>
      <c r="AM558" t="s">
        <v>3193</v>
      </c>
      <c r="AN558">
        <v>-12.77</v>
      </c>
      <c r="AO558" t="s">
        <v>3193</v>
      </c>
      <c r="AP558">
        <v>2.5104086604234001E-2</v>
      </c>
      <c r="AQ558">
        <f>(Table2[[#This Row],[Sharpe Ratio]]-AVERAGE(Table2[Sharpe Ratio]))/_xlfn.STDEV.P(Table2[Sharpe Ratio])</f>
        <v>-0.48504971417040654</v>
      </c>
      <c r="AR5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58">
        <f>_xlfn.RANK.AVG(Table2[[#This Row],[1Y Return vs Nifty Z-Score]],Table2[1Y Return vs Nifty Z-Score])</f>
        <v>404</v>
      </c>
      <c r="AT558">
        <f>_xlfn.RANK.AVG(Table2[[#This Row],[6M Return vs Nifty Z-Score]],Table2[6M Return vs Nifty Z-Score])</f>
        <v>679</v>
      </c>
      <c r="AU558">
        <f>_xlfn.RANK.AVG(Table2[[#This Row],[Sharpe Ratio Z-Score]],Table2[Sharpe Ratio Z-Score])</f>
        <v>461</v>
      </c>
      <c r="AV558">
        <f>(Table2[[#This Row],[Rank 1Y]]+Table2[[#This Row],[Rank 6M]]+Table2[[#This Row],[Rank Sharpe]])/3</f>
        <v>514.66666666666663</v>
      </c>
    </row>
    <row r="559" spans="1:48" x14ac:dyDescent="0.3">
      <c r="A559" t="s">
        <v>2194</v>
      </c>
      <c r="B559" t="s">
        <v>2195</v>
      </c>
      <c r="C559" t="s">
        <v>3154</v>
      </c>
      <c r="D559" t="s">
        <v>274</v>
      </c>
      <c r="E559">
        <v>2732.7327070000001</v>
      </c>
      <c r="F559">
        <v>281.95</v>
      </c>
      <c r="G559">
        <v>-22.6522745740102</v>
      </c>
      <c r="H559">
        <f>(Table2[[#This Row],[1Y Return vs Nifty]]-AVERAGE(Table2[1Y Return vs Nifty]))/_xlfn.STDEV.P(Table2[1Y Return vs Nifty])</f>
        <v>-0.79780152646492375</v>
      </c>
      <c r="I559">
        <v>-10.691231556465601</v>
      </c>
      <c r="J559">
        <f>(Table2[[#This Row],[1M Return vs Nifty]]-AVERAGE(Table2[1M Return vs Nifty]))/_xlfn.STDEV.P(Table2[1M Return vs Nifty])</f>
        <v>-1.0929676191165254</v>
      </c>
      <c r="K559">
        <v>-20.513323678586602</v>
      </c>
      <c r="L559">
        <f>(Table2[[#This Row],[6M Return vs Nifty]]-AVERAGE(Table2[6M Return vs Nifty]))/_xlfn.STDEV.P(Table2[6M Return vs Nifty])</f>
        <v>-0.95517909166327308</v>
      </c>
      <c r="M559">
        <v>-0.54655559030825496</v>
      </c>
      <c r="N559">
        <f>(Table2[[#This Row],[1W Return vs Nifty]]-AVERAGE(Table2[1W Return vs Nifty]))/_xlfn.STDEV.P(Table2[1W Return vs Nifty])</f>
        <v>-0.90820743529198722</v>
      </c>
      <c r="O559">
        <v>314.95999999999998</v>
      </c>
      <c r="P559">
        <v>306.93008511578802</v>
      </c>
      <c r="Q559">
        <v>305.71862744590902</v>
      </c>
      <c r="R559">
        <v>23.5986750571046</v>
      </c>
      <c r="S559" s="1">
        <f>(Table2[[#This Row],[Close Price]]-Table2[[#This Row],[20D EMA]])/Table2[[#This Row],[20D EMA]]</f>
        <v>-0.10480695961391921</v>
      </c>
      <c r="T559" s="1">
        <f>(Table2[[#This Row],[Close Price]]-Table2[[#This Row],[50D EMA]])/Table2[[#This Row],[50D EMA]]</f>
        <v>-8.1386890132860074E-2</v>
      </c>
      <c r="U559" s="1">
        <f>(Table2[[#This Row],[Close Price]]-Table2[[#This Row],[200D EMA]])/Table2[[#This Row],[200D EMA]]</f>
        <v>-7.774674263220821E-2</v>
      </c>
      <c r="V559">
        <v>1.2809586856659601</v>
      </c>
      <c r="W559">
        <v>278.60000000000002</v>
      </c>
      <c r="X559">
        <v>282.85000000000002</v>
      </c>
      <c r="Y559">
        <v>280.5</v>
      </c>
      <c r="Z559">
        <v>285.75</v>
      </c>
      <c r="AA559">
        <v>280.5</v>
      </c>
      <c r="AB559">
        <v>289.25</v>
      </c>
      <c r="AC559" s="1">
        <f>(Table2[[#This Row],[Close Price]]/Table2[[#This Row],[Day Low]])-1</f>
        <v>1.2024407753050914E-2</v>
      </c>
      <c r="AD559" s="1">
        <f>(Table2[[#This Row],[Day High]]/Table2[[#This Row],[Close Price]])-1</f>
        <v>3.1920553289590536E-3</v>
      </c>
      <c r="AE559" s="1">
        <f>(Table2[[#This Row],[Close Price]]/Table2[[#This Row],[Current Week Low]])-1</f>
        <v>5.169340463458072E-3</v>
      </c>
      <c r="AF559" s="1">
        <f>(Table2[[#This Row],[Current Week High]]/Table2[[#This Row],[Close Price]])-1</f>
        <v>1.3477566944493757E-2</v>
      </c>
      <c r="AG559" s="1">
        <f>(Table2[[#This Row],[Close Price]]/Table2[[#This Row],[Current Month Low]])-1</f>
        <v>5.169340463458072E-3</v>
      </c>
      <c r="AH559" s="1">
        <f>(Table2[[#This Row],[Current Month High]]/Table2[[#This Row],[Close Price]])-1</f>
        <v>2.5891115446001089E-2</v>
      </c>
      <c r="AI559">
        <v>42.418868593722301</v>
      </c>
      <c r="AJ559">
        <v>15.0112176218641</v>
      </c>
      <c r="AK559" t="str">
        <f>IF(AND(Table2[[#This Row],[20D EMA]]&gt;Table2[[#This Row],[50D EMA]],Table2[[#This Row],[50D EMA]]&gt;Table2[[#This Row],[200D EMA]]),"Uptrend","Downtrend/NoTrend")</f>
        <v>Uptrend</v>
      </c>
      <c r="AL559">
        <v>-0.14000000000000001</v>
      </c>
      <c r="AM559" t="s">
        <v>3193</v>
      </c>
      <c r="AN559">
        <v>-7.27</v>
      </c>
      <c r="AO559" t="s">
        <v>3193</v>
      </c>
      <c r="AP559">
        <v>7.5877357852936006E-2</v>
      </c>
      <c r="AQ559">
        <f>(Table2[[#This Row],[Sharpe Ratio]]-AVERAGE(Table2[Sharpe Ratio]))/_xlfn.STDEV.P(Table2[Sharpe Ratio])</f>
        <v>0.10672538239260318</v>
      </c>
      <c r="AR55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-3.6474302901441065</v>
      </c>
      <c r="AS559">
        <f>_xlfn.RANK.AVG(Table2[[#This Row],[1Y Return vs Nifty Z-Score]],Table2[1Y Return vs Nifty Z-Score])</f>
        <v>591</v>
      </c>
      <c r="AT559">
        <f>_xlfn.RANK.AVG(Table2[[#This Row],[6M Return vs Nifty Z-Score]],Table2[6M Return vs Nifty Z-Score])</f>
        <v>641</v>
      </c>
      <c r="AU559">
        <f>_xlfn.RANK.AVG(Table2[[#This Row],[Sharpe Ratio Z-Score]],Table2[Sharpe Ratio Z-Score])</f>
        <v>312</v>
      </c>
      <c r="AV559">
        <f>(Table2[[#This Row],[Rank 1Y]]+Table2[[#This Row],[Rank 6M]]+Table2[[#This Row],[Rank Sharpe]])/3</f>
        <v>514.66666666666663</v>
      </c>
    </row>
    <row r="560" spans="1:48" x14ac:dyDescent="0.3">
      <c r="A560" t="s">
        <v>175</v>
      </c>
      <c r="B560" t="s">
        <v>176</v>
      </c>
      <c r="C560" t="s">
        <v>3148</v>
      </c>
      <c r="D560" t="s">
        <v>43</v>
      </c>
      <c r="E560">
        <v>153683.84206652499</v>
      </c>
      <c r="F560">
        <v>714.25</v>
      </c>
      <c r="G560">
        <v>-9.3196869678043992</v>
      </c>
      <c r="H560">
        <f>(Table2[[#This Row],[1Y Return vs Nifty]]-AVERAGE(Table2[1Y Return vs Nifty]))/_xlfn.STDEV.P(Table2[1Y Return vs Nifty])</f>
        <v>-0.57667400213811515</v>
      </c>
      <c r="I560">
        <v>6.0806262470541199</v>
      </c>
      <c r="J560">
        <f>(Table2[[#This Row],[1M Return vs Nifty]]-AVERAGE(Table2[1M Return vs Nifty]))/_xlfn.STDEV.P(Table2[1M Return vs Nifty])</f>
        <v>0.75546389274591597</v>
      </c>
      <c r="K560">
        <v>4.0230977433948798</v>
      </c>
      <c r="L560">
        <f>(Table2[[#This Row],[6M Return vs Nifty]]-AVERAGE(Table2[6M Return vs Nifty]))/_xlfn.STDEV.P(Table2[6M Return vs Nifty])</f>
        <v>-0.21180848342968051</v>
      </c>
      <c r="M560">
        <v>4.6795863076715598</v>
      </c>
      <c r="N560">
        <f>(Table2[[#This Row],[1W Return vs Nifty]]-AVERAGE(Table2[1W Return vs Nifty]))/_xlfn.STDEV.P(Table2[1W Return vs Nifty])</f>
        <v>9.8731535394674622E-2</v>
      </c>
      <c r="O560">
        <v>717.98</v>
      </c>
      <c r="P560">
        <v>706.03648100907697</v>
      </c>
      <c r="Q560">
        <v>652.53018380123103</v>
      </c>
      <c r="R560">
        <v>46.463234009632501</v>
      </c>
      <c r="S560" s="1">
        <f>(Table2[[#This Row],[Close Price]]-Table2[[#This Row],[20D EMA]])/Table2[[#This Row],[20D EMA]]</f>
        <v>-5.1951307835873114E-3</v>
      </c>
      <c r="T560" s="1">
        <f>(Table2[[#This Row],[Close Price]]-Table2[[#This Row],[50D EMA]])/Table2[[#This Row],[50D EMA]]</f>
        <v>1.1633278466268713E-2</v>
      </c>
      <c r="U560" s="1">
        <f>(Table2[[#This Row],[Close Price]]-Table2[[#This Row],[200D EMA]])/Table2[[#This Row],[200D EMA]]</f>
        <v>9.4585381229766383E-2</v>
      </c>
      <c r="V560">
        <v>0.700524858470707</v>
      </c>
      <c r="W560">
        <v>711.3</v>
      </c>
      <c r="X560">
        <v>746.45</v>
      </c>
      <c r="Y560">
        <v>711.3</v>
      </c>
      <c r="Z560">
        <v>746.45</v>
      </c>
      <c r="AA560">
        <v>696.5</v>
      </c>
      <c r="AB560">
        <v>746.45</v>
      </c>
      <c r="AC560" s="1">
        <f>(Table2[[#This Row],[Close Price]]/Table2[[#This Row],[Day Low]])-1</f>
        <v>4.1473358639112501E-3</v>
      </c>
      <c r="AD560" s="1">
        <f>(Table2[[#This Row],[Day High]]/Table2[[#This Row],[Close Price]])-1</f>
        <v>4.5082254112705611E-2</v>
      </c>
      <c r="AE560" s="1">
        <f>(Table2[[#This Row],[Close Price]]/Table2[[#This Row],[Current Week Low]])-1</f>
        <v>4.1473358639112501E-3</v>
      </c>
      <c r="AF560" s="1">
        <f>(Table2[[#This Row],[Current Week High]]/Table2[[#This Row],[Close Price]])-1</f>
        <v>4.5082254112705611E-2</v>
      </c>
      <c r="AG560" s="1">
        <f>(Table2[[#This Row],[Close Price]]/Table2[[#This Row],[Current Month Low]])-1</f>
        <v>2.548456568557067E-2</v>
      </c>
      <c r="AH560" s="1">
        <f>(Table2[[#This Row],[Current Month High]]/Table2[[#This Row],[Close Price]])-1</f>
        <v>4.5082254112705611E-2</v>
      </c>
      <c r="AI560">
        <v>6.5733286664333201</v>
      </c>
      <c r="AJ560">
        <v>39.665623777864603</v>
      </c>
      <c r="AK560" t="str">
        <f>IF(AND(Table2[[#This Row],[20D EMA]]&gt;Table2[[#This Row],[50D EMA]],Table2[[#This Row],[50D EMA]]&gt;Table2[[#This Row],[200D EMA]]),"Uptrend","Downtrend/NoTrend")</f>
        <v>Uptrend</v>
      </c>
      <c r="AL560">
        <v>-0.01</v>
      </c>
      <c r="AM560" t="s">
        <v>3193</v>
      </c>
      <c r="AN560">
        <v>-2.1</v>
      </c>
      <c r="AO560" t="s">
        <v>3193</v>
      </c>
      <c r="AP560">
        <v>-3.8531602585582997E-2</v>
      </c>
      <c r="AQ560">
        <f>(Table2[[#This Row],[Sharpe Ratio]]-AVERAGE(Table2[Sharpe Ratio]))/_xlfn.STDEV.P(Table2[Sharpe Ratio])</f>
        <v>-1.226739488908337</v>
      </c>
      <c r="AR56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-1.161026546335542</v>
      </c>
      <c r="AS560">
        <f>_xlfn.RANK.AVG(Table2[[#This Row],[1Y Return vs Nifty Z-Score]],Table2[1Y Return vs Nifty Z-Score])</f>
        <v>514</v>
      </c>
      <c r="AT560">
        <f>_xlfn.RANK.AVG(Table2[[#This Row],[6M Return vs Nifty Z-Score]],Table2[6M Return vs Nifty Z-Score])</f>
        <v>382</v>
      </c>
      <c r="AU560">
        <f>_xlfn.RANK.AVG(Table2[[#This Row],[Sharpe Ratio Z-Score]],Table2[Sharpe Ratio Z-Score])</f>
        <v>650</v>
      </c>
      <c r="AV560">
        <f>(Table2[[#This Row],[Rank 1Y]]+Table2[[#This Row],[Rank 6M]]+Table2[[#This Row],[Rank Sharpe]])/3</f>
        <v>515.33333333333337</v>
      </c>
    </row>
    <row r="561" spans="1:48" x14ac:dyDescent="0.3">
      <c r="A561" t="s">
        <v>512</v>
      </c>
      <c r="B561" t="s">
        <v>513</v>
      </c>
      <c r="C561" t="s">
        <v>3159</v>
      </c>
      <c r="D561" t="s">
        <v>455</v>
      </c>
      <c r="E561">
        <v>43089.851429459901</v>
      </c>
      <c r="F561">
        <v>1552.65</v>
      </c>
      <c r="G561">
        <v>-36.574566632922497</v>
      </c>
      <c r="H561">
        <f>(Table2[[#This Row],[1Y Return vs Nifty]]-AVERAGE(Table2[1Y Return vs Nifty]))/_xlfn.STDEV.P(Table2[1Y Return vs Nifty])</f>
        <v>-1.0287095892410569</v>
      </c>
      <c r="I561">
        <v>7.7770460132705601</v>
      </c>
      <c r="J561">
        <f>(Table2[[#This Row],[1M Return vs Nifty]]-AVERAGE(Table2[1M Return vs Nifty]))/_xlfn.STDEV.P(Table2[1M Return vs Nifty])</f>
        <v>0.9424268273209232</v>
      </c>
      <c r="K561">
        <v>-12.1901877725898</v>
      </c>
      <c r="L561">
        <f>(Table2[[#This Row],[6M Return vs Nifty]]-AVERAGE(Table2[6M Return vs Nifty]))/_xlfn.STDEV.P(Table2[6M Return vs Nifty])</f>
        <v>-0.70301621532349912</v>
      </c>
      <c r="M561">
        <v>0.74093164382850696</v>
      </c>
      <c r="N561">
        <f>(Table2[[#This Row],[1W Return vs Nifty]]-AVERAGE(Table2[1W Return vs Nifty]))/_xlfn.STDEV.P(Table2[1W Return vs Nifty])</f>
        <v>-0.66014278346632116</v>
      </c>
      <c r="O561">
        <v>1533.54</v>
      </c>
      <c r="P561">
        <v>1503.2688224364899</v>
      </c>
      <c r="Q561">
        <v>1506.6350763646899</v>
      </c>
      <c r="R561">
        <v>52.2276377940834</v>
      </c>
      <c r="S561" s="1">
        <f>(Table2[[#This Row],[Close Price]]-Table2[[#This Row],[20D EMA]])/Table2[[#This Row],[20D EMA]]</f>
        <v>1.2461363903126185E-2</v>
      </c>
      <c r="T561" s="1">
        <f>(Table2[[#This Row],[Close Price]]-Table2[[#This Row],[50D EMA]])/Table2[[#This Row],[50D EMA]]</f>
        <v>3.2849199575278508E-2</v>
      </c>
      <c r="U561" s="1">
        <f>(Table2[[#This Row],[Close Price]]-Table2[[#This Row],[200D EMA]])/Table2[[#This Row],[200D EMA]]</f>
        <v>3.0541518883483113E-2</v>
      </c>
      <c r="V561">
        <v>1.12985954476963</v>
      </c>
      <c r="W561">
        <v>1532.05</v>
      </c>
      <c r="X561">
        <v>1561.65</v>
      </c>
      <c r="Y561">
        <v>1532.05</v>
      </c>
      <c r="Z561">
        <v>1591.95</v>
      </c>
      <c r="AA561">
        <v>1504.2</v>
      </c>
      <c r="AB561">
        <v>1652.6</v>
      </c>
      <c r="AC561" s="1">
        <f>(Table2[[#This Row],[Close Price]]/Table2[[#This Row],[Day Low]])-1</f>
        <v>1.3446036356515867E-2</v>
      </c>
      <c r="AD561" s="1">
        <f>(Table2[[#This Row],[Day High]]/Table2[[#This Row],[Close Price]])-1</f>
        <v>5.7965413969665036E-3</v>
      </c>
      <c r="AE561" s="1">
        <f>(Table2[[#This Row],[Close Price]]/Table2[[#This Row],[Current Week Low]])-1</f>
        <v>1.3446036356515867E-2</v>
      </c>
      <c r="AF561" s="1">
        <f>(Table2[[#This Row],[Current Week High]]/Table2[[#This Row],[Close Price]])-1</f>
        <v>2.5311564100086947E-2</v>
      </c>
      <c r="AG561" s="1">
        <f>(Table2[[#This Row],[Close Price]]/Table2[[#This Row],[Current Month Low]])-1</f>
        <v>3.2209812524930159E-2</v>
      </c>
      <c r="AH561" s="1">
        <f>(Table2[[#This Row],[Current Month High]]/Table2[[#This Row],[Close Price]])-1</f>
        <v>6.4373812514088691E-2</v>
      </c>
      <c r="AI561">
        <v>15.1804978584999</v>
      </c>
      <c r="AJ561">
        <v>18.9770114942528</v>
      </c>
      <c r="AK561" t="str">
        <f>IF(AND(Table2[[#This Row],[20D EMA]]&gt;Table2[[#This Row],[50D EMA]],Table2[[#This Row],[50D EMA]]&gt;Table2[[#This Row],[200D EMA]]),"Uptrend","Downtrend/NoTrend")</f>
        <v>Downtrend/NoTrend</v>
      </c>
      <c r="AL561">
        <v>0.01</v>
      </c>
      <c r="AM561" t="s">
        <v>3194</v>
      </c>
      <c r="AN561">
        <v>2.37</v>
      </c>
      <c r="AO561" t="s">
        <v>3194</v>
      </c>
      <c r="AP561">
        <v>7.1384850206326997E-2</v>
      </c>
      <c r="AQ561">
        <f>(Table2[[#This Row],[Sharpe Ratio]]-AVERAGE(Table2[Sharpe Ratio]))/_xlfn.STDEV.P(Table2[Sharpe Ratio])</f>
        <v>5.4364089117648583E-2</v>
      </c>
      <c r="AR5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1">
        <f>_xlfn.RANK.AVG(Table2[[#This Row],[1Y Return vs Nifty Z-Score]],Table2[1Y Return vs Nifty Z-Score])</f>
        <v>666</v>
      </c>
      <c r="AT561">
        <f>_xlfn.RANK.AVG(Table2[[#This Row],[6M Return vs Nifty Z-Score]],Table2[6M Return vs Nifty Z-Score])</f>
        <v>556</v>
      </c>
      <c r="AU561">
        <f>_xlfn.RANK.AVG(Table2[[#This Row],[Sharpe Ratio Z-Score]],Table2[Sharpe Ratio Z-Score])</f>
        <v>327</v>
      </c>
      <c r="AV561">
        <f>(Table2[[#This Row],[Rank 1Y]]+Table2[[#This Row],[Rank 6M]]+Table2[[#This Row],[Rank Sharpe]])/3</f>
        <v>516.33333333333337</v>
      </c>
    </row>
    <row r="562" spans="1:48" x14ac:dyDescent="0.3">
      <c r="A562" t="s">
        <v>1195</v>
      </c>
      <c r="B562" t="s">
        <v>1196</v>
      </c>
      <c r="C562" t="s">
        <v>3157</v>
      </c>
      <c r="D562" t="s">
        <v>762</v>
      </c>
      <c r="E562">
        <v>10351.114992665</v>
      </c>
      <c r="F562">
        <v>8025.65</v>
      </c>
      <c r="G562">
        <v>-37.6974737513031</v>
      </c>
      <c r="H562">
        <f>(Table2[[#This Row],[1Y Return vs Nifty]]-AVERAGE(Table2[1Y Return vs Nifty]))/_xlfn.STDEV.P(Table2[1Y Return vs Nifty])</f>
        <v>-1.047333556206095</v>
      </c>
      <c r="I562">
        <v>-5.7805316681748504</v>
      </c>
      <c r="J562">
        <f>(Table2[[#This Row],[1M Return vs Nifty]]-AVERAGE(Table2[1M Return vs Nifty]))/_xlfn.STDEV.P(Table2[1M Return vs Nifty])</f>
        <v>-0.55175790191327745</v>
      </c>
      <c r="K562">
        <v>-0.59163570295424595</v>
      </c>
      <c r="L562">
        <f>(Table2[[#This Row],[6M Return vs Nifty]]-AVERAGE(Table2[6M Return vs Nifty]))/_xlfn.STDEV.P(Table2[6M Return vs Nifty])</f>
        <v>-0.35161930383624573</v>
      </c>
      <c r="M562">
        <v>1.6305960601268601</v>
      </c>
      <c r="N562">
        <f>(Table2[[#This Row],[1W Return vs Nifty]]-AVERAGE(Table2[1W Return vs Nifty]))/_xlfn.STDEV.P(Table2[1W Return vs Nifty])</f>
        <v>-0.48872804022134664</v>
      </c>
      <c r="O562">
        <v>8160.98</v>
      </c>
      <c r="P562">
        <v>8507.2009049329608</v>
      </c>
      <c r="Q562">
        <v>8247.4054389089706</v>
      </c>
      <c r="R562">
        <v>47.955826904170102</v>
      </c>
      <c r="S562" s="1">
        <f>(Table2[[#This Row],[Close Price]]-Table2[[#This Row],[20D EMA]])/Table2[[#This Row],[20D EMA]]</f>
        <v>-1.6582567289712746E-2</v>
      </c>
      <c r="T562" s="1">
        <f>(Table2[[#This Row],[Close Price]]-Table2[[#This Row],[50D EMA]])/Table2[[#This Row],[50D EMA]]</f>
        <v>-5.6605093768707225E-2</v>
      </c>
      <c r="U562" s="1">
        <f>(Table2[[#This Row],[Close Price]]-Table2[[#This Row],[200D EMA]])/Table2[[#This Row],[200D EMA]]</f>
        <v>-2.6887903177742461E-2</v>
      </c>
      <c r="V562">
        <v>0.51184285676158903</v>
      </c>
      <c r="W562">
        <v>7892</v>
      </c>
      <c r="X562">
        <v>8050.6</v>
      </c>
      <c r="Y562">
        <v>7834.15</v>
      </c>
      <c r="Z562">
        <v>8050.6</v>
      </c>
      <c r="AA562">
        <v>7670.55</v>
      </c>
      <c r="AB562">
        <v>8272.7999999999993</v>
      </c>
      <c r="AC562" s="1">
        <f>(Table2[[#This Row],[Close Price]]/Table2[[#This Row],[Day Low]])-1</f>
        <v>1.6934870755195064E-2</v>
      </c>
      <c r="AD562" s="1">
        <f>(Table2[[#This Row],[Day High]]/Table2[[#This Row],[Close Price]])-1</f>
        <v>3.1087824662177077E-3</v>
      </c>
      <c r="AE562" s="1">
        <f>(Table2[[#This Row],[Close Price]]/Table2[[#This Row],[Current Week Low]])-1</f>
        <v>2.4444260066503798E-2</v>
      </c>
      <c r="AF562" s="1">
        <f>(Table2[[#This Row],[Current Week High]]/Table2[[#This Row],[Close Price]])-1</f>
        <v>3.1087824662177077E-3</v>
      </c>
      <c r="AG562" s="1">
        <f>(Table2[[#This Row],[Close Price]]/Table2[[#This Row],[Current Month Low]])-1</f>
        <v>4.6293942416123945E-2</v>
      </c>
      <c r="AH562" s="1">
        <f>(Table2[[#This Row],[Current Month High]]/Table2[[#This Row],[Close Price]])-1</f>
        <v>3.0795013488003953E-2</v>
      </c>
      <c r="AI562">
        <v>34.443316117697599</v>
      </c>
      <c r="AJ562">
        <v>21.7631083869401</v>
      </c>
      <c r="AK562" t="str">
        <f>IF(AND(Table2[[#This Row],[20D EMA]]&gt;Table2[[#This Row],[50D EMA]],Table2[[#This Row],[50D EMA]]&gt;Table2[[#This Row],[200D EMA]]),"Uptrend","Downtrend/NoTrend")</f>
        <v>Downtrend/NoTrend</v>
      </c>
      <c r="AL562">
        <v>-7.0000000000000007E-2</v>
      </c>
      <c r="AM562" t="s">
        <v>3193</v>
      </c>
      <c r="AN562">
        <v>-1.61</v>
      </c>
      <c r="AO562" t="s">
        <v>3193</v>
      </c>
      <c r="AP562">
        <v>3.2288181100226999E-2</v>
      </c>
      <c r="AQ562">
        <f>(Table2[[#This Row],[Sharpe Ratio]]-AVERAGE(Table2[Sharpe Ratio]))/_xlfn.STDEV.P(Table2[Sharpe Ratio])</f>
        <v>-0.40131730714743524</v>
      </c>
      <c r="AR5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2">
        <f>_xlfn.RANK.AVG(Table2[[#This Row],[1Y Return vs Nifty Z-Score]],Table2[1Y Return vs Nifty Z-Score])</f>
        <v>669</v>
      </c>
      <c r="AT562">
        <f>_xlfn.RANK.AVG(Table2[[#This Row],[6M Return vs Nifty Z-Score]],Table2[6M Return vs Nifty Z-Score])</f>
        <v>440</v>
      </c>
      <c r="AU562">
        <f>_xlfn.RANK.AVG(Table2[[#This Row],[Sharpe Ratio Z-Score]],Table2[Sharpe Ratio Z-Score])</f>
        <v>442</v>
      </c>
      <c r="AV562">
        <f>(Table2[[#This Row],[Rank 1Y]]+Table2[[#This Row],[Rank 6M]]+Table2[[#This Row],[Rank Sharpe]])/3</f>
        <v>517</v>
      </c>
    </row>
    <row r="563" spans="1:48" x14ac:dyDescent="0.3">
      <c r="A563" t="s">
        <v>1847</v>
      </c>
      <c r="B563" t="s">
        <v>1848</v>
      </c>
      <c r="C563" t="s">
        <v>3159</v>
      </c>
      <c r="D563" t="s">
        <v>119</v>
      </c>
      <c r="E563">
        <v>4192.0190431350002</v>
      </c>
      <c r="F563">
        <v>213.29</v>
      </c>
      <c r="G563">
        <v>-39.218492048272999</v>
      </c>
      <c r="H563">
        <f>(Table2[[#This Row],[1Y Return vs Nifty]]-AVERAGE(Table2[1Y Return vs Nifty]))/_xlfn.STDEV.P(Table2[1Y Return vs Nifty])</f>
        <v>-1.0725603929161858</v>
      </c>
      <c r="I563">
        <v>-9.6951556168260602</v>
      </c>
      <c r="J563">
        <f>(Table2[[#This Row],[1M Return vs Nifty]]-AVERAGE(Table2[1M Return vs Nifty]))/_xlfn.STDEV.P(Table2[1M Return vs Nifty])</f>
        <v>-0.98318978909871235</v>
      </c>
      <c r="K563">
        <v>-9.2404033369055902</v>
      </c>
      <c r="L563">
        <f>(Table2[[#This Row],[6M Return vs Nifty]]-AVERAGE(Table2[6M Return vs Nifty]))/_xlfn.STDEV.P(Table2[6M Return vs Nifty])</f>
        <v>-0.61364772052954741</v>
      </c>
      <c r="M563">
        <v>1.83478720078296</v>
      </c>
      <c r="N563">
        <f>(Table2[[#This Row],[1W Return vs Nifty]]-AVERAGE(Table2[1W Return vs Nifty]))/_xlfn.STDEV.P(Table2[1W Return vs Nifty])</f>
        <v>-0.44938582161930923</v>
      </c>
      <c r="O563">
        <v>225.78</v>
      </c>
      <c r="P563">
        <v>223.535996703997</v>
      </c>
      <c r="Q563">
        <v>220.08232903171501</v>
      </c>
      <c r="R563">
        <v>37.922700337996901</v>
      </c>
      <c r="S563" s="1">
        <f>(Table2[[#This Row],[Close Price]]-Table2[[#This Row],[20D EMA]])/Table2[[#This Row],[20D EMA]]</f>
        <v>-5.5319337408096414E-2</v>
      </c>
      <c r="T563" s="1">
        <f>(Table2[[#This Row],[Close Price]]-Table2[[#This Row],[50D EMA]])/Table2[[#This Row],[50D EMA]]</f>
        <v>-4.5836003395751078E-2</v>
      </c>
      <c r="U563" s="1">
        <f>(Table2[[#This Row],[Close Price]]-Table2[[#This Row],[200D EMA]])/Table2[[#This Row],[200D EMA]]</f>
        <v>-3.0862673353189585E-2</v>
      </c>
      <c r="V563">
        <v>0.78069521296364097</v>
      </c>
      <c r="W563">
        <v>212.1</v>
      </c>
      <c r="X563">
        <v>214.78</v>
      </c>
      <c r="Y563">
        <v>211.98</v>
      </c>
      <c r="Z563">
        <v>216</v>
      </c>
      <c r="AA563">
        <v>211.5</v>
      </c>
      <c r="AB563">
        <v>218.9</v>
      </c>
      <c r="AC563" s="1">
        <f>(Table2[[#This Row],[Close Price]]/Table2[[#This Row],[Day Low]])-1</f>
        <v>5.6105610561056896E-3</v>
      </c>
      <c r="AD563" s="1">
        <f>(Table2[[#This Row],[Day High]]/Table2[[#This Row],[Close Price]])-1</f>
        <v>6.9857939894042431E-3</v>
      </c>
      <c r="AE563" s="1">
        <f>(Table2[[#This Row],[Close Price]]/Table2[[#This Row],[Current Week Low]])-1</f>
        <v>6.1798282856873055E-3</v>
      </c>
      <c r="AF563" s="1">
        <f>(Table2[[#This Row],[Current Week High]]/Table2[[#This Row],[Close Price]])-1</f>
        <v>1.2705705846500104E-2</v>
      </c>
      <c r="AG563" s="1">
        <f>(Table2[[#This Row],[Close Price]]/Table2[[#This Row],[Current Month Low]])-1</f>
        <v>8.4633569739951398E-3</v>
      </c>
      <c r="AH563" s="1">
        <f>(Table2[[#This Row],[Current Month High]]/Table2[[#This Row],[Close Price]])-1</f>
        <v>2.6302217637957703E-2</v>
      </c>
      <c r="AI563">
        <v>30.338975104317999</v>
      </c>
      <c r="AJ563">
        <v>27.795086878370199</v>
      </c>
      <c r="AK563" t="str">
        <f>IF(AND(Table2[[#This Row],[20D EMA]]&gt;Table2[[#This Row],[50D EMA]],Table2[[#This Row],[50D EMA]]&gt;Table2[[#This Row],[200D EMA]]),"Uptrend","Downtrend/NoTrend")</f>
        <v>Uptrend</v>
      </c>
      <c r="AL563">
        <v>-0.03</v>
      </c>
      <c r="AM563" t="s">
        <v>3193</v>
      </c>
      <c r="AN563">
        <v>-8.3800000000000008</v>
      </c>
      <c r="AO563" t="s">
        <v>3193</v>
      </c>
      <c r="AP563">
        <v>5.9264943666919999E-2</v>
      </c>
      <c r="AQ563">
        <f>(Table2[[#This Row],[Sharpe Ratio]]-AVERAGE(Table2[Sharpe Ratio]))/_xlfn.STDEV.P(Table2[Sharpe Ratio])</f>
        <v>-8.6896434112388218E-2</v>
      </c>
      <c r="AR56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-3.2056801582761429</v>
      </c>
      <c r="AS563">
        <f>_xlfn.RANK.AVG(Table2[[#This Row],[1Y Return vs Nifty Z-Score]],Table2[1Y Return vs Nifty Z-Score])</f>
        <v>674</v>
      </c>
      <c r="AT563">
        <f>_xlfn.RANK.AVG(Table2[[#This Row],[6M Return vs Nifty Z-Score]],Table2[6M Return vs Nifty Z-Score])</f>
        <v>517</v>
      </c>
      <c r="AU563">
        <f>_xlfn.RANK.AVG(Table2[[#This Row],[Sharpe Ratio Z-Score]],Table2[Sharpe Ratio Z-Score])</f>
        <v>360</v>
      </c>
      <c r="AV563">
        <f>(Table2[[#This Row],[Rank 1Y]]+Table2[[#This Row],[Rank 6M]]+Table2[[#This Row],[Rank Sharpe]])/3</f>
        <v>517</v>
      </c>
    </row>
    <row r="564" spans="1:48" x14ac:dyDescent="0.3">
      <c r="A564" t="s">
        <v>540</v>
      </c>
      <c r="B564" t="s">
        <v>541</v>
      </c>
      <c r="C564" t="s">
        <v>3146</v>
      </c>
      <c r="D564" t="s">
        <v>179</v>
      </c>
      <c r="E564">
        <v>40332.777423749998</v>
      </c>
      <c r="F564">
        <v>585.9</v>
      </c>
      <c r="G564">
        <v>10.9442711829495</v>
      </c>
      <c r="H564">
        <f>(Table2[[#This Row],[1Y Return vs Nifty]]-AVERAGE(Table2[1Y Return vs Nifty]))/_xlfn.STDEV.P(Table2[1Y Return vs Nifty])</f>
        <v>-0.24058628748829186</v>
      </c>
      <c r="I564">
        <v>-5.5765527252268701</v>
      </c>
      <c r="J564">
        <f>(Table2[[#This Row],[1M Return vs Nifty]]-AVERAGE(Table2[1M Return vs Nifty]))/_xlfn.STDEV.P(Table2[1M Return vs Nifty])</f>
        <v>-0.52927732103079994</v>
      </c>
      <c r="K564">
        <v>-10.2433036184161</v>
      </c>
      <c r="L564">
        <f>(Table2[[#This Row],[6M Return vs Nifty]]-AVERAGE(Table2[6M Return vs Nifty]))/_xlfn.STDEV.P(Table2[6M Return vs Nifty])</f>
        <v>-0.64403220812219264</v>
      </c>
      <c r="M564">
        <v>-0.97630304569381998</v>
      </c>
      <c r="N564">
        <f>(Table2[[#This Row],[1W Return vs Nifty]]-AVERAGE(Table2[1W Return vs Nifty]))/_xlfn.STDEV.P(Table2[1W Return vs Nifty])</f>
        <v>-0.99100837503463479</v>
      </c>
      <c r="O564">
        <v>607.70000000000005</v>
      </c>
      <c r="P564">
        <v>615.79291738976804</v>
      </c>
      <c r="Q564">
        <v>580.67869779253704</v>
      </c>
      <c r="R564">
        <v>29.4767368138025</v>
      </c>
      <c r="S564" s="1">
        <f>(Table2[[#This Row],[Close Price]]-Table2[[#This Row],[20D EMA]])/Table2[[#This Row],[20D EMA]]</f>
        <v>-3.5872963633371842E-2</v>
      </c>
      <c r="T564" s="1">
        <f>(Table2[[#This Row],[Close Price]]-Table2[[#This Row],[50D EMA]])/Table2[[#This Row],[50D EMA]]</f>
        <v>-4.8543782407369333E-2</v>
      </c>
      <c r="U564" s="1">
        <f>(Table2[[#This Row],[Close Price]]-Table2[[#This Row],[200D EMA]])/Table2[[#This Row],[200D EMA]]</f>
        <v>8.9917233528831637E-3</v>
      </c>
      <c r="V564">
        <v>0.478221661445764</v>
      </c>
      <c r="W564">
        <v>584.29999999999995</v>
      </c>
      <c r="X564">
        <v>594.95000000000005</v>
      </c>
      <c r="Y564">
        <v>584.29999999999995</v>
      </c>
      <c r="Z564">
        <v>602.9</v>
      </c>
      <c r="AA564">
        <v>584.29999999999995</v>
      </c>
      <c r="AB564">
        <v>627</v>
      </c>
      <c r="AC564" s="1">
        <f>(Table2[[#This Row],[Close Price]]/Table2[[#This Row],[Day Low]])-1</f>
        <v>2.7383193564949337E-3</v>
      </c>
      <c r="AD564" s="1">
        <f>(Table2[[#This Row],[Day High]]/Table2[[#This Row],[Close Price]])-1</f>
        <v>1.5446321897934823E-2</v>
      </c>
      <c r="AE564" s="1">
        <f>(Table2[[#This Row],[Close Price]]/Table2[[#This Row],[Current Week Low]])-1</f>
        <v>2.7383193564949337E-3</v>
      </c>
      <c r="AF564" s="1">
        <f>(Table2[[#This Row],[Current Week High]]/Table2[[#This Row],[Close Price]])-1</f>
        <v>2.9015190305512917E-2</v>
      </c>
      <c r="AG564" s="1">
        <f>(Table2[[#This Row],[Close Price]]/Table2[[#This Row],[Current Month Low]])-1</f>
        <v>2.7383193564949337E-3</v>
      </c>
      <c r="AH564" s="1">
        <f>(Table2[[#This Row],[Current Month High]]/Table2[[#This Row],[Close Price]])-1</f>
        <v>7.0148489503328193E-2</v>
      </c>
      <c r="AI564">
        <v>17.759003242874201</v>
      </c>
      <c r="AJ564">
        <v>47.563279183981798</v>
      </c>
      <c r="AK564" t="str">
        <f>IF(AND(Table2[[#This Row],[20D EMA]]&gt;Table2[[#This Row],[50D EMA]],Table2[[#This Row],[50D EMA]]&gt;Table2[[#This Row],[200D EMA]]),"Uptrend","Downtrend/NoTrend")</f>
        <v>Downtrend/NoTrend</v>
      </c>
      <c r="AL564">
        <v>-0.05</v>
      </c>
      <c r="AM564" t="s">
        <v>3193</v>
      </c>
      <c r="AN564">
        <v>-3.23</v>
      </c>
      <c r="AO564" t="s">
        <v>3193</v>
      </c>
      <c r="AP564">
        <v>-3.6965478436577E-2</v>
      </c>
      <c r="AQ564">
        <f>(Table2[[#This Row],[Sharpe Ratio]]-AVERAGE(Table2[Sharpe Ratio]))/_xlfn.STDEV.P(Table2[Sharpe Ratio])</f>
        <v>-1.2084859226772389</v>
      </c>
      <c r="AR5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4">
        <f>_xlfn.RANK.AVG(Table2[[#This Row],[1Y Return vs Nifty Z-Score]],Table2[1Y Return vs Nifty Z-Score])</f>
        <v>377</v>
      </c>
      <c r="AT564">
        <f>_xlfn.RANK.AVG(Table2[[#This Row],[6M Return vs Nifty Z-Score]],Table2[6M Return vs Nifty Z-Score])</f>
        <v>531</v>
      </c>
      <c r="AU564">
        <f>_xlfn.RANK.AVG(Table2[[#This Row],[Sharpe Ratio Z-Score]],Table2[Sharpe Ratio Z-Score])</f>
        <v>645</v>
      </c>
      <c r="AV564">
        <f>(Table2[[#This Row],[Rank 1Y]]+Table2[[#This Row],[Rank 6M]]+Table2[[#This Row],[Rank Sharpe]])/3</f>
        <v>517.66666666666663</v>
      </c>
    </row>
    <row r="565" spans="1:48" x14ac:dyDescent="0.3">
      <c r="A565" t="s">
        <v>1219</v>
      </c>
      <c r="B565" t="s">
        <v>1220</v>
      </c>
      <c r="C565" t="s">
        <v>3150</v>
      </c>
      <c r="D565" t="s">
        <v>992</v>
      </c>
      <c r="E565">
        <v>9908.1198933149899</v>
      </c>
      <c r="F565">
        <v>46.55</v>
      </c>
      <c r="G565">
        <v>-41.059461844862298</v>
      </c>
      <c r="H565">
        <f>(Table2[[#This Row],[1Y Return vs Nifty]]-AVERAGE(Table2[1Y Return vs Nifty]))/_xlfn.STDEV.P(Table2[1Y Return vs Nifty])</f>
        <v>-1.1030937826454783</v>
      </c>
      <c r="I565">
        <v>0.300931442055623</v>
      </c>
      <c r="J565">
        <f>(Table2[[#This Row],[1M Return vs Nifty]]-AVERAGE(Table2[1M Return vs Nifty]))/_xlfn.STDEV.P(Table2[1M Return vs Nifty])</f>
        <v>0.11848198342726728</v>
      </c>
      <c r="K565">
        <v>-4.4988953791351003</v>
      </c>
      <c r="L565">
        <f>(Table2[[#This Row],[6M Return vs Nifty]]-AVERAGE(Table2[6M Return vs Nifty]))/_xlfn.STDEV.P(Table2[6M Return vs Nifty])</f>
        <v>-0.46999606106813185</v>
      </c>
      <c r="M565">
        <v>-0.11333569594357901</v>
      </c>
      <c r="N565">
        <f>(Table2[[#This Row],[1W Return vs Nifty]]-AVERAGE(Table2[1W Return vs Nifty]))/_xlfn.STDEV.P(Table2[1W Return vs Nifty])</f>
        <v>-0.82473744863104792</v>
      </c>
      <c r="O565">
        <v>48.64</v>
      </c>
      <c r="P565">
        <v>48.319673164801401</v>
      </c>
      <c r="Q565">
        <v>47.216602861984299</v>
      </c>
      <c r="R565">
        <v>35.2869155641704</v>
      </c>
      <c r="S565" s="1">
        <f>(Table2[[#This Row],[Close Price]]-Table2[[#This Row],[20D EMA]])/Table2[[#This Row],[20D EMA]]</f>
        <v>-4.2968750000000069E-2</v>
      </c>
      <c r="T565" s="1">
        <f>(Table2[[#This Row],[Close Price]]-Table2[[#This Row],[50D EMA]])/Table2[[#This Row],[50D EMA]]</f>
        <v>-3.6624278454154092E-2</v>
      </c>
      <c r="U565" s="1">
        <f>(Table2[[#This Row],[Close Price]]-Table2[[#This Row],[200D EMA]])/Table2[[#This Row],[200D EMA]]</f>
        <v>-1.411797591480277E-2</v>
      </c>
      <c r="V565">
        <v>1.6450553314842999</v>
      </c>
      <c r="W565">
        <v>46.12</v>
      </c>
      <c r="X565">
        <v>47.47</v>
      </c>
      <c r="Y565">
        <v>46.12</v>
      </c>
      <c r="Z565">
        <v>48.04</v>
      </c>
      <c r="AA565">
        <v>46.12</v>
      </c>
      <c r="AB565">
        <v>56.5</v>
      </c>
      <c r="AC565" s="1">
        <f>(Table2[[#This Row],[Close Price]]/Table2[[#This Row],[Day Low]])-1</f>
        <v>9.3235039028620736E-3</v>
      </c>
      <c r="AD565" s="1">
        <f>(Table2[[#This Row],[Day High]]/Table2[[#This Row],[Close Price]])-1</f>
        <v>1.9763694951664856E-2</v>
      </c>
      <c r="AE565" s="1">
        <f>(Table2[[#This Row],[Close Price]]/Table2[[#This Row],[Current Week Low]])-1</f>
        <v>9.3235039028620736E-3</v>
      </c>
      <c r="AF565" s="1">
        <f>(Table2[[#This Row],[Current Week High]]/Table2[[#This Row],[Close Price]])-1</f>
        <v>3.2008592910848677E-2</v>
      </c>
      <c r="AG565" s="1">
        <f>(Table2[[#This Row],[Close Price]]/Table2[[#This Row],[Current Month Low]])-1</f>
        <v>9.3235039028620736E-3</v>
      </c>
      <c r="AH565" s="1">
        <f>(Table2[[#This Row],[Current Month High]]/Table2[[#This Row],[Close Price]])-1</f>
        <v>0.21374865735767989</v>
      </c>
      <c r="AI565">
        <v>21.374865735767901</v>
      </c>
      <c r="AJ565">
        <v>27.359781121750999</v>
      </c>
      <c r="AK565" t="str">
        <f>IF(AND(Table2[[#This Row],[20D EMA]]&gt;Table2[[#This Row],[50D EMA]],Table2[[#This Row],[50D EMA]]&gt;Table2[[#This Row],[200D EMA]]),"Uptrend","Downtrend/NoTrend")</f>
        <v>Uptrend</v>
      </c>
      <c r="AL565">
        <v>-0.08</v>
      </c>
      <c r="AM565" t="s">
        <v>3193</v>
      </c>
      <c r="AN565">
        <v>-3.26</v>
      </c>
      <c r="AO565" t="s">
        <v>3193</v>
      </c>
      <c r="AP565">
        <v>5.0971579357541999E-2</v>
      </c>
      <c r="AQ565">
        <f>(Table2[[#This Row],[Sharpe Ratio]]-AVERAGE(Table2[Sharpe Ratio]))/_xlfn.STDEV.P(Table2[Sharpe Ratio])</f>
        <v>-0.18355765652948527</v>
      </c>
      <c r="AR56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-2.4629029654468759</v>
      </c>
      <c r="AS565">
        <f>_xlfn.RANK.AVG(Table2[[#This Row],[1Y Return vs Nifty Z-Score]],Table2[1Y Return vs Nifty Z-Score])</f>
        <v>681</v>
      </c>
      <c r="AT565">
        <f>_xlfn.RANK.AVG(Table2[[#This Row],[6M Return vs Nifty Z-Score]],Table2[6M Return vs Nifty Z-Score])</f>
        <v>482</v>
      </c>
      <c r="AU565">
        <f>_xlfn.RANK.AVG(Table2[[#This Row],[Sharpe Ratio Z-Score]],Table2[Sharpe Ratio Z-Score])</f>
        <v>391</v>
      </c>
      <c r="AV565">
        <f>(Table2[[#This Row],[Rank 1Y]]+Table2[[#This Row],[Rank 6M]]+Table2[[#This Row],[Rank Sharpe]])/3</f>
        <v>518</v>
      </c>
    </row>
    <row r="566" spans="1:48" x14ac:dyDescent="0.3">
      <c r="A566" t="s">
        <v>376</v>
      </c>
      <c r="B566" t="s">
        <v>377</v>
      </c>
      <c r="C566" t="s">
        <v>3148</v>
      </c>
      <c r="D566" t="s">
        <v>24</v>
      </c>
      <c r="E566">
        <v>66455.396751199994</v>
      </c>
      <c r="F566">
        <v>21.2</v>
      </c>
      <c r="G566">
        <v>-2.5257375046863602</v>
      </c>
      <c r="H566">
        <f>(Table2[[#This Row],[1Y Return vs Nifty]]-AVERAGE(Table2[1Y Return vs Nifty]))/_xlfn.STDEV.P(Table2[1Y Return vs Nifty])</f>
        <v>-0.46399300805400601</v>
      </c>
      <c r="I566">
        <v>-8.7089222414397902</v>
      </c>
      <c r="J566">
        <f>(Table2[[#This Row],[1M Return vs Nifty]]-AVERAGE(Table2[1M Return vs Nifty]))/_xlfn.STDEV.P(Table2[1M Return vs Nifty])</f>
        <v>-0.87449671105867122</v>
      </c>
      <c r="K566">
        <v>-23.9857904476508</v>
      </c>
      <c r="L566">
        <f>(Table2[[#This Row],[6M Return vs Nifty]]-AVERAGE(Table2[6M Return vs Nifty]))/_xlfn.STDEV.P(Table2[6M Return vs Nifty])</f>
        <v>-1.0603830939012544</v>
      </c>
      <c r="M566">
        <v>-1.25753411975976</v>
      </c>
      <c r="N566">
        <f>(Table2[[#This Row],[1W Return vs Nifty]]-AVERAGE(Table2[1W Return vs Nifty]))/_xlfn.STDEV.P(Table2[1W Return vs Nifty])</f>
        <v>-1.0451941460628817</v>
      </c>
      <c r="O566">
        <v>22.1</v>
      </c>
      <c r="P566">
        <v>22.9559473838226</v>
      </c>
      <c r="Q566">
        <v>22.976830395813</v>
      </c>
      <c r="R566">
        <v>26.131093067215801</v>
      </c>
      <c r="S566" s="1">
        <f>(Table2[[#This Row],[Close Price]]-Table2[[#This Row],[20D EMA]])/Table2[[#This Row],[20D EMA]]</f>
        <v>-4.072398190045258E-2</v>
      </c>
      <c r="T566" s="1">
        <f>(Table2[[#This Row],[Close Price]]-Table2[[#This Row],[50D EMA]])/Table2[[#This Row],[50D EMA]]</f>
        <v>-7.6492046024641241E-2</v>
      </c>
      <c r="U566" s="1">
        <f>(Table2[[#This Row],[Close Price]]-Table2[[#This Row],[200D EMA]])/Table2[[#This Row],[200D EMA]]</f>
        <v>-7.7331397116322323E-2</v>
      </c>
      <c r="V566">
        <v>0.61736771141769597</v>
      </c>
      <c r="W566">
        <v>21.01</v>
      </c>
      <c r="X566">
        <v>21.3</v>
      </c>
      <c r="Y566">
        <v>21</v>
      </c>
      <c r="Z566">
        <v>21.49</v>
      </c>
      <c r="AA566">
        <v>20.77</v>
      </c>
      <c r="AB566">
        <v>22.58</v>
      </c>
      <c r="AC566" s="1">
        <f>(Table2[[#This Row],[Close Price]]/Table2[[#This Row],[Day Low]])-1</f>
        <v>9.043312708234108E-3</v>
      </c>
      <c r="AD566" s="1">
        <f>(Table2[[#This Row],[Day High]]/Table2[[#This Row],[Close Price]])-1</f>
        <v>4.7169811320755262E-3</v>
      </c>
      <c r="AE566" s="1">
        <f>(Table2[[#This Row],[Close Price]]/Table2[[#This Row],[Current Week Low]])-1</f>
        <v>9.52380952380949E-3</v>
      </c>
      <c r="AF566" s="1">
        <f>(Table2[[#This Row],[Current Week High]]/Table2[[#This Row],[Close Price]])-1</f>
        <v>1.3679245283018782E-2</v>
      </c>
      <c r="AG566" s="1">
        <f>(Table2[[#This Row],[Close Price]]/Table2[[#This Row],[Current Month Low]])-1</f>
        <v>2.0702936928261861E-2</v>
      </c>
      <c r="AH566" s="1">
        <f>(Table2[[#This Row],[Current Month High]]/Table2[[#This Row],[Close Price]])-1</f>
        <v>6.509433962264155E-2</v>
      </c>
      <c r="AI566">
        <v>54.952830188679201</v>
      </c>
      <c r="AJ566">
        <v>35.0318471337579</v>
      </c>
      <c r="AK566" t="str">
        <f>IF(AND(Table2[[#This Row],[20D EMA]]&gt;Table2[[#This Row],[50D EMA]],Table2[[#This Row],[50D EMA]]&gt;Table2[[#This Row],[200D EMA]]),"Uptrend","Downtrend/NoTrend")</f>
        <v>Downtrend/NoTrend</v>
      </c>
      <c r="AL566">
        <v>-0.16</v>
      </c>
      <c r="AM566" t="s">
        <v>3193</v>
      </c>
      <c r="AN566">
        <v>-6.77</v>
      </c>
      <c r="AO566" t="s">
        <v>3193</v>
      </c>
      <c r="AP566">
        <v>4.2848989144275998E-2</v>
      </c>
      <c r="AQ566">
        <f>(Table2[[#This Row],[Sharpe Ratio]]-AVERAGE(Table2[Sharpe Ratio]))/_xlfn.STDEV.P(Table2[Sharpe Ratio])</f>
        <v>-0.27822846440893872</v>
      </c>
      <c r="AR5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6">
        <f>_xlfn.RANK.AVG(Table2[[#This Row],[1Y Return vs Nifty Z-Score]],Table2[1Y Return vs Nifty Z-Score])</f>
        <v>473</v>
      </c>
      <c r="AT566">
        <f>_xlfn.RANK.AVG(Table2[[#This Row],[6M Return vs Nifty Z-Score]],Table2[6M Return vs Nifty Z-Score])</f>
        <v>670</v>
      </c>
      <c r="AU566">
        <f>_xlfn.RANK.AVG(Table2[[#This Row],[Sharpe Ratio Z-Score]],Table2[Sharpe Ratio Z-Score])</f>
        <v>413</v>
      </c>
      <c r="AV566">
        <f>(Table2[[#This Row],[Rank 1Y]]+Table2[[#This Row],[Rank 6M]]+Table2[[#This Row],[Rank Sharpe]])/3</f>
        <v>518.66666666666663</v>
      </c>
    </row>
    <row r="567" spans="1:48" x14ac:dyDescent="0.3">
      <c r="A567" t="s">
        <v>1747</v>
      </c>
      <c r="B567" t="s">
        <v>1748</v>
      </c>
      <c r="C567" t="s">
        <v>3148</v>
      </c>
      <c r="D567" t="s">
        <v>54</v>
      </c>
      <c r="E567">
        <v>4777.5939736</v>
      </c>
      <c r="F567">
        <v>53.2</v>
      </c>
      <c r="G567">
        <v>18.093214607629498</v>
      </c>
      <c r="H567">
        <f>(Table2[[#This Row],[1Y Return vs Nifty]]-AVERAGE(Table2[1Y Return vs Nifty]))/_xlfn.STDEV.P(Table2[1Y Return vs Nifty])</f>
        <v>-0.12201754391475696</v>
      </c>
      <c r="I567">
        <v>-15.511009911351</v>
      </c>
      <c r="J567">
        <f>(Table2[[#This Row],[1M Return vs Nifty]]-AVERAGE(Table2[1M Return vs Nifty]))/_xlfn.STDEV.P(Table2[1M Return vs Nifty])</f>
        <v>-1.6241568466744318</v>
      </c>
      <c r="K567">
        <v>-44.819057378863498</v>
      </c>
      <c r="L567">
        <f>(Table2[[#This Row],[6M Return vs Nifty]]-AVERAGE(Table2[6M Return vs Nifty]))/_xlfn.STDEV.P(Table2[6M Return vs Nifty])</f>
        <v>-1.691560641914599</v>
      </c>
      <c r="M567">
        <v>-3.9471379584798898</v>
      </c>
      <c r="N567">
        <f>(Table2[[#This Row],[1W Return vs Nifty]]-AVERAGE(Table2[1W Return vs Nifty]))/_xlfn.STDEV.P(Table2[1W Return vs Nifty])</f>
        <v>-1.5634094899598074</v>
      </c>
      <c r="O567">
        <v>63.16</v>
      </c>
      <c r="P567">
        <v>60.6844211458926</v>
      </c>
      <c r="Q567">
        <v>61.385758224378897</v>
      </c>
      <c r="R567">
        <v>30.632667457340698</v>
      </c>
      <c r="S567" s="1">
        <f>(Table2[[#This Row],[Close Price]]-Table2[[#This Row],[20D EMA]])/Table2[[#This Row],[20D EMA]]</f>
        <v>-0.15769474350854962</v>
      </c>
      <c r="T567" s="1">
        <f>(Table2[[#This Row],[Close Price]]-Table2[[#This Row],[50D EMA]])/Table2[[#This Row],[50D EMA]]</f>
        <v>-0.12333348501255625</v>
      </c>
      <c r="U567" s="1">
        <f>(Table2[[#This Row],[Close Price]]-Table2[[#This Row],[200D EMA]])/Table2[[#This Row],[200D EMA]]</f>
        <v>-0.13334946836460157</v>
      </c>
      <c r="V567">
        <v>0.90095834113493001</v>
      </c>
      <c r="W567">
        <v>51.98</v>
      </c>
      <c r="X567">
        <v>52.8</v>
      </c>
      <c r="Y567">
        <v>51.31</v>
      </c>
      <c r="Z567">
        <v>53.8</v>
      </c>
      <c r="AA567">
        <v>51.1</v>
      </c>
      <c r="AB567">
        <v>53.8</v>
      </c>
      <c r="AC567" s="1">
        <f>(Table2[[#This Row],[Close Price]]/Table2[[#This Row],[Day Low]])-1</f>
        <v>2.3470565602154769E-2</v>
      </c>
      <c r="AD567" s="1">
        <f>(Table2[[#This Row],[Day High]]/Table2[[#This Row],[Close Price]])-1</f>
        <v>-7.5187969924812581E-3</v>
      </c>
      <c r="AE567" s="1">
        <f>(Table2[[#This Row],[Close Price]]/Table2[[#This Row],[Current Week Low]])-1</f>
        <v>3.6834924965893689E-2</v>
      </c>
      <c r="AF567" s="1">
        <f>(Table2[[#This Row],[Current Week High]]/Table2[[#This Row],[Close Price]])-1</f>
        <v>1.1278195488721776E-2</v>
      </c>
      <c r="AG567" s="1">
        <f>(Table2[[#This Row],[Close Price]]/Table2[[#This Row],[Current Month Low]])-1</f>
        <v>4.1095890410958846E-2</v>
      </c>
      <c r="AH567" s="1">
        <f>(Table2[[#This Row],[Current Month High]]/Table2[[#This Row],[Close Price]])-1</f>
        <v>1.1278195488721776E-2</v>
      </c>
      <c r="AI567">
        <v>87.274436090225507</v>
      </c>
      <c r="AJ567">
        <v>53.2037437005039</v>
      </c>
      <c r="AK567" t="str">
        <f>IF(AND(Table2[[#This Row],[20D EMA]]&gt;Table2[[#This Row],[50D EMA]],Table2[[#This Row],[50D EMA]]&gt;Table2[[#This Row],[200D EMA]]),"Uptrend","Downtrend/NoTrend")</f>
        <v>Downtrend/NoTrend</v>
      </c>
      <c r="AL567">
        <v>-0.25</v>
      </c>
      <c r="AM567" t="s">
        <v>3193</v>
      </c>
      <c r="AN567">
        <v>-13.28</v>
      </c>
      <c r="AO567" t="s">
        <v>3193</v>
      </c>
      <c r="AP567">
        <v>1.0321644120546E-2</v>
      </c>
      <c r="AQ567">
        <f>(Table2[[#This Row],[Sharpe Ratio]]-AVERAGE(Table2[Sharpe Ratio]))/_xlfn.STDEV.P(Table2[Sharpe Ratio])</f>
        <v>-0.65734275562861744</v>
      </c>
      <c r="AR5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7">
        <f>_xlfn.RANK.AVG(Table2[[#This Row],[1Y Return vs Nifty Z-Score]],Table2[1Y Return vs Nifty Z-Score])</f>
        <v>325</v>
      </c>
      <c r="AT567">
        <f>_xlfn.RANK.AVG(Table2[[#This Row],[6M Return vs Nifty Z-Score]],Table2[6M Return vs Nifty Z-Score])</f>
        <v>729</v>
      </c>
      <c r="AU567">
        <f>_xlfn.RANK.AVG(Table2[[#This Row],[Sharpe Ratio Z-Score]],Table2[Sharpe Ratio Z-Score])</f>
        <v>502</v>
      </c>
      <c r="AV567">
        <f>(Table2[[#This Row],[Rank 1Y]]+Table2[[#This Row],[Rank 6M]]+Table2[[#This Row],[Rank Sharpe]])/3</f>
        <v>518.66666666666663</v>
      </c>
    </row>
    <row r="568" spans="1:48" x14ac:dyDescent="0.3">
      <c r="A568" t="s">
        <v>760</v>
      </c>
      <c r="B568" t="s">
        <v>761</v>
      </c>
      <c r="C568" t="s">
        <v>3157</v>
      </c>
      <c r="D568" t="s">
        <v>762</v>
      </c>
      <c r="E568">
        <v>22394.902146</v>
      </c>
      <c r="F568">
        <v>1406.2</v>
      </c>
      <c r="G568">
        <v>-18.1909260162106</v>
      </c>
      <c r="H568">
        <f>(Table2[[#This Row],[1Y Return vs Nifty]]-AVERAGE(Table2[1Y Return vs Nifty]))/_xlfn.STDEV.P(Table2[1Y Return vs Nifty])</f>
        <v>-0.72380786590303758</v>
      </c>
      <c r="I568">
        <v>-2.2703954326086602</v>
      </c>
      <c r="J568">
        <f>(Table2[[#This Row],[1M Return vs Nifty]]-AVERAGE(Table2[1M Return vs Nifty]))/_xlfn.STDEV.P(Table2[1M Return vs Nifty])</f>
        <v>-0.16490472769967687</v>
      </c>
      <c r="K568">
        <v>3.50042399225193</v>
      </c>
      <c r="L568">
        <f>(Table2[[#This Row],[6M Return vs Nifty]]-AVERAGE(Table2[6M Return vs Nifty]))/_xlfn.STDEV.P(Table2[6M Return vs Nifty])</f>
        <v>-0.2276437308609455</v>
      </c>
      <c r="M568">
        <v>-0.47125263568121201</v>
      </c>
      <c r="N568">
        <f>(Table2[[#This Row],[1W Return vs Nifty]]-AVERAGE(Table2[1W Return vs Nifty]))/_xlfn.STDEV.P(Table2[1W Return vs Nifty])</f>
        <v>-0.89369855262059827</v>
      </c>
      <c r="O568">
        <v>1436.1</v>
      </c>
      <c r="P568">
        <v>1428.1852865874801</v>
      </c>
      <c r="Q568">
        <v>1355.55327048194</v>
      </c>
      <c r="R568">
        <v>35.130914632135202</v>
      </c>
      <c r="S568" s="1">
        <f>(Table2[[#This Row],[Close Price]]-Table2[[#This Row],[20D EMA]])/Table2[[#This Row],[20D EMA]]</f>
        <v>-2.0820277139474874E-2</v>
      </c>
      <c r="T568" s="1">
        <f>(Table2[[#This Row],[Close Price]]-Table2[[#This Row],[50D EMA]])/Table2[[#This Row],[50D EMA]]</f>
        <v>-1.5393861562607093E-2</v>
      </c>
      <c r="U568" s="1">
        <f>(Table2[[#This Row],[Close Price]]-Table2[[#This Row],[200D EMA]])/Table2[[#This Row],[200D EMA]]</f>
        <v>3.7362404429929649E-2</v>
      </c>
      <c r="V568">
        <v>0.861979592268449</v>
      </c>
      <c r="W568">
        <v>1384.65</v>
      </c>
      <c r="X568">
        <v>1411.6</v>
      </c>
      <c r="Y568">
        <v>1384.65</v>
      </c>
      <c r="Z568">
        <v>1411.6</v>
      </c>
      <c r="AA568">
        <v>1382.2</v>
      </c>
      <c r="AB568">
        <v>1501.65</v>
      </c>
      <c r="AC568" s="1">
        <f>(Table2[[#This Row],[Close Price]]/Table2[[#This Row],[Day Low]])-1</f>
        <v>1.5563499801393821E-2</v>
      </c>
      <c r="AD568" s="1">
        <f>(Table2[[#This Row],[Day High]]/Table2[[#This Row],[Close Price]])-1</f>
        <v>3.8401365381879327E-3</v>
      </c>
      <c r="AE568" s="1">
        <f>(Table2[[#This Row],[Close Price]]/Table2[[#This Row],[Current Week Low]])-1</f>
        <v>1.5563499801393821E-2</v>
      </c>
      <c r="AF568" s="1">
        <f>(Table2[[#This Row],[Current Week High]]/Table2[[#This Row],[Close Price]])-1</f>
        <v>3.8401365381879327E-3</v>
      </c>
      <c r="AG568" s="1">
        <f>(Table2[[#This Row],[Close Price]]/Table2[[#This Row],[Current Month Low]])-1</f>
        <v>1.7363623209376344E-2</v>
      </c>
      <c r="AH568" s="1">
        <f>(Table2[[#This Row],[Current Month High]]/Table2[[#This Row],[Close Price]])-1</f>
        <v>6.7877968994453086E-2</v>
      </c>
      <c r="AI568">
        <v>12.2671028303228</v>
      </c>
      <c r="AJ568">
        <v>26.644751654883599</v>
      </c>
      <c r="AK568" t="str">
        <f>IF(AND(Table2[[#This Row],[20D EMA]]&gt;Table2[[#This Row],[50D EMA]],Table2[[#This Row],[50D EMA]]&gt;Table2[[#This Row],[200D EMA]]),"Uptrend","Downtrend/NoTrend")</f>
        <v>Uptrend</v>
      </c>
      <c r="AL568">
        <v>-0.01</v>
      </c>
      <c r="AM568" t="s">
        <v>3193</v>
      </c>
      <c r="AN568">
        <v>-5.99</v>
      </c>
      <c r="AO568" t="s">
        <v>3193</v>
      </c>
      <c r="AP568">
        <v>-9.1595771524779993E-3</v>
      </c>
      <c r="AQ568">
        <f>(Table2[[#This Row],[Sharpe Ratio]]-AVERAGE(Table2[Sharpe Ratio]))/_xlfn.STDEV.P(Table2[Sharpe Ratio])</f>
        <v>-0.88440123180083896</v>
      </c>
      <c r="AR56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-2.8944561088850973</v>
      </c>
      <c r="AS568">
        <f>_xlfn.RANK.AVG(Table2[[#This Row],[1Y Return vs Nifty Z-Score]],Table2[1Y Return vs Nifty Z-Score])</f>
        <v>570</v>
      </c>
      <c r="AT568">
        <f>_xlfn.RANK.AVG(Table2[[#This Row],[6M Return vs Nifty Z-Score]],Table2[6M Return vs Nifty Z-Score])</f>
        <v>391</v>
      </c>
      <c r="AU568">
        <f>_xlfn.RANK.AVG(Table2[[#This Row],[Sharpe Ratio Z-Score]],Table2[Sharpe Ratio Z-Score])</f>
        <v>596</v>
      </c>
      <c r="AV568">
        <f>(Table2[[#This Row],[Rank 1Y]]+Table2[[#This Row],[Rank 6M]]+Table2[[#This Row],[Rank Sharpe]])/3</f>
        <v>519</v>
      </c>
    </row>
    <row r="569" spans="1:48" x14ac:dyDescent="0.3">
      <c r="A569" t="s">
        <v>957</v>
      </c>
      <c r="B569" t="s">
        <v>958</v>
      </c>
      <c r="C569" t="s">
        <v>3149</v>
      </c>
      <c r="D569" t="s">
        <v>27</v>
      </c>
      <c r="E569">
        <v>15574.909201008901</v>
      </c>
      <c r="F569">
        <v>79.67</v>
      </c>
      <c r="G569">
        <v>-44.134864651950302</v>
      </c>
      <c r="H569">
        <f>(Table2[[#This Row],[1Y Return vs Nifty]]-AVERAGE(Table2[1Y Return vs Nifty]))/_xlfn.STDEV.P(Table2[1Y Return vs Nifty])</f>
        <v>-1.1541008511250097</v>
      </c>
      <c r="I569">
        <v>-11.015875785215799</v>
      </c>
      <c r="J569">
        <f>(Table2[[#This Row],[1M Return vs Nifty]]-AVERAGE(Table2[1M Return vs Nifty]))/_xlfn.STDEV.P(Table2[1M Return vs Nifty])</f>
        <v>-1.1287467575754868</v>
      </c>
      <c r="K569">
        <v>-8.0182898487254395</v>
      </c>
      <c r="L569">
        <f>(Table2[[#This Row],[6M Return vs Nifty]]-AVERAGE(Table2[6M Return vs Nifty]))/_xlfn.STDEV.P(Table2[6M Return vs Nifty])</f>
        <v>-0.57662181396335721</v>
      </c>
      <c r="M569">
        <v>4.5419862328458898</v>
      </c>
      <c r="N569">
        <f>(Table2[[#This Row],[1W Return vs Nifty]]-AVERAGE(Table2[1W Return vs Nifty]))/_xlfn.STDEV.P(Table2[1W Return vs Nifty])</f>
        <v>7.221964949182022E-2</v>
      </c>
      <c r="O569">
        <v>83.71</v>
      </c>
      <c r="P569">
        <v>86.651492169180202</v>
      </c>
      <c r="Q569">
        <v>85.977345532283707</v>
      </c>
      <c r="R569">
        <v>37.483026894747802</v>
      </c>
      <c r="S569" s="1">
        <f>(Table2[[#This Row],[Close Price]]-Table2[[#This Row],[20D EMA]])/Table2[[#This Row],[20D EMA]]</f>
        <v>-4.8261856409031086E-2</v>
      </c>
      <c r="T569" s="1">
        <f>(Table2[[#This Row],[Close Price]]-Table2[[#This Row],[50D EMA]])/Table2[[#This Row],[50D EMA]]</f>
        <v>-8.0569785867615387E-2</v>
      </c>
      <c r="U569" s="1">
        <f>(Table2[[#This Row],[Close Price]]-Table2[[#This Row],[200D EMA]])/Table2[[#This Row],[200D EMA]]</f>
        <v>-7.3360552052812028E-2</v>
      </c>
      <c r="V569">
        <v>0.26443874987539001</v>
      </c>
      <c r="W569">
        <v>79.260000000000005</v>
      </c>
      <c r="X569">
        <v>81.38</v>
      </c>
      <c r="Y569">
        <v>79.260000000000005</v>
      </c>
      <c r="Z569">
        <v>82.48</v>
      </c>
      <c r="AA569">
        <v>75.91</v>
      </c>
      <c r="AB569">
        <v>86.33</v>
      </c>
      <c r="AC569" s="1">
        <f>(Table2[[#This Row],[Close Price]]/Table2[[#This Row],[Day Low]])-1</f>
        <v>5.1728488518798521E-3</v>
      </c>
      <c r="AD569" s="1">
        <f>(Table2[[#This Row],[Day High]]/Table2[[#This Row],[Close Price]])-1</f>
        <v>2.1463537090498308E-2</v>
      </c>
      <c r="AE569" s="1">
        <f>(Table2[[#This Row],[Close Price]]/Table2[[#This Row],[Current Week Low]])-1</f>
        <v>5.1728488518798521E-3</v>
      </c>
      <c r="AF569" s="1">
        <f>(Table2[[#This Row],[Current Week High]]/Table2[[#This Row],[Close Price]])-1</f>
        <v>3.5270490774444552E-2</v>
      </c>
      <c r="AG569" s="1">
        <f>(Table2[[#This Row],[Close Price]]/Table2[[#This Row],[Current Month Low]])-1</f>
        <v>4.9532340930048768E-2</v>
      </c>
      <c r="AH569" s="1">
        <f>(Table2[[#This Row],[Current Month High]]/Table2[[#This Row],[Close Price]])-1</f>
        <v>8.3594828668256405E-2</v>
      </c>
      <c r="AI569">
        <v>39.826785490146797</v>
      </c>
      <c r="AJ569">
        <v>22.4750192159877</v>
      </c>
      <c r="AK569" t="str">
        <f>IF(AND(Table2[[#This Row],[20D EMA]]&gt;Table2[[#This Row],[50D EMA]],Table2[[#This Row],[50D EMA]]&gt;Table2[[#This Row],[200D EMA]]),"Uptrend","Downtrend/NoTrend")</f>
        <v>Downtrend/NoTrend</v>
      </c>
      <c r="AL569">
        <v>-0.25</v>
      </c>
      <c r="AM569" t="s">
        <v>3193</v>
      </c>
      <c r="AN569">
        <v>-5.76</v>
      </c>
      <c r="AO569" t="s">
        <v>3193</v>
      </c>
      <c r="AP569">
        <v>6.066712875336E-2</v>
      </c>
      <c r="AQ569">
        <f>(Table2[[#This Row],[Sharpe Ratio]]-AVERAGE(Table2[Sharpe Ratio]))/_xlfn.STDEV.P(Table2[Sharpe Ratio])</f>
        <v>-7.0553618404045282E-2</v>
      </c>
      <c r="AR5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69">
        <f>_xlfn.RANK.AVG(Table2[[#This Row],[1Y Return vs Nifty Z-Score]],Table2[1Y Return vs Nifty Z-Score])</f>
        <v>692</v>
      </c>
      <c r="AT569">
        <f>_xlfn.RANK.AVG(Table2[[#This Row],[6M Return vs Nifty Z-Score]],Table2[6M Return vs Nifty Z-Score])</f>
        <v>509</v>
      </c>
      <c r="AU569">
        <f>_xlfn.RANK.AVG(Table2[[#This Row],[Sharpe Ratio Z-Score]],Table2[Sharpe Ratio Z-Score])</f>
        <v>359</v>
      </c>
      <c r="AV569">
        <f>(Table2[[#This Row],[Rank 1Y]]+Table2[[#This Row],[Rank 6M]]+Table2[[#This Row],[Rank Sharpe]])/3</f>
        <v>520</v>
      </c>
    </row>
    <row r="570" spans="1:48" x14ac:dyDescent="0.3">
      <c r="A570" t="s">
        <v>828</v>
      </c>
      <c r="B570" t="s">
        <v>829</v>
      </c>
      <c r="C570" t="s">
        <v>3157</v>
      </c>
      <c r="D570" t="s">
        <v>37</v>
      </c>
      <c r="E570">
        <v>19750.43531511</v>
      </c>
      <c r="F570">
        <v>894.15</v>
      </c>
      <c r="G570">
        <v>-13.9254056896715</v>
      </c>
      <c r="H570">
        <f>(Table2[[#This Row],[1Y Return vs Nifty]]-AVERAGE(Table2[1Y Return vs Nifty]))/_xlfn.STDEV.P(Table2[1Y Return vs Nifty])</f>
        <v>-0.65306211289300387</v>
      </c>
      <c r="I570">
        <v>-2.0723881134673099</v>
      </c>
      <c r="J570">
        <f>(Table2[[#This Row],[1M Return vs Nifty]]-AVERAGE(Table2[1M Return vs Nifty]))/_xlfn.STDEV.P(Table2[1M Return vs Nifty])</f>
        <v>-0.14308228127973011</v>
      </c>
      <c r="K570">
        <v>-3.8847310856417701</v>
      </c>
      <c r="L570">
        <f>(Table2[[#This Row],[6M Return vs Nifty]]-AVERAGE(Table2[6M Return vs Nifty]))/_xlfn.STDEV.P(Table2[6M Return vs Nifty])</f>
        <v>-0.45138895954514929</v>
      </c>
      <c r="M570">
        <v>1.8840304750243799</v>
      </c>
      <c r="N570">
        <f>(Table2[[#This Row],[1W Return vs Nifty]]-AVERAGE(Table2[1W Return vs Nifty]))/_xlfn.STDEV.P(Table2[1W Return vs Nifty])</f>
        <v>-0.43989794837632212</v>
      </c>
      <c r="O570">
        <v>889.5</v>
      </c>
      <c r="P570">
        <v>897.06269079349204</v>
      </c>
      <c r="Q570">
        <v>868.33730274410402</v>
      </c>
      <c r="R570">
        <v>55.2632907383665</v>
      </c>
      <c r="S570" s="1">
        <f>(Table2[[#This Row],[Close Price]]-Table2[[#This Row],[20D EMA]])/Table2[[#This Row],[20D EMA]]</f>
        <v>5.2276559865092496E-3</v>
      </c>
      <c r="T570" s="1">
        <f>(Table2[[#This Row],[Close Price]]-Table2[[#This Row],[50D EMA]])/Table2[[#This Row],[50D EMA]]</f>
        <v>-3.2469200016730778E-3</v>
      </c>
      <c r="U570" s="1">
        <f>(Table2[[#This Row],[Close Price]]-Table2[[#This Row],[200D EMA]])/Table2[[#This Row],[200D EMA]]</f>
        <v>2.9726578801029427E-2</v>
      </c>
      <c r="V570">
        <v>0.49272378608402001</v>
      </c>
      <c r="W570">
        <v>885.15</v>
      </c>
      <c r="X570">
        <v>899</v>
      </c>
      <c r="Y570">
        <v>879.2</v>
      </c>
      <c r="Z570">
        <v>899</v>
      </c>
      <c r="AA570">
        <v>864</v>
      </c>
      <c r="AB570">
        <v>913.35</v>
      </c>
      <c r="AC570" s="1">
        <f>(Table2[[#This Row],[Close Price]]/Table2[[#This Row],[Day Low]])-1</f>
        <v>1.0167768174885516E-2</v>
      </c>
      <c r="AD570" s="1">
        <f>(Table2[[#This Row],[Day High]]/Table2[[#This Row],[Close Price]])-1</f>
        <v>5.4241458368282647E-3</v>
      </c>
      <c r="AE570" s="1">
        <f>(Table2[[#This Row],[Close Price]]/Table2[[#This Row],[Current Week Low]])-1</f>
        <v>1.7004094631483113E-2</v>
      </c>
      <c r="AF570" s="1">
        <f>(Table2[[#This Row],[Current Week High]]/Table2[[#This Row],[Close Price]])-1</f>
        <v>5.4241458368282647E-3</v>
      </c>
      <c r="AG570" s="1">
        <f>(Table2[[#This Row],[Close Price]]/Table2[[#This Row],[Current Month Low]])-1</f>
        <v>3.4895833333333348E-2</v>
      </c>
      <c r="AH570" s="1">
        <f>(Table2[[#This Row],[Current Month High]]/Table2[[#This Row],[Close Price]])-1</f>
        <v>2.1472907230330573E-2</v>
      </c>
      <c r="AI570">
        <v>14.634009953587199</v>
      </c>
      <c r="AJ570">
        <v>25.724128233970699</v>
      </c>
      <c r="AK570" t="str">
        <f>IF(AND(Table2[[#This Row],[20D EMA]]&gt;Table2[[#This Row],[50D EMA]],Table2[[#This Row],[50D EMA]]&gt;Table2[[#This Row],[200D EMA]]),"Uptrend","Downtrend/NoTrend")</f>
        <v>Downtrend/NoTrend</v>
      </c>
      <c r="AL570">
        <v>-7.0000000000000007E-2</v>
      </c>
      <c r="AM570" t="s">
        <v>3193</v>
      </c>
      <c r="AN570">
        <v>2.31</v>
      </c>
      <c r="AO570" t="s">
        <v>3194</v>
      </c>
      <c r="AQ570">
        <f>(Table2[[#This Row],[Sharpe Ratio]]-AVERAGE(Table2[Sharpe Ratio]))/_xlfn.STDEV.P(Table2[Sharpe Ratio])</f>
        <v>-0.77764408339231328</v>
      </c>
      <c r="AR5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0">
        <f>_xlfn.RANK.AVG(Table2[[#This Row],[1Y Return vs Nifty Z-Score]],Table2[1Y Return vs Nifty Z-Score])</f>
        <v>540</v>
      </c>
      <c r="AT570">
        <f>_xlfn.RANK.AVG(Table2[[#This Row],[6M Return vs Nifty Z-Score]],Table2[6M Return vs Nifty Z-Score])</f>
        <v>475</v>
      </c>
      <c r="AU570">
        <f>_xlfn.RANK.AVG(Table2[[#This Row],[Sharpe Ratio Z-Score]],Table2[Sharpe Ratio Z-Score])</f>
        <v>549</v>
      </c>
      <c r="AV570">
        <f>(Table2[[#This Row],[Rank 1Y]]+Table2[[#This Row],[Rank 6M]]+Table2[[#This Row],[Rank Sharpe]])/3</f>
        <v>521.33333333333337</v>
      </c>
    </row>
    <row r="571" spans="1:48" x14ac:dyDescent="0.3">
      <c r="A571" t="s">
        <v>1295</v>
      </c>
      <c r="B571" t="s">
        <v>1296</v>
      </c>
      <c r="C571" t="s">
        <v>3165</v>
      </c>
      <c r="D571" t="s">
        <v>1183</v>
      </c>
      <c r="E571">
        <v>9117.8746519710003</v>
      </c>
      <c r="F571">
        <v>87.09</v>
      </c>
      <c r="G571">
        <v>-16.275437267289298</v>
      </c>
      <c r="H571">
        <f>(Table2[[#This Row],[1Y Return vs Nifty]]-AVERAGE(Table2[1Y Return vs Nifty]))/_xlfn.STDEV.P(Table2[1Y Return vs Nifty])</f>
        <v>-0.69203854269021503</v>
      </c>
      <c r="I571">
        <v>-9.9438191169207997</v>
      </c>
      <c r="J571">
        <f>(Table2[[#This Row],[1M Return vs Nifty]]-AVERAGE(Table2[1M Return vs Nifty]))/_xlfn.STDEV.P(Table2[1M Return vs Nifty])</f>
        <v>-1.0105950685143694</v>
      </c>
      <c r="K571">
        <v>-11.118203969223901</v>
      </c>
      <c r="L571">
        <f>(Table2[[#This Row],[6M Return vs Nifty]]-AVERAGE(Table2[6M Return vs Nifty]))/_xlfn.STDEV.P(Table2[6M Return vs Nifty])</f>
        <v>-0.67053873059906555</v>
      </c>
      <c r="M571">
        <v>6.8019242706034797</v>
      </c>
      <c r="N571">
        <f>(Table2[[#This Row],[1W Return vs Nifty]]-AVERAGE(Table2[1W Return vs Nifty]))/_xlfn.STDEV.P(Table2[1W Return vs Nifty])</f>
        <v>0.50764978628831847</v>
      </c>
      <c r="O571">
        <v>82.17</v>
      </c>
      <c r="P571">
        <v>85.647563570124902</v>
      </c>
      <c r="Q571">
        <v>86.614833646170695</v>
      </c>
      <c r="R571">
        <v>66.167623788037801</v>
      </c>
      <c r="S571" s="1">
        <f>(Table2[[#This Row],[Close Price]]-Table2[[#This Row],[20D EMA]])/Table2[[#This Row],[20D EMA]]</f>
        <v>5.9875867104782786E-2</v>
      </c>
      <c r="T571" s="1">
        <f>(Table2[[#This Row],[Close Price]]-Table2[[#This Row],[50D EMA]])/Table2[[#This Row],[50D EMA]]</f>
        <v>1.6841534887260284E-2</v>
      </c>
      <c r="U571" s="1">
        <f>(Table2[[#This Row],[Close Price]]-Table2[[#This Row],[200D EMA]])/Table2[[#This Row],[200D EMA]]</f>
        <v>5.4859697101123069E-3</v>
      </c>
      <c r="V571">
        <v>1.12288773373727</v>
      </c>
      <c r="W571">
        <v>78.959999999999994</v>
      </c>
      <c r="X571">
        <v>88.62</v>
      </c>
      <c r="Y571">
        <v>78.55</v>
      </c>
      <c r="Z571">
        <v>88.62</v>
      </c>
      <c r="AA571">
        <v>72.510000000000005</v>
      </c>
      <c r="AB571">
        <v>88.62</v>
      </c>
      <c r="AC571" s="1">
        <f>(Table2[[#This Row],[Close Price]]/Table2[[#This Row],[Day Low]])-1</f>
        <v>0.10296352583586632</v>
      </c>
      <c r="AD571" s="1">
        <f>(Table2[[#This Row],[Day High]]/Table2[[#This Row],[Close Price]])-1</f>
        <v>1.7568033069238709E-2</v>
      </c>
      <c r="AE571" s="1">
        <f>(Table2[[#This Row],[Close Price]]/Table2[[#This Row],[Current Week Low]])-1</f>
        <v>0.10872056015276899</v>
      </c>
      <c r="AF571" s="1">
        <f>(Table2[[#This Row],[Current Week High]]/Table2[[#This Row],[Close Price]])-1</f>
        <v>1.7568033069238709E-2</v>
      </c>
      <c r="AG571" s="1">
        <f>(Table2[[#This Row],[Close Price]]/Table2[[#This Row],[Current Month Low]])-1</f>
        <v>0.20107571369466282</v>
      </c>
      <c r="AH571" s="1">
        <f>(Table2[[#This Row],[Current Month High]]/Table2[[#This Row],[Close Price]])-1</f>
        <v>1.7568033069238709E-2</v>
      </c>
      <c r="AI571">
        <v>55.8158227121368</v>
      </c>
      <c r="AJ571">
        <v>32.456273764258498</v>
      </c>
      <c r="AK571" t="str">
        <f>IF(AND(Table2[[#This Row],[20D EMA]]&gt;Table2[[#This Row],[50D EMA]],Table2[[#This Row],[50D EMA]]&gt;Table2[[#This Row],[200D EMA]]),"Uptrend","Downtrend/NoTrend")</f>
        <v>Downtrend/NoTrend</v>
      </c>
      <c r="AL571">
        <v>-0.05</v>
      </c>
      <c r="AM571" t="s">
        <v>3193</v>
      </c>
      <c r="AN571">
        <v>5.94</v>
      </c>
      <c r="AO571" t="s">
        <v>3194</v>
      </c>
      <c r="AP571">
        <v>1.8872757497398002E-2</v>
      </c>
      <c r="AQ571">
        <f>(Table2[[#This Row],[Sharpe Ratio]]-AVERAGE(Table2[Sharpe Ratio]))/_xlfn.STDEV.P(Table2[Sharpe Ratio])</f>
        <v>-0.55767740376423069</v>
      </c>
      <c r="AR5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1">
        <f>_xlfn.RANK.AVG(Table2[[#This Row],[1Y Return vs Nifty Z-Score]],Table2[1Y Return vs Nifty Z-Score])</f>
        <v>553</v>
      </c>
      <c r="AT571">
        <f>_xlfn.RANK.AVG(Table2[[#This Row],[6M Return vs Nifty Z-Score]],Table2[6M Return vs Nifty Z-Score])</f>
        <v>542</v>
      </c>
      <c r="AU571">
        <f>_xlfn.RANK.AVG(Table2[[#This Row],[Sharpe Ratio Z-Score]],Table2[Sharpe Ratio Z-Score])</f>
        <v>479</v>
      </c>
      <c r="AV571">
        <f>(Table2[[#This Row],[Rank 1Y]]+Table2[[#This Row],[Rank 6M]]+Table2[[#This Row],[Rank Sharpe]])/3</f>
        <v>524.66666666666663</v>
      </c>
    </row>
    <row r="572" spans="1:48" x14ac:dyDescent="0.3">
      <c r="A572" t="s">
        <v>430</v>
      </c>
      <c r="B572" t="s">
        <v>431</v>
      </c>
      <c r="C572" t="s">
        <v>3155</v>
      </c>
      <c r="D572" t="s">
        <v>119</v>
      </c>
      <c r="E572">
        <v>54085.098134166001</v>
      </c>
      <c r="F572">
        <v>130.94</v>
      </c>
      <c r="G572">
        <v>19.9278085153286</v>
      </c>
      <c r="H572">
        <f>(Table2[[#This Row],[1Y Return vs Nifty]]-AVERAGE(Table2[1Y Return vs Nifty]))/_xlfn.STDEV.P(Table2[1Y Return vs Nifty])</f>
        <v>-9.1589901439284305E-2</v>
      </c>
      <c r="I572">
        <v>2.1797763886971899</v>
      </c>
      <c r="J572">
        <f>(Table2[[#This Row],[1M Return vs Nifty]]-AVERAGE(Table2[1M Return vs Nifty]))/_xlfn.STDEV.P(Table2[1M Return vs Nifty])</f>
        <v>0.32555005221013983</v>
      </c>
      <c r="K572">
        <v>-25.8170081105104</v>
      </c>
      <c r="L572">
        <f>(Table2[[#This Row],[6M Return vs Nifty]]-AVERAGE(Table2[6M Return vs Nifty]))/_xlfn.STDEV.P(Table2[6M Return vs Nifty])</f>
        <v>-1.1158627974992905</v>
      </c>
      <c r="M572">
        <v>4.62940982393346</v>
      </c>
      <c r="N572">
        <f>(Table2[[#This Row],[1W Return vs Nifty]]-AVERAGE(Table2[1W Return vs Nifty]))/_xlfn.STDEV.P(Table2[1W Return vs Nifty])</f>
        <v>8.9063857426066706E-2</v>
      </c>
      <c r="O572">
        <v>133.53</v>
      </c>
      <c r="P572">
        <v>135.389314765367</v>
      </c>
      <c r="Q572">
        <v>133.34221207043601</v>
      </c>
      <c r="R572">
        <v>41.306439754437399</v>
      </c>
      <c r="S572" s="1">
        <f>(Table2[[#This Row],[Close Price]]-Table2[[#This Row],[20D EMA]])/Table2[[#This Row],[20D EMA]]</f>
        <v>-1.9396390324271724E-2</v>
      </c>
      <c r="T572" s="1">
        <f>(Table2[[#This Row],[Close Price]]-Table2[[#This Row],[50D EMA]])/Table2[[#This Row],[50D EMA]]</f>
        <v>-3.2863116067008522E-2</v>
      </c>
      <c r="U572" s="1">
        <f>(Table2[[#This Row],[Close Price]]-Table2[[#This Row],[200D EMA]])/Table2[[#This Row],[200D EMA]]</f>
        <v>-1.8015390873874774E-2</v>
      </c>
      <c r="V572">
        <v>1.0058130023385301</v>
      </c>
      <c r="W572">
        <v>130.5</v>
      </c>
      <c r="X572">
        <v>134.9</v>
      </c>
      <c r="Y572">
        <v>130.5</v>
      </c>
      <c r="Z572">
        <v>137.33000000000001</v>
      </c>
      <c r="AA572">
        <v>127.84</v>
      </c>
      <c r="AB572">
        <v>142.12</v>
      </c>
      <c r="AC572" s="1">
        <f>(Table2[[#This Row],[Close Price]]/Table2[[#This Row],[Day Low]])-1</f>
        <v>3.3716475095786347E-3</v>
      </c>
      <c r="AD572" s="1">
        <f>(Table2[[#This Row],[Day High]]/Table2[[#This Row],[Close Price]])-1</f>
        <v>3.0242859324881577E-2</v>
      </c>
      <c r="AE572" s="1">
        <f>(Table2[[#This Row],[Close Price]]/Table2[[#This Row],[Current Week Low]])-1</f>
        <v>3.3716475095786347E-3</v>
      </c>
      <c r="AF572" s="1">
        <f>(Table2[[#This Row],[Current Week High]]/Table2[[#This Row],[Close Price]])-1</f>
        <v>4.8800977546968216E-2</v>
      </c>
      <c r="AG572" s="1">
        <f>(Table2[[#This Row],[Close Price]]/Table2[[#This Row],[Current Month Low]])-1</f>
        <v>2.4249061326658383E-2</v>
      </c>
      <c r="AH572" s="1">
        <f>(Table2[[#This Row],[Current Month High]]/Table2[[#This Row],[Close Price]])-1</f>
        <v>8.5382617992973975E-2</v>
      </c>
      <c r="AI572">
        <v>33.916297540858402</v>
      </c>
      <c r="AJ572">
        <v>60.073349633251802</v>
      </c>
      <c r="AK572" t="str">
        <f>IF(AND(Table2[[#This Row],[20D EMA]]&gt;Table2[[#This Row],[50D EMA]],Table2[[#This Row],[50D EMA]]&gt;Table2[[#This Row],[200D EMA]]),"Uptrend","Downtrend/NoTrend")</f>
        <v>Downtrend/NoTrend</v>
      </c>
      <c r="AL572">
        <v>-0.14000000000000001</v>
      </c>
      <c r="AM572" t="s">
        <v>3193</v>
      </c>
      <c r="AN572">
        <v>-5.93</v>
      </c>
      <c r="AO572" t="s">
        <v>3193</v>
      </c>
      <c r="AP572">
        <v>-2.8016117164720001E-3</v>
      </c>
      <c r="AQ572">
        <f>(Table2[[#This Row],[Sharpe Ratio]]-AVERAGE(Table2[Sharpe Ratio]))/_xlfn.STDEV.P(Table2[Sharpe Ratio])</f>
        <v>-0.81029756431392441</v>
      </c>
      <c r="AR5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2">
        <f>_xlfn.RANK.AVG(Table2[[#This Row],[1Y Return vs Nifty Z-Score]],Table2[1Y Return vs Nifty Z-Score])</f>
        <v>318</v>
      </c>
      <c r="AT572">
        <f>_xlfn.RANK.AVG(Table2[[#This Row],[6M Return vs Nifty Z-Score]],Table2[6M Return vs Nifty Z-Score])</f>
        <v>683</v>
      </c>
      <c r="AU572">
        <f>_xlfn.RANK.AVG(Table2[[#This Row],[Sharpe Ratio Z-Score]],Table2[Sharpe Ratio Z-Score])</f>
        <v>582</v>
      </c>
      <c r="AV572">
        <f>(Table2[[#This Row],[Rank 1Y]]+Table2[[#This Row],[Rank 6M]]+Table2[[#This Row],[Rank Sharpe]])/3</f>
        <v>527.66666666666663</v>
      </c>
    </row>
    <row r="573" spans="1:48" x14ac:dyDescent="0.3">
      <c r="A573" t="s">
        <v>423</v>
      </c>
      <c r="B573" t="s">
        <v>424</v>
      </c>
      <c r="C573" t="s">
        <v>3149</v>
      </c>
      <c r="D573" t="s">
        <v>27</v>
      </c>
      <c r="E573">
        <v>55042.05</v>
      </c>
      <c r="F573">
        <v>1931.3</v>
      </c>
      <c r="G573">
        <v>-19.389355957556798</v>
      </c>
      <c r="H573">
        <f>(Table2[[#This Row],[1Y Return vs Nifty]]-AVERAGE(Table2[1Y Return vs Nifty]))/_xlfn.STDEV.P(Table2[1Y Return vs Nifty])</f>
        <v>-0.74368441603991087</v>
      </c>
      <c r="I573">
        <v>-4.6408273903515296</v>
      </c>
      <c r="J573">
        <f>(Table2[[#This Row],[1M Return vs Nifty]]-AVERAGE(Table2[1M Return vs Nifty]))/_xlfn.STDEV.P(Table2[1M Return vs Nifty])</f>
        <v>-0.42615074938358272</v>
      </c>
      <c r="K573">
        <v>-11.3459828486258</v>
      </c>
      <c r="L573">
        <f>(Table2[[#This Row],[6M Return vs Nifty]]-AVERAGE(Table2[6M Return vs Nifty]))/_xlfn.STDEV.P(Table2[6M Return vs Nifty])</f>
        <v>-0.67743966049473747</v>
      </c>
      <c r="M573">
        <v>-2.0153307253135901</v>
      </c>
      <c r="N573">
        <f>(Table2[[#This Row],[1W Return vs Nifty]]-AVERAGE(Table2[1W Return vs Nifty]))/_xlfn.STDEV.P(Table2[1W Return vs Nifty])</f>
        <v>-1.191201458700371</v>
      </c>
      <c r="O573">
        <v>2006.75</v>
      </c>
      <c r="P573">
        <v>1978.0239106587301</v>
      </c>
      <c r="Q573">
        <v>1862.63542935652</v>
      </c>
      <c r="R573">
        <v>30.790787927042501</v>
      </c>
      <c r="S573" s="1">
        <f>(Table2[[#This Row],[Close Price]]-Table2[[#This Row],[20D EMA]])/Table2[[#This Row],[20D EMA]]</f>
        <v>-3.7598106390930634E-2</v>
      </c>
      <c r="T573" s="1">
        <f>(Table2[[#This Row],[Close Price]]-Table2[[#This Row],[50D EMA]])/Table2[[#This Row],[50D EMA]]</f>
        <v>-2.3621509531282624E-2</v>
      </c>
      <c r="U573" s="1">
        <f>(Table2[[#This Row],[Close Price]]-Table2[[#This Row],[200D EMA]])/Table2[[#This Row],[200D EMA]]</f>
        <v>3.6864203032582331E-2</v>
      </c>
      <c r="V573">
        <v>0.79251032434945701</v>
      </c>
      <c r="W573">
        <v>1910.2</v>
      </c>
      <c r="X573">
        <v>1955.5</v>
      </c>
      <c r="Y573">
        <v>1910.2</v>
      </c>
      <c r="Z573">
        <v>1974.1</v>
      </c>
      <c r="AA573">
        <v>1910.2</v>
      </c>
      <c r="AB573">
        <v>2175</v>
      </c>
      <c r="AC573" s="1">
        <f>(Table2[[#This Row],[Close Price]]/Table2[[#This Row],[Day Low]])-1</f>
        <v>1.1045963773426815E-2</v>
      </c>
      <c r="AD573" s="1">
        <f>(Table2[[#This Row],[Day High]]/Table2[[#This Row],[Close Price]])-1</f>
        <v>1.253041992440318E-2</v>
      </c>
      <c r="AE573" s="1">
        <f>(Table2[[#This Row],[Close Price]]/Table2[[#This Row],[Current Week Low]])-1</f>
        <v>1.1045963773426815E-2</v>
      </c>
      <c r="AF573" s="1">
        <f>(Table2[[#This Row],[Current Week High]]/Table2[[#This Row],[Close Price]])-1</f>
        <v>2.2161238543985995E-2</v>
      </c>
      <c r="AG573" s="1">
        <f>(Table2[[#This Row],[Close Price]]/Table2[[#This Row],[Current Month Low]])-1</f>
        <v>1.1045963773426815E-2</v>
      </c>
      <c r="AH573" s="1">
        <f>(Table2[[#This Row],[Current Month High]]/Table2[[#This Row],[Close Price]])-1</f>
        <v>0.12618443535442458</v>
      </c>
      <c r="AI573">
        <v>12.618443535442401</v>
      </c>
      <c r="AJ573">
        <v>25.132823636127998</v>
      </c>
      <c r="AK573" t="str">
        <f>IF(AND(Table2[[#This Row],[20D EMA]]&gt;Table2[[#This Row],[50D EMA]],Table2[[#This Row],[50D EMA]]&gt;Table2[[#This Row],[200D EMA]]),"Uptrend","Downtrend/NoTrend")</f>
        <v>Uptrend</v>
      </c>
      <c r="AL573">
        <v>-0.01</v>
      </c>
      <c r="AM573" t="s">
        <v>3193</v>
      </c>
      <c r="AN573">
        <v>-9.9700000000000006</v>
      </c>
      <c r="AO573" t="s">
        <v>3193</v>
      </c>
      <c r="AP573">
        <v>2.5483849822823999E-2</v>
      </c>
      <c r="AQ573">
        <f>(Table2[[#This Row],[Sharpe Ratio]]-AVERAGE(Table2[Sharpe Ratio]))/_xlfn.STDEV.P(Table2[Sharpe Ratio])</f>
        <v>-0.48062347946413042</v>
      </c>
      <c r="AR57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-3.5190997640827324</v>
      </c>
      <c r="AS573">
        <f>_xlfn.RANK.AVG(Table2[[#This Row],[1Y Return vs Nifty Z-Score]],Table2[1Y Return vs Nifty Z-Score])</f>
        <v>577</v>
      </c>
      <c r="AT573">
        <f>_xlfn.RANK.AVG(Table2[[#This Row],[6M Return vs Nifty Z-Score]],Table2[6M Return vs Nifty Z-Score])</f>
        <v>546</v>
      </c>
      <c r="AU573">
        <f>_xlfn.RANK.AVG(Table2[[#This Row],[Sharpe Ratio Z-Score]],Table2[Sharpe Ratio Z-Score])</f>
        <v>460</v>
      </c>
      <c r="AV573">
        <f>(Table2[[#This Row],[Rank 1Y]]+Table2[[#This Row],[Rank 6M]]+Table2[[#This Row],[Rank Sharpe]])/3</f>
        <v>527.66666666666663</v>
      </c>
    </row>
    <row r="574" spans="1:48" x14ac:dyDescent="0.3">
      <c r="A574" t="s">
        <v>929</v>
      </c>
      <c r="B574" t="s">
        <v>930</v>
      </c>
      <c r="C574" t="s">
        <v>3164</v>
      </c>
      <c r="D574" t="s">
        <v>172</v>
      </c>
      <c r="E574">
        <v>16387.109610579999</v>
      </c>
      <c r="F574">
        <v>1058.45</v>
      </c>
      <c r="G574">
        <v>-21.232180922835301</v>
      </c>
      <c r="H574">
        <f>(Table2[[#This Row],[1Y Return vs Nifty]]-AVERAGE(Table2[1Y Return vs Nifty]))/_xlfn.STDEV.P(Table2[1Y Return vs Nifty])</f>
        <v>-0.7742485746545521</v>
      </c>
      <c r="I574">
        <v>-5.6573987421688301</v>
      </c>
      <c r="J574">
        <f>(Table2[[#This Row],[1M Return vs Nifty]]-AVERAGE(Table2[1M Return vs Nifty]))/_xlfn.STDEV.P(Table2[1M Return vs Nifty])</f>
        <v>-0.53818738496496488</v>
      </c>
      <c r="K574">
        <v>2.1155557001739398</v>
      </c>
      <c r="L574">
        <f>(Table2[[#This Row],[6M Return vs Nifty]]-AVERAGE(Table2[6M Return vs Nifty]))/_xlfn.STDEV.P(Table2[6M Return vs Nifty])</f>
        <v>-0.26960055768994506</v>
      </c>
      <c r="M574">
        <v>3.5874212146715498</v>
      </c>
      <c r="N574">
        <f>(Table2[[#This Row],[1W Return vs Nifty]]-AVERAGE(Table2[1W Return vs Nifty]))/_xlfn.STDEV.P(Table2[1W Return vs Nifty])</f>
        <v>-0.11169971887158292</v>
      </c>
      <c r="O574" t="e">
        <v>#N/A</v>
      </c>
      <c r="P574">
        <v>1061.4607062678101</v>
      </c>
      <c r="Q574">
        <v>1019.4820500886</v>
      </c>
      <c r="R574">
        <v>60.827443338188701</v>
      </c>
      <c r="S574" s="1" t="e">
        <f>(Table2[[#This Row],[Close Price]]-Table2[[#This Row],[20D EMA]])/Table2[[#This Row],[20D EMA]]</f>
        <v>#N/A</v>
      </c>
      <c r="T574" s="1">
        <f>(Table2[[#This Row],[Close Price]]-Table2[[#This Row],[50D EMA]])/Table2[[#This Row],[50D EMA]]</f>
        <v>-2.8363803295140097E-3</v>
      </c>
      <c r="U574" s="1">
        <f>(Table2[[#This Row],[Close Price]]-Table2[[#This Row],[200D EMA]])/Table2[[#This Row],[200D EMA]]</f>
        <v>3.8223282016601946E-2</v>
      </c>
      <c r="V574">
        <v>0.39300148420808301</v>
      </c>
      <c r="W574" t="e">
        <v>#N/A</v>
      </c>
      <c r="X574" t="e">
        <v>#N/A</v>
      </c>
      <c r="Y574" t="e">
        <v>#N/A</v>
      </c>
      <c r="Z574" t="e">
        <v>#N/A</v>
      </c>
      <c r="AA574" t="e">
        <v>#N/A</v>
      </c>
      <c r="AB574" t="e">
        <v>#N/A</v>
      </c>
      <c r="AC574" s="1" t="e">
        <f>(Table2[[#This Row],[Close Price]]/Table2[[#This Row],[Day Low]])-1</f>
        <v>#N/A</v>
      </c>
      <c r="AD574" s="1" t="e">
        <f>(Table2[[#This Row],[Day High]]/Table2[[#This Row],[Close Price]])-1</f>
        <v>#N/A</v>
      </c>
      <c r="AE574" s="1" t="e">
        <f>(Table2[[#This Row],[Close Price]]/Table2[[#This Row],[Current Week Low]])-1</f>
        <v>#N/A</v>
      </c>
      <c r="AF574" s="1" t="e">
        <f>(Table2[[#This Row],[Current Week High]]/Table2[[#This Row],[Close Price]])-1</f>
        <v>#N/A</v>
      </c>
      <c r="AG574" s="1" t="e">
        <f>(Table2[[#This Row],[Close Price]]/Table2[[#This Row],[Current Month Low]])-1</f>
        <v>#N/A</v>
      </c>
      <c r="AH574" s="1" t="e">
        <f>(Table2[[#This Row],[Current Month High]]/Table2[[#This Row],[Close Price]])-1</f>
        <v>#N/A</v>
      </c>
      <c r="AI574">
        <v>14.3181066654069</v>
      </c>
      <c r="AJ574">
        <v>27.156415185007202</v>
      </c>
      <c r="AK574" t="e">
        <f>IF(AND(Table2[[#This Row],[20D EMA]]&gt;Table2[[#This Row],[50D EMA]],Table2[[#This Row],[50D EMA]]&gt;Table2[[#This Row],[200D EMA]]),"Uptrend","Downtrend/NoTrend")</f>
        <v>#N/A</v>
      </c>
      <c r="AL574" t="e">
        <v>#N/A</v>
      </c>
      <c r="AM574" t="e">
        <v>#N/A</v>
      </c>
      <c r="AN574" t="e">
        <v>#N/A</v>
      </c>
      <c r="AO574" t="e">
        <v>#N/A</v>
      </c>
      <c r="AP574">
        <v>-9.5133376293669997E-3</v>
      </c>
      <c r="AQ574">
        <f>(Table2[[#This Row],[Sharpe Ratio]]-AVERAGE(Table2[Sharpe Ratio]))/_xlfn.STDEV.P(Table2[Sharpe Ratio])</f>
        <v>-0.88852439808937134</v>
      </c>
      <c r="AR574" t="e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#N/A</v>
      </c>
      <c r="AS574">
        <f>_xlfn.RANK.AVG(Table2[[#This Row],[1Y Return vs Nifty Z-Score]],Table2[1Y Return vs Nifty Z-Score])</f>
        <v>585</v>
      </c>
      <c r="AT574">
        <f>_xlfn.RANK.AVG(Table2[[#This Row],[6M Return vs Nifty Z-Score]],Table2[6M Return vs Nifty Z-Score])</f>
        <v>402</v>
      </c>
      <c r="AU574">
        <f>_xlfn.RANK.AVG(Table2[[#This Row],[Sharpe Ratio Z-Score]],Table2[Sharpe Ratio Z-Score])</f>
        <v>597</v>
      </c>
      <c r="AV574">
        <f>(Table2[[#This Row],[Rank 1Y]]+Table2[[#This Row],[Rank 6M]]+Table2[[#This Row],[Rank Sharpe]])/3</f>
        <v>528</v>
      </c>
    </row>
    <row r="575" spans="1:48" x14ac:dyDescent="0.3">
      <c r="A575" t="s">
        <v>700</v>
      </c>
      <c r="B575" t="s">
        <v>701</v>
      </c>
      <c r="C575" t="s">
        <v>3152</v>
      </c>
      <c r="D575" t="s">
        <v>51</v>
      </c>
      <c r="E575">
        <v>25987.478934800001</v>
      </c>
      <c r="F575">
        <v>482</v>
      </c>
      <c r="G575">
        <v>-5.9730115264888699</v>
      </c>
      <c r="H575">
        <f>(Table2[[#This Row],[1Y Return vs Nifty]]-AVERAGE(Table2[1Y Return vs Nifty]))/_xlfn.STDEV.P(Table2[1Y Return vs Nifty])</f>
        <v>-0.52116774356915041</v>
      </c>
      <c r="I575">
        <v>-5.7298446025564598</v>
      </c>
      <c r="J575">
        <f>(Table2[[#This Row],[1M Return vs Nifty]]-AVERAGE(Table2[1M Return vs Nifty]))/_xlfn.STDEV.P(Table2[1M Return vs Nifty])</f>
        <v>-0.54617166510931348</v>
      </c>
      <c r="K575">
        <v>-0.39747690631315702</v>
      </c>
      <c r="L575">
        <f>(Table2[[#This Row],[6M Return vs Nifty]]-AVERAGE(Table2[6M Return vs Nifty]))/_xlfn.STDEV.P(Table2[6M Return vs Nifty])</f>
        <v>-0.34573694877432598</v>
      </c>
      <c r="M575">
        <v>11.142293528966899</v>
      </c>
      <c r="N575">
        <f>(Table2[[#This Row],[1W Return vs Nifty]]-AVERAGE(Table2[1W Return vs Nifty]))/_xlfn.STDEV.P(Table2[1W Return vs Nifty])</f>
        <v>1.3439238559047442</v>
      </c>
      <c r="O575">
        <v>466.65</v>
      </c>
      <c r="P575">
        <v>463.200049827604</v>
      </c>
      <c r="Q575">
        <v>437.28951465279698</v>
      </c>
      <c r="R575">
        <v>65.505634749726099</v>
      </c>
      <c r="S575" s="1">
        <f>(Table2[[#This Row],[Close Price]]-Table2[[#This Row],[20D EMA]])/Table2[[#This Row],[20D EMA]]</f>
        <v>3.2894031929711826E-2</v>
      </c>
      <c r="T575" s="1">
        <f>(Table2[[#This Row],[Close Price]]-Table2[[#This Row],[50D EMA]])/Table2[[#This Row],[50D EMA]]</f>
        <v>4.058710740508998E-2</v>
      </c>
      <c r="U575" s="1">
        <f>(Table2[[#This Row],[Close Price]]-Table2[[#This Row],[200D EMA]])/Table2[[#This Row],[200D EMA]]</f>
        <v>0.10224458590712528</v>
      </c>
      <c r="V575">
        <v>0.84969565779398204</v>
      </c>
      <c r="W575">
        <v>474.3</v>
      </c>
      <c r="X575">
        <v>486.5</v>
      </c>
      <c r="Y575">
        <v>469</v>
      </c>
      <c r="Z575">
        <v>486.5</v>
      </c>
      <c r="AA575">
        <v>427.05</v>
      </c>
      <c r="AB575">
        <v>486.5</v>
      </c>
      <c r="AC575" s="1">
        <f>(Table2[[#This Row],[Close Price]]/Table2[[#This Row],[Day Low]])-1</f>
        <v>1.6234450769555098E-2</v>
      </c>
      <c r="AD575" s="1">
        <f>(Table2[[#This Row],[Day High]]/Table2[[#This Row],[Close Price]])-1</f>
        <v>9.3360995850622075E-3</v>
      </c>
      <c r="AE575" s="1">
        <f>(Table2[[#This Row],[Close Price]]/Table2[[#This Row],[Current Week Low]])-1</f>
        <v>2.771855010660973E-2</v>
      </c>
      <c r="AF575" s="1">
        <f>(Table2[[#This Row],[Current Week High]]/Table2[[#This Row],[Close Price]])-1</f>
        <v>9.3360995850622075E-3</v>
      </c>
      <c r="AG575" s="1">
        <f>(Table2[[#This Row],[Close Price]]/Table2[[#This Row],[Current Month Low]])-1</f>
        <v>0.12867345744058079</v>
      </c>
      <c r="AH575" s="1">
        <f>(Table2[[#This Row],[Current Month High]]/Table2[[#This Row],[Close Price]])-1</f>
        <v>9.3360995850622075E-3</v>
      </c>
      <c r="AI575">
        <v>7.4688796680497802</v>
      </c>
      <c r="AJ575">
        <v>37.950772753291297</v>
      </c>
      <c r="AK575" t="str">
        <f>IF(AND(Table2[[#This Row],[20D EMA]]&gt;Table2[[#This Row],[50D EMA]],Table2[[#This Row],[50D EMA]]&gt;Table2[[#This Row],[200D EMA]]),"Uptrend","Downtrend/NoTrend")</f>
        <v>Uptrend</v>
      </c>
      <c r="AL575">
        <v>-0.02</v>
      </c>
      <c r="AM575" t="s">
        <v>3193</v>
      </c>
      <c r="AN575">
        <v>4.0599999999999996</v>
      </c>
      <c r="AO575" t="s">
        <v>3194</v>
      </c>
      <c r="AP575">
        <v>-4.5363259966046003E-2</v>
      </c>
      <c r="AQ575">
        <f>(Table2[[#This Row],[Sharpe Ratio]]-AVERAGE(Table2[Sharpe Ratio]))/_xlfn.STDEV.P(Table2[Sharpe Ratio])</f>
        <v>-1.3063641537483486</v>
      </c>
      <c r="AR57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-1.3755166552963942</v>
      </c>
      <c r="AS575">
        <f>_xlfn.RANK.AVG(Table2[[#This Row],[1Y Return vs Nifty Z-Score]],Table2[1Y Return vs Nifty Z-Score])</f>
        <v>490</v>
      </c>
      <c r="AT575">
        <f>_xlfn.RANK.AVG(Table2[[#This Row],[6M Return vs Nifty Z-Score]],Table2[6M Return vs Nifty Z-Score])</f>
        <v>434</v>
      </c>
      <c r="AU575">
        <f>_xlfn.RANK.AVG(Table2[[#This Row],[Sharpe Ratio Z-Score]],Table2[Sharpe Ratio Z-Score])</f>
        <v>660</v>
      </c>
      <c r="AV575">
        <f>(Table2[[#This Row],[Rank 1Y]]+Table2[[#This Row],[Rank 6M]]+Table2[[#This Row],[Rank Sharpe]])/3</f>
        <v>528</v>
      </c>
    </row>
    <row r="576" spans="1:48" x14ac:dyDescent="0.3">
      <c r="A576" t="s">
        <v>427</v>
      </c>
      <c r="B576" t="s">
        <v>428</v>
      </c>
      <c r="C576" t="s">
        <v>3158</v>
      </c>
      <c r="D576" t="s">
        <v>429</v>
      </c>
      <c r="E576">
        <v>54163.221065459998</v>
      </c>
      <c r="F576">
        <v>888.95</v>
      </c>
      <c r="G576">
        <v>-2.8148389392056599</v>
      </c>
      <c r="H576">
        <f>(Table2[[#This Row],[1Y Return vs Nifty]]-AVERAGE(Table2[1Y Return vs Nifty]))/_xlfn.STDEV.P(Table2[1Y Return vs Nifty])</f>
        <v>-0.46878789756703837</v>
      </c>
      <c r="I576">
        <v>-7.2895159317849902</v>
      </c>
      <c r="J576">
        <f>(Table2[[#This Row],[1M Return vs Nifty]]-AVERAGE(Table2[1M Return vs Nifty]))/_xlfn.STDEV.P(Table2[1M Return vs Nifty])</f>
        <v>-0.71806351316024231</v>
      </c>
      <c r="K576">
        <v>-16.804321626131799</v>
      </c>
      <c r="L576">
        <f>(Table2[[#This Row],[6M Return vs Nifty]]-AVERAGE(Table2[6M Return vs Nifty]))/_xlfn.STDEV.P(Table2[6M Return vs Nifty])</f>
        <v>-0.84280887009531014</v>
      </c>
      <c r="M576">
        <v>0.74566476114343605</v>
      </c>
      <c r="N576">
        <f>(Table2[[#This Row],[1W Return vs Nifty]]-AVERAGE(Table2[1W Return vs Nifty]))/_xlfn.STDEV.P(Table2[1W Return vs Nifty])</f>
        <v>-0.65923083726006215</v>
      </c>
      <c r="O576">
        <v>903.01</v>
      </c>
      <c r="P576">
        <v>937.62546657663802</v>
      </c>
      <c r="Q576">
        <v>938.512006331267</v>
      </c>
      <c r="R576">
        <v>45.115568405489498</v>
      </c>
      <c r="S576" s="1">
        <f>(Table2[[#This Row],[Close Price]]-Table2[[#This Row],[20D EMA]])/Table2[[#This Row],[20D EMA]]</f>
        <v>-1.5570148724820264E-2</v>
      </c>
      <c r="T576" s="1">
        <f>(Table2[[#This Row],[Close Price]]-Table2[[#This Row],[50D EMA]])/Table2[[#This Row],[50D EMA]]</f>
        <v>-5.1913550038649066E-2</v>
      </c>
      <c r="U576" s="1">
        <f>(Table2[[#This Row],[Close Price]]-Table2[[#This Row],[200D EMA]])/Table2[[#This Row],[200D EMA]]</f>
        <v>-5.2809134030165017E-2</v>
      </c>
      <c r="V576">
        <v>0.63671419928848405</v>
      </c>
      <c r="W576">
        <v>875.5</v>
      </c>
      <c r="X576">
        <v>889.9</v>
      </c>
      <c r="Y576">
        <v>870.5</v>
      </c>
      <c r="Z576">
        <v>889.9</v>
      </c>
      <c r="AA576">
        <v>858</v>
      </c>
      <c r="AB576">
        <v>926.95</v>
      </c>
      <c r="AC576" s="1">
        <f>(Table2[[#This Row],[Close Price]]/Table2[[#This Row],[Day Low]])-1</f>
        <v>1.536264991433467E-2</v>
      </c>
      <c r="AD576" s="1">
        <f>(Table2[[#This Row],[Day High]]/Table2[[#This Row],[Close Price]])-1</f>
        <v>1.0686765284886324E-3</v>
      </c>
      <c r="AE576" s="1">
        <f>(Table2[[#This Row],[Close Price]]/Table2[[#This Row],[Current Week Low]])-1</f>
        <v>2.119471568064335E-2</v>
      </c>
      <c r="AF576" s="1">
        <f>(Table2[[#This Row],[Current Week High]]/Table2[[#This Row],[Close Price]])-1</f>
        <v>1.0686765284886324E-3</v>
      </c>
      <c r="AG576" s="1">
        <f>(Table2[[#This Row],[Close Price]]/Table2[[#This Row],[Current Month Low]])-1</f>
        <v>3.6072261072261025E-2</v>
      </c>
      <c r="AH576" s="1">
        <f>(Table2[[#This Row],[Current Month High]]/Table2[[#This Row],[Close Price]])-1</f>
        <v>4.2747061139546627E-2</v>
      </c>
      <c r="AI576">
        <v>32.740874064907999</v>
      </c>
      <c r="AJ576">
        <v>32.244867598928799</v>
      </c>
      <c r="AK576" t="str">
        <f>IF(AND(Table2[[#This Row],[20D EMA]]&gt;Table2[[#This Row],[50D EMA]],Table2[[#This Row],[50D EMA]]&gt;Table2[[#This Row],[200D EMA]]),"Uptrend","Downtrend/NoTrend")</f>
        <v>Downtrend/NoTrend</v>
      </c>
      <c r="AL576">
        <v>-0.13</v>
      </c>
      <c r="AM576" t="s">
        <v>3193</v>
      </c>
      <c r="AN576">
        <v>-0.34</v>
      </c>
      <c r="AO576" t="s">
        <v>3193</v>
      </c>
      <c r="AP576">
        <v>1.4280330053418999E-2</v>
      </c>
      <c r="AQ576">
        <f>(Table2[[#This Row],[Sharpe Ratio]]-AVERAGE(Table2[Sharpe Ratio]))/_xlfn.STDEV.P(Table2[Sharpe Ratio])</f>
        <v>-0.61120328711350902</v>
      </c>
      <c r="AR5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6">
        <f>_xlfn.RANK.AVG(Table2[[#This Row],[1Y Return vs Nifty Z-Score]],Table2[1Y Return vs Nifty Z-Score])</f>
        <v>478</v>
      </c>
      <c r="AT576">
        <f>_xlfn.RANK.AVG(Table2[[#This Row],[6M Return vs Nifty Z-Score]],Table2[6M Return vs Nifty Z-Score])</f>
        <v>615</v>
      </c>
      <c r="AU576">
        <f>_xlfn.RANK.AVG(Table2[[#This Row],[Sharpe Ratio Z-Score]],Table2[Sharpe Ratio Z-Score])</f>
        <v>493</v>
      </c>
      <c r="AV576">
        <f>(Table2[[#This Row],[Rank 1Y]]+Table2[[#This Row],[Rank 6M]]+Table2[[#This Row],[Rank Sharpe]])/3</f>
        <v>528.66666666666663</v>
      </c>
    </row>
    <row r="577" spans="1:48" x14ac:dyDescent="0.3">
      <c r="A577" t="s">
        <v>1460</v>
      </c>
      <c r="B577" t="s">
        <v>1461</v>
      </c>
      <c r="C577" t="s">
        <v>3157</v>
      </c>
      <c r="D577" t="s">
        <v>1462</v>
      </c>
      <c r="E577">
        <v>7351.7306007999996</v>
      </c>
      <c r="F577">
        <v>275.75</v>
      </c>
      <c r="G577">
        <v>-41.242563046338702</v>
      </c>
      <c r="H577">
        <f>(Table2[[#This Row],[1Y Return vs Nifty]]-AVERAGE(Table2[1Y Return vs Nifty]))/_xlfn.STDEV.P(Table2[1Y Return vs Nifty])</f>
        <v>-1.1061306061473839</v>
      </c>
      <c r="I577">
        <v>-4.7893604605481999</v>
      </c>
      <c r="J577">
        <f>(Table2[[#This Row],[1M Return vs Nifty]]-AVERAGE(Table2[1M Return vs Nifty]))/_xlfn.STDEV.P(Table2[1M Return vs Nifty])</f>
        <v>-0.44252062389131819</v>
      </c>
      <c r="K577">
        <v>-16.053728125321001</v>
      </c>
      <c r="L577">
        <f>(Table2[[#This Row],[6M Return vs Nifty]]-AVERAGE(Table2[6M Return vs Nifty]))/_xlfn.STDEV.P(Table2[6M Return vs Nifty])</f>
        <v>-0.82006842487561582</v>
      </c>
      <c r="M577">
        <v>5.5430260270323801</v>
      </c>
      <c r="N577">
        <f>(Table2[[#This Row],[1W Return vs Nifty]]-AVERAGE(Table2[1W Return vs Nifty]))/_xlfn.STDEV.P(Table2[1W Return vs Nifty])</f>
        <v>0.26509347489716811</v>
      </c>
      <c r="O577">
        <v>297.94</v>
      </c>
      <c r="P577">
        <v>277.58108597824702</v>
      </c>
      <c r="Q577">
        <v>282.54255589734697</v>
      </c>
      <c r="R577">
        <v>54.867277798291198</v>
      </c>
      <c r="S577" s="1">
        <f>(Table2[[#This Row],[Close Price]]-Table2[[#This Row],[20D EMA]])/Table2[[#This Row],[20D EMA]]</f>
        <v>-7.4478082835470222E-2</v>
      </c>
      <c r="T577" s="1">
        <f>(Table2[[#This Row],[Close Price]]-Table2[[#This Row],[50D EMA]])/Table2[[#This Row],[50D EMA]]</f>
        <v>-6.5965804975289732E-3</v>
      </c>
      <c r="U577" s="1">
        <f>(Table2[[#This Row],[Close Price]]-Table2[[#This Row],[200D EMA]])/Table2[[#This Row],[200D EMA]]</f>
        <v>-2.404082413629342E-2</v>
      </c>
      <c r="V577">
        <v>0.66477506514289497</v>
      </c>
      <c r="W577">
        <v>273.39999999999998</v>
      </c>
      <c r="X577">
        <v>276.89999999999998</v>
      </c>
      <c r="Y577">
        <v>274.14999999999998</v>
      </c>
      <c r="Z577">
        <v>279.25</v>
      </c>
      <c r="AA577">
        <v>270.05</v>
      </c>
      <c r="AB577">
        <v>280</v>
      </c>
      <c r="AC577" s="1">
        <f>(Table2[[#This Row],[Close Price]]/Table2[[#This Row],[Day Low]])-1</f>
        <v>8.5954645208485836E-3</v>
      </c>
      <c r="AD577" s="1">
        <f>(Table2[[#This Row],[Day High]]/Table2[[#This Row],[Close Price]])-1</f>
        <v>4.1704442429735256E-3</v>
      </c>
      <c r="AE577" s="1">
        <f>(Table2[[#This Row],[Close Price]]/Table2[[#This Row],[Current Week Low]])-1</f>
        <v>5.8362210468723141E-3</v>
      </c>
      <c r="AF577" s="1">
        <f>(Table2[[#This Row],[Current Week High]]/Table2[[#This Row],[Close Price]])-1</f>
        <v>1.2692656391659174E-2</v>
      </c>
      <c r="AG577" s="1">
        <f>(Table2[[#This Row],[Close Price]]/Table2[[#This Row],[Current Month Low]])-1</f>
        <v>2.1107202369931466E-2</v>
      </c>
      <c r="AH577" s="1">
        <f>(Table2[[#This Row],[Current Month High]]/Table2[[#This Row],[Close Price]])-1</f>
        <v>1.5412511332729029E-2</v>
      </c>
      <c r="AI577">
        <v>30.462375339981801</v>
      </c>
      <c r="AJ577">
        <v>10.2779444111177</v>
      </c>
      <c r="AK577" t="str">
        <f>IF(AND(Table2[[#This Row],[20D EMA]]&gt;Table2[[#This Row],[50D EMA]],Table2[[#This Row],[50D EMA]]&gt;Table2[[#This Row],[200D EMA]]),"Uptrend","Downtrend/NoTrend")</f>
        <v>Downtrend/NoTrend</v>
      </c>
      <c r="AL577">
        <v>-0.1</v>
      </c>
      <c r="AM577" t="s">
        <v>3193</v>
      </c>
      <c r="AN577">
        <v>-0.05</v>
      </c>
      <c r="AO577" t="s">
        <v>3193</v>
      </c>
      <c r="AP577">
        <v>8.1297056698223999E-2</v>
      </c>
      <c r="AQ577">
        <f>(Table2[[#This Row],[Sharpe Ratio]]-AVERAGE(Table2[Sharpe Ratio]))/_xlfn.STDEV.P(Table2[Sharpe Ratio])</f>
        <v>0.16989331954998549</v>
      </c>
      <c r="AR5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7">
        <f>_xlfn.RANK.AVG(Table2[[#This Row],[1Y Return vs Nifty Z-Score]],Table2[1Y Return vs Nifty Z-Score])</f>
        <v>683</v>
      </c>
      <c r="AT577">
        <f>_xlfn.RANK.AVG(Table2[[#This Row],[6M Return vs Nifty Z-Score]],Table2[6M Return vs Nifty Z-Score])</f>
        <v>609</v>
      </c>
      <c r="AU577">
        <f>_xlfn.RANK.AVG(Table2[[#This Row],[Sharpe Ratio Z-Score]],Table2[Sharpe Ratio Z-Score])</f>
        <v>295</v>
      </c>
      <c r="AV577">
        <f>(Table2[[#This Row],[Rank 1Y]]+Table2[[#This Row],[Rank 6M]]+Table2[[#This Row],[Rank Sharpe]])/3</f>
        <v>529</v>
      </c>
    </row>
    <row r="578" spans="1:48" x14ac:dyDescent="0.3">
      <c r="A578" t="s">
        <v>1034</v>
      </c>
      <c r="B578" t="s">
        <v>1035</v>
      </c>
      <c r="C578" t="s">
        <v>3160</v>
      </c>
      <c r="D578" t="s">
        <v>532</v>
      </c>
      <c r="E578">
        <v>13490.869167999999</v>
      </c>
      <c r="F578">
        <v>868</v>
      </c>
      <c r="G578">
        <v>-34.343395736718698</v>
      </c>
      <c r="H578">
        <f>(Table2[[#This Row],[1Y Return vs Nifty]]-AVERAGE(Table2[1Y Return vs Nifty]))/_xlfn.STDEV.P(Table2[1Y Return vs Nifty])</f>
        <v>-0.99170452231781936</v>
      </c>
      <c r="I578">
        <v>3.4187568633844299</v>
      </c>
      <c r="J578">
        <f>(Table2[[#This Row],[1M Return vs Nifty]]-AVERAGE(Table2[1M Return vs Nifty]))/_xlfn.STDEV.P(Table2[1M Return vs Nifty])</f>
        <v>0.46209846436717394</v>
      </c>
      <c r="K578">
        <v>-7.7990725416796298</v>
      </c>
      <c r="L578">
        <f>(Table2[[#This Row],[6M Return vs Nifty]]-AVERAGE(Table2[6M Return vs Nifty]))/_xlfn.STDEV.P(Table2[6M Return vs Nifty])</f>
        <v>-0.56998027076227809</v>
      </c>
      <c r="M578">
        <v>-1.41343621405127</v>
      </c>
      <c r="N578">
        <f>(Table2[[#This Row],[1W Return vs Nifty]]-AVERAGE(Table2[1W Return vs Nifty]))/_xlfn.STDEV.P(Table2[1W Return vs Nifty])</f>
        <v>-1.0752323458320978</v>
      </c>
      <c r="O578">
        <v>879.1</v>
      </c>
      <c r="P578">
        <v>859.87797626848101</v>
      </c>
      <c r="Q578">
        <v>836.67064920258304</v>
      </c>
      <c r="R578">
        <v>40.965706438713802</v>
      </c>
      <c r="S578" s="1">
        <f>(Table2[[#This Row],[Close Price]]-Table2[[#This Row],[20D EMA]])/Table2[[#This Row],[20D EMA]]</f>
        <v>-1.2626549880559688E-2</v>
      </c>
      <c r="T578" s="1">
        <f>(Table2[[#This Row],[Close Price]]-Table2[[#This Row],[50D EMA]])/Table2[[#This Row],[50D EMA]]</f>
        <v>9.4455538526120372E-3</v>
      </c>
      <c r="U578" s="1">
        <f>(Table2[[#This Row],[Close Price]]-Table2[[#This Row],[200D EMA]])/Table2[[#This Row],[200D EMA]]</f>
        <v>3.7445260960542182E-2</v>
      </c>
      <c r="V578">
        <v>0.71212186610964701</v>
      </c>
      <c r="W578">
        <v>857</v>
      </c>
      <c r="X578">
        <v>879</v>
      </c>
      <c r="Y578">
        <v>857</v>
      </c>
      <c r="Z578">
        <v>885.55</v>
      </c>
      <c r="AA578">
        <v>857</v>
      </c>
      <c r="AB578">
        <v>944.35</v>
      </c>
      <c r="AC578" s="1">
        <f>(Table2[[#This Row],[Close Price]]/Table2[[#This Row],[Day Low]])-1</f>
        <v>1.2835472578763163E-2</v>
      </c>
      <c r="AD578" s="1">
        <f>(Table2[[#This Row],[Day High]]/Table2[[#This Row],[Close Price]])-1</f>
        <v>1.2672811059907918E-2</v>
      </c>
      <c r="AE578" s="1">
        <f>(Table2[[#This Row],[Close Price]]/Table2[[#This Row],[Current Week Low]])-1</f>
        <v>1.2835472578763163E-2</v>
      </c>
      <c r="AF578" s="1">
        <f>(Table2[[#This Row],[Current Week High]]/Table2[[#This Row],[Close Price]])-1</f>
        <v>2.0218894009216504E-2</v>
      </c>
      <c r="AG578" s="1">
        <f>(Table2[[#This Row],[Close Price]]/Table2[[#This Row],[Current Month Low]])-1</f>
        <v>1.2835472578763163E-2</v>
      </c>
      <c r="AH578" s="1">
        <f>(Table2[[#This Row],[Current Month High]]/Table2[[#This Row],[Close Price]])-1</f>
        <v>8.7960829493087589E-2</v>
      </c>
      <c r="AI578">
        <v>10.2534562211981</v>
      </c>
      <c r="AJ578">
        <v>22.43458636011</v>
      </c>
      <c r="AK578" t="str">
        <f>IF(AND(Table2[[#This Row],[20D EMA]]&gt;Table2[[#This Row],[50D EMA]],Table2[[#This Row],[50D EMA]]&gt;Table2[[#This Row],[200D EMA]]),"Uptrend","Downtrend/NoTrend")</f>
        <v>Uptrend</v>
      </c>
      <c r="AL578">
        <v>0.01</v>
      </c>
      <c r="AM578" t="s">
        <v>3194</v>
      </c>
      <c r="AN578">
        <v>-0.99</v>
      </c>
      <c r="AO578" t="s">
        <v>3193</v>
      </c>
      <c r="AP578">
        <v>3.7285264147887999E-2</v>
      </c>
      <c r="AQ578">
        <f>(Table2[[#This Row],[Sharpe Ratio]]-AVERAGE(Table2[Sharpe Ratio]))/_xlfn.STDEV.P(Table2[Sharpe Ratio])</f>
        <v>-0.34307506215640432</v>
      </c>
      <c r="AR57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-2.5178937367014256</v>
      </c>
      <c r="AS578">
        <f>_xlfn.RANK.AVG(Table2[[#This Row],[1Y Return vs Nifty Z-Score]],Table2[1Y Return vs Nifty Z-Score])</f>
        <v>661</v>
      </c>
      <c r="AT578">
        <f>_xlfn.RANK.AVG(Table2[[#This Row],[6M Return vs Nifty Z-Score]],Table2[6M Return vs Nifty Z-Score])</f>
        <v>506</v>
      </c>
      <c r="AU578">
        <f>_xlfn.RANK.AVG(Table2[[#This Row],[Sharpe Ratio Z-Score]],Table2[Sharpe Ratio Z-Score])</f>
        <v>425</v>
      </c>
      <c r="AV578">
        <f>(Table2[[#This Row],[Rank 1Y]]+Table2[[#This Row],[Rank 6M]]+Table2[[#This Row],[Rank Sharpe]])/3</f>
        <v>530.66666666666663</v>
      </c>
    </row>
    <row r="579" spans="1:48" x14ac:dyDescent="0.3">
      <c r="A579" t="s">
        <v>1355</v>
      </c>
      <c r="B579" t="s">
        <v>1356</v>
      </c>
      <c r="C579" t="s">
        <v>3162</v>
      </c>
      <c r="D579" t="s">
        <v>400</v>
      </c>
      <c r="E579">
        <v>8486.7744339399997</v>
      </c>
      <c r="F579">
        <v>212.98</v>
      </c>
      <c r="G579">
        <v>-22.9478846702563</v>
      </c>
      <c r="H579">
        <f>(Table2[[#This Row],[1Y Return vs Nifty]]-AVERAGE(Table2[1Y Return vs Nifty]))/_xlfn.STDEV.P(Table2[1Y Return vs Nifty])</f>
        <v>-0.802704365334588</v>
      </c>
      <c r="I579">
        <v>-2.4388361779202099</v>
      </c>
      <c r="J579">
        <f>(Table2[[#This Row],[1M Return vs Nifty]]-AVERAGE(Table2[1M Return vs Nifty]))/_xlfn.STDEV.P(Table2[1M Return vs Nifty])</f>
        <v>-0.18346863309184663</v>
      </c>
      <c r="K579">
        <v>-18.285442408183801</v>
      </c>
      <c r="L579">
        <f>(Table2[[#This Row],[6M Return vs Nifty]]-AVERAGE(Table2[6M Return vs Nifty]))/_xlfn.STDEV.P(Table2[6M Return vs Nifty])</f>
        <v>-0.88768182192825495</v>
      </c>
      <c r="M579">
        <v>3.78947652278864</v>
      </c>
      <c r="N579">
        <f>(Table2[[#This Row],[1W Return vs Nifty]]-AVERAGE(Table2[1W Return vs Nifty]))/_xlfn.STDEV.P(Table2[1W Return vs Nifty])</f>
        <v>-7.2769018567435756E-2</v>
      </c>
      <c r="O579">
        <v>217.3</v>
      </c>
      <c r="P579">
        <v>223.63253595710799</v>
      </c>
      <c r="Q579">
        <v>223.80340763743899</v>
      </c>
      <c r="R579">
        <v>42.293811380024401</v>
      </c>
      <c r="S579" s="1">
        <f>(Table2[[#This Row],[Close Price]]-Table2[[#This Row],[20D EMA]])/Table2[[#This Row],[20D EMA]]</f>
        <v>-1.9880349746893795E-2</v>
      </c>
      <c r="T579" s="1">
        <f>(Table2[[#This Row],[Close Price]]-Table2[[#This Row],[50D EMA]])/Table2[[#This Row],[50D EMA]]</f>
        <v>-4.7634106153279607E-2</v>
      </c>
      <c r="U579" s="1">
        <f>(Table2[[#This Row],[Close Price]]-Table2[[#This Row],[200D EMA]])/Table2[[#This Row],[200D EMA]]</f>
        <v>-4.836122806035599E-2</v>
      </c>
      <c r="V579">
        <v>0.76360204673102094</v>
      </c>
      <c r="W579">
        <v>212.41</v>
      </c>
      <c r="X579">
        <v>216.98</v>
      </c>
      <c r="Y579">
        <v>212.41</v>
      </c>
      <c r="Z579">
        <v>220.89</v>
      </c>
      <c r="AA579">
        <v>201.91</v>
      </c>
      <c r="AB579">
        <v>224.95</v>
      </c>
      <c r="AC579" s="1">
        <f>(Table2[[#This Row],[Close Price]]/Table2[[#This Row],[Day Low]])-1</f>
        <v>2.683489477896428E-3</v>
      </c>
      <c r="AD579" s="1">
        <f>(Table2[[#This Row],[Day High]]/Table2[[#This Row],[Close Price]])-1</f>
        <v>1.8781106207155673E-2</v>
      </c>
      <c r="AE579" s="1">
        <f>(Table2[[#This Row],[Close Price]]/Table2[[#This Row],[Current Week Low]])-1</f>
        <v>2.683489477896428E-3</v>
      </c>
      <c r="AF579" s="1">
        <f>(Table2[[#This Row],[Current Week High]]/Table2[[#This Row],[Close Price]])-1</f>
        <v>3.7139637524650215E-2</v>
      </c>
      <c r="AG579" s="1">
        <f>(Table2[[#This Row],[Close Price]]/Table2[[#This Row],[Current Month Low]])-1</f>
        <v>5.4826407805457889E-2</v>
      </c>
      <c r="AH579" s="1">
        <f>(Table2[[#This Row],[Current Month High]]/Table2[[#This Row],[Close Price]])-1</f>
        <v>5.6202460324913162E-2</v>
      </c>
      <c r="AI579">
        <v>51.305286881397301</v>
      </c>
      <c r="AJ579">
        <v>18.9168062534896</v>
      </c>
      <c r="AK579" t="str">
        <f>IF(AND(Table2[[#This Row],[20D EMA]]&gt;Table2[[#This Row],[50D EMA]],Table2[[#This Row],[50D EMA]]&gt;Table2[[#This Row],[200D EMA]]),"Uptrend","Downtrend/NoTrend")</f>
        <v>Downtrend/NoTrend</v>
      </c>
      <c r="AL579">
        <v>-0.09</v>
      </c>
      <c r="AM579" t="s">
        <v>3193</v>
      </c>
      <c r="AN579">
        <v>-2.58</v>
      </c>
      <c r="AO579" t="s">
        <v>3193</v>
      </c>
      <c r="AP579">
        <v>5.4579068813773002E-2</v>
      </c>
      <c r="AQ579">
        <f>(Table2[[#This Row],[Sharpe Ratio]]-AVERAGE(Table2[Sharpe Ratio]))/_xlfn.STDEV.P(Table2[Sharpe Ratio])</f>
        <v>-0.14151147024272487</v>
      </c>
      <c r="AR5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79">
        <f>_xlfn.RANK.AVG(Table2[[#This Row],[1Y Return vs Nifty Z-Score]],Table2[1Y Return vs Nifty Z-Score])</f>
        <v>595</v>
      </c>
      <c r="AT579">
        <f>_xlfn.RANK.AVG(Table2[[#This Row],[6M Return vs Nifty Z-Score]],Table2[6M Return vs Nifty Z-Score])</f>
        <v>625</v>
      </c>
      <c r="AU579">
        <f>_xlfn.RANK.AVG(Table2[[#This Row],[Sharpe Ratio Z-Score]],Table2[Sharpe Ratio Z-Score])</f>
        <v>377</v>
      </c>
      <c r="AV579">
        <f>(Table2[[#This Row],[Rank 1Y]]+Table2[[#This Row],[Rank 6M]]+Table2[[#This Row],[Rank Sharpe]])/3</f>
        <v>532.33333333333337</v>
      </c>
    </row>
    <row r="580" spans="1:48" x14ac:dyDescent="0.3">
      <c r="A580" t="s">
        <v>788</v>
      </c>
      <c r="B580" t="s">
        <v>789</v>
      </c>
      <c r="C580" t="s">
        <v>3147</v>
      </c>
      <c r="D580" t="s">
        <v>266</v>
      </c>
      <c r="E580">
        <v>20696.643797050001</v>
      </c>
      <c r="F580">
        <v>1881.1</v>
      </c>
      <c r="G580">
        <v>-17.289400380349502</v>
      </c>
      <c r="H580">
        <f>(Table2[[#This Row],[1Y Return vs Nifty]]-AVERAGE(Table2[1Y Return vs Nifty]))/_xlfn.STDEV.P(Table2[1Y Return vs Nifty])</f>
        <v>-0.7088556197327347</v>
      </c>
      <c r="I580">
        <v>-11.7426841345175</v>
      </c>
      <c r="J580">
        <f>(Table2[[#This Row],[1M Return vs Nifty]]-AVERAGE(Table2[1M Return vs Nifty]))/_xlfn.STDEV.P(Table2[1M Return vs Nifty])</f>
        <v>-1.208848525171683</v>
      </c>
      <c r="K580">
        <v>-21.710283343095899</v>
      </c>
      <c r="L580">
        <f>(Table2[[#This Row],[6M Return vs Nifty]]-AVERAGE(Table2[6M Return vs Nifty]))/_xlfn.STDEV.P(Table2[6M Return vs Nifty])</f>
        <v>-0.99144292242060661</v>
      </c>
      <c r="M580">
        <v>0.54297236344248201</v>
      </c>
      <c r="N580">
        <f>(Table2[[#This Row],[1W Return vs Nifty]]-AVERAGE(Table2[1W Return vs Nifty]))/_xlfn.STDEV.P(Table2[1W Return vs Nifty])</f>
        <v>-0.6982842878343577</v>
      </c>
      <c r="O580">
        <v>1911.53</v>
      </c>
      <c r="P580">
        <v>1920.39252222235</v>
      </c>
      <c r="Q580">
        <v>1869.4066788754501</v>
      </c>
      <c r="R580">
        <v>45.489155368573897</v>
      </c>
      <c r="S580" s="1">
        <f>(Table2[[#This Row],[Close Price]]-Table2[[#This Row],[20D EMA]])/Table2[[#This Row],[20D EMA]]</f>
        <v>-1.5919185155346797E-2</v>
      </c>
      <c r="T580" s="1">
        <f>(Table2[[#This Row],[Close Price]]-Table2[[#This Row],[50D EMA]])/Table2[[#This Row],[50D EMA]]</f>
        <v>-2.0460672371749953E-2</v>
      </c>
      <c r="U580" s="1">
        <f>(Table2[[#This Row],[Close Price]]-Table2[[#This Row],[200D EMA]])/Table2[[#This Row],[200D EMA]]</f>
        <v>6.2550975433467377E-3</v>
      </c>
      <c r="V580">
        <v>0.39123446164130699</v>
      </c>
      <c r="W580">
        <v>1848</v>
      </c>
      <c r="X580">
        <v>1893.95</v>
      </c>
      <c r="Y580">
        <v>1835.05</v>
      </c>
      <c r="Z580">
        <v>1893.95</v>
      </c>
      <c r="AA580">
        <v>1806.05</v>
      </c>
      <c r="AB580">
        <v>1936</v>
      </c>
      <c r="AC580" s="1">
        <f>(Table2[[#This Row],[Close Price]]/Table2[[#This Row],[Day Low]])-1</f>
        <v>1.7911255411255267E-2</v>
      </c>
      <c r="AD580" s="1">
        <f>(Table2[[#This Row],[Day High]]/Table2[[#This Row],[Close Price]])-1</f>
        <v>6.8311094572326425E-3</v>
      </c>
      <c r="AE580" s="1">
        <f>(Table2[[#This Row],[Close Price]]/Table2[[#This Row],[Current Week Low]])-1</f>
        <v>2.5094684068553974E-2</v>
      </c>
      <c r="AF580" s="1">
        <f>(Table2[[#This Row],[Current Week High]]/Table2[[#This Row],[Close Price]])-1</f>
        <v>6.8311094572326425E-3</v>
      </c>
      <c r="AG580" s="1">
        <f>(Table2[[#This Row],[Close Price]]/Table2[[#This Row],[Current Month Low]])-1</f>
        <v>4.155477423105669E-2</v>
      </c>
      <c r="AH580" s="1">
        <f>(Table2[[#This Row],[Current Month High]]/Table2[[#This Row],[Close Price]])-1</f>
        <v>2.9185051299771558E-2</v>
      </c>
      <c r="AI580">
        <v>30.718728403593602</v>
      </c>
      <c r="AJ580">
        <v>21.983010180922101</v>
      </c>
      <c r="AK580" t="str">
        <f>IF(AND(Table2[[#This Row],[20D EMA]]&gt;Table2[[#This Row],[50D EMA]],Table2[[#This Row],[50D EMA]]&gt;Table2[[#This Row],[200D EMA]]),"Uptrend","Downtrend/NoTrend")</f>
        <v>Downtrend/NoTrend</v>
      </c>
      <c r="AL580">
        <v>0.01</v>
      </c>
      <c r="AM580" t="s">
        <v>3194</v>
      </c>
      <c r="AN580">
        <v>-4.5199999999999996</v>
      </c>
      <c r="AO580" t="s">
        <v>3193</v>
      </c>
      <c r="AP580">
        <v>5.2809075057424E-2</v>
      </c>
      <c r="AQ580">
        <f>(Table2[[#This Row],[Sharpe Ratio]]-AVERAGE(Table2[Sharpe Ratio]))/_xlfn.STDEV.P(Table2[Sharpe Ratio])</f>
        <v>-0.16214118742105485</v>
      </c>
      <c r="AR5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0">
        <f>_xlfn.RANK.AVG(Table2[[#This Row],[1Y Return vs Nifty Z-Score]],Table2[1Y Return vs Nifty Z-Score])</f>
        <v>562</v>
      </c>
      <c r="AT580">
        <f>_xlfn.RANK.AVG(Table2[[#This Row],[6M Return vs Nifty Z-Score]],Table2[6M Return vs Nifty Z-Score])</f>
        <v>654</v>
      </c>
      <c r="AU580">
        <f>_xlfn.RANK.AVG(Table2[[#This Row],[Sharpe Ratio Z-Score]],Table2[Sharpe Ratio Z-Score])</f>
        <v>385</v>
      </c>
      <c r="AV580">
        <f>(Table2[[#This Row],[Rank 1Y]]+Table2[[#This Row],[Rank 6M]]+Table2[[#This Row],[Rank Sharpe]])/3</f>
        <v>533.66666666666663</v>
      </c>
    </row>
    <row r="581" spans="1:48" x14ac:dyDescent="0.3">
      <c r="A581" t="s">
        <v>1506</v>
      </c>
      <c r="B581" t="s">
        <v>1507</v>
      </c>
      <c r="C581" t="s">
        <v>3160</v>
      </c>
      <c r="D581" t="s">
        <v>1508</v>
      </c>
      <c r="E581">
        <v>6822.4800804799997</v>
      </c>
      <c r="F581">
        <v>500.8</v>
      </c>
      <c r="G581">
        <v>-6.5102297278929102</v>
      </c>
      <c r="H581">
        <f>(Table2[[#This Row],[1Y Return vs Nifty]]-AVERAGE(Table2[1Y Return vs Nifty]))/_xlfn.STDEV.P(Table2[1Y Return vs Nifty])</f>
        <v>-0.53007777172036108</v>
      </c>
      <c r="I581">
        <v>-1.0208327084636299</v>
      </c>
      <c r="J581">
        <f>(Table2[[#This Row],[1M Return vs Nifty]]-AVERAGE(Table2[1M Return vs Nifty]))/_xlfn.STDEV.P(Table2[1M Return vs Nifty])</f>
        <v>-2.7190042635173665E-2</v>
      </c>
      <c r="K581">
        <v>-12.152869484459501</v>
      </c>
      <c r="L581">
        <f>(Table2[[#This Row],[6M Return vs Nifty]]-AVERAGE(Table2[6M Return vs Nifty]))/_xlfn.STDEV.P(Table2[6M Return vs Nifty])</f>
        <v>-0.70188559737116796</v>
      </c>
      <c r="M581">
        <v>3.8245466044075198</v>
      </c>
      <c r="N581">
        <f>(Table2[[#This Row],[1W Return vs Nifty]]-AVERAGE(Table2[1W Return vs Nifty]))/_xlfn.STDEV.P(Table2[1W Return vs Nifty])</f>
        <v>-6.6011943735452605E-2</v>
      </c>
      <c r="O581">
        <v>468.29</v>
      </c>
      <c r="P581">
        <v>495.38282415575202</v>
      </c>
      <c r="Q581">
        <v>466.09643467906602</v>
      </c>
      <c r="R581">
        <v>49.653162578398899</v>
      </c>
      <c r="S581" s="1">
        <f>(Table2[[#This Row],[Close Price]]-Table2[[#This Row],[20D EMA]])/Table2[[#This Row],[20D EMA]]</f>
        <v>6.9422793568088129E-2</v>
      </c>
      <c r="T581" s="1">
        <f>(Table2[[#This Row],[Close Price]]-Table2[[#This Row],[50D EMA]])/Table2[[#This Row],[50D EMA]]</f>
        <v>1.0935332393649548E-2</v>
      </c>
      <c r="U581" s="1">
        <f>(Table2[[#This Row],[Close Price]]-Table2[[#This Row],[200D EMA]])/Table2[[#This Row],[200D EMA]]</f>
        <v>7.4455762239051176E-2</v>
      </c>
      <c r="V581">
        <v>0.64138504503371896</v>
      </c>
      <c r="W581">
        <v>495.8</v>
      </c>
      <c r="X581">
        <v>521.29999999999995</v>
      </c>
      <c r="Y581">
        <v>494.4</v>
      </c>
      <c r="Z581">
        <v>503.9</v>
      </c>
      <c r="AA581">
        <v>493.25</v>
      </c>
      <c r="AB581">
        <v>520</v>
      </c>
      <c r="AC581" s="1">
        <f>(Table2[[#This Row],[Close Price]]/Table2[[#This Row],[Day Low]])-1</f>
        <v>1.0084711577248884E-2</v>
      </c>
      <c r="AD581" s="1">
        <f>(Table2[[#This Row],[Day High]]/Table2[[#This Row],[Close Price]])-1</f>
        <v>4.0934504792332183E-2</v>
      </c>
      <c r="AE581" s="1">
        <f>(Table2[[#This Row],[Close Price]]/Table2[[#This Row],[Current Week Low]])-1</f>
        <v>1.2944983818770295E-2</v>
      </c>
      <c r="AF581" s="1">
        <f>(Table2[[#This Row],[Current Week High]]/Table2[[#This Row],[Close Price]])-1</f>
        <v>6.190095846645205E-3</v>
      </c>
      <c r="AG581" s="1">
        <f>(Table2[[#This Row],[Close Price]]/Table2[[#This Row],[Current Month Low]])-1</f>
        <v>1.5306639635073616E-2</v>
      </c>
      <c r="AH581" s="1">
        <f>(Table2[[#This Row],[Current Month High]]/Table2[[#This Row],[Close Price]])-1</f>
        <v>3.833865814696491E-2</v>
      </c>
      <c r="AI581">
        <v>15.1956869009584</v>
      </c>
      <c r="AJ581">
        <v>46.304411335086101</v>
      </c>
      <c r="AK581" t="str">
        <f>IF(AND(Table2[[#This Row],[20D EMA]]&gt;Table2[[#This Row],[50D EMA]],Table2[[#This Row],[50D EMA]]&gt;Table2[[#This Row],[200D EMA]]),"Uptrend","Downtrend/NoTrend")</f>
        <v>Downtrend/NoTrend</v>
      </c>
      <c r="AL581">
        <v>-0.01</v>
      </c>
      <c r="AM581" t="s">
        <v>3193</v>
      </c>
      <c r="AN581">
        <v>-1.07</v>
      </c>
      <c r="AO581" t="s">
        <v>3193</v>
      </c>
      <c r="AQ581">
        <f>(Table2[[#This Row],[Sharpe Ratio]]-AVERAGE(Table2[Sharpe Ratio]))/_xlfn.STDEV.P(Table2[Sharpe Ratio])</f>
        <v>-0.77764408339231328</v>
      </c>
      <c r="AR5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1">
        <f>_xlfn.RANK.AVG(Table2[[#This Row],[1Y Return vs Nifty Z-Score]],Table2[1Y Return vs Nifty Z-Score])</f>
        <v>499</v>
      </c>
      <c r="AT581">
        <f>_xlfn.RANK.AVG(Table2[[#This Row],[6M Return vs Nifty Z-Score]],Table2[6M Return vs Nifty Z-Score])</f>
        <v>555</v>
      </c>
      <c r="AU581">
        <f>_xlfn.RANK.AVG(Table2[[#This Row],[Sharpe Ratio Z-Score]],Table2[Sharpe Ratio Z-Score])</f>
        <v>549</v>
      </c>
      <c r="AV581">
        <f>(Table2[[#This Row],[Rank 1Y]]+Table2[[#This Row],[Rank 6M]]+Table2[[#This Row],[Rank Sharpe]])/3</f>
        <v>534.33333333333337</v>
      </c>
    </row>
    <row r="582" spans="1:48" x14ac:dyDescent="0.3">
      <c r="A582" t="s">
        <v>145</v>
      </c>
      <c r="B582" t="s">
        <v>146</v>
      </c>
      <c r="C582" t="s">
        <v>3155</v>
      </c>
      <c r="D582" t="s">
        <v>119</v>
      </c>
      <c r="E582">
        <v>194281.20137258299</v>
      </c>
      <c r="F582">
        <v>155.63</v>
      </c>
      <c r="G582">
        <v>-4.3226063711513598</v>
      </c>
      <c r="H582">
        <f>(Table2[[#This Row],[1Y Return vs Nifty]]-AVERAGE(Table2[1Y Return vs Nifty]))/_xlfn.STDEV.P(Table2[1Y Return vs Nifty])</f>
        <v>-0.49379496216202767</v>
      </c>
      <c r="I582">
        <v>3.3612659975780299</v>
      </c>
      <c r="J582">
        <f>(Table2[[#This Row],[1M Return vs Nifty]]-AVERAGE(Table2[1M Return vs Nifty]))/_xlfn.STDEV.P(Table2[1M Return vs Nifty])</f>
        <v>0.4557623786904576</v>
      </c>
      <c r="K582">
        <v>-15.7487953089597</v>
      </c>
      <c r="L582">
        <f>(Table2[[#This Row],[6M Return vs Nifty]]-AVERAGE(Table2[6M Return vs Nifty]))/_xlfn.STDEV.P(Table2[6M Return vs Nifty])</f>
        <v>-0.8108299915576338</v>
      </c>
      <c r="M582">
        <v>-1.76183790308829</v>
      </c>
      <c r="N582">
        <f>(Table2[[#This Row],[1W Return vs Nifty]]-AVERAGE(Table2[1W Return vs Nifty]))/_xlfn.STDEV.P(Table2[1W Return vs Nifty])</f>
        <v>-1.1423601133119747</v>
      </c>
      <c r="O582">
        <v>159.5</v>
      </c>
      <c r="P582">
        <v>158.67706144498601</v>
      </c>
      <c r="Q582">
        <v>153.902850443456</v>
      </c>
      <c r="R582">
        <v>31.838713288815502</v>
      </c>
      <c r="S582" s="1">
        <f>(Table2[[#This Row],[Close Price]]-Table2[[#This Row],[20D EMA]])/Table2[[#This Row],[20D EMA]]</f>
        <v>-2.4263322884012568E-2</v>
      </c>
      <c r="T582" s="1">
        <f>(Table2[[#This Row],[Close Price]]-Table2[[#This Row],[50D EMA]])/Table2[[#This Row],[50D EMA]]</f>
        <v>-1.920291072470133E-2</v>
      </c>
      <c r="U582" s="1">
        <f>(Table2[[#This Row],[Close Price]]-Table2[[#This Row],[200D EMA]])/Table2[[#This Row],[200D EMA]]</f>
        <v>1.1222336373675859E-2</v>
      </c>
      <c r="V582">
        <v>1.07679854812225</v>
      </c>
      <c r="W582">
        <v>155.05000000000001</v>
      </c>
      <c r="X582">
        <v>159.53</v>
      </c>
      <c r="Y582">
        <v>155.05000000000001</v>
      </c>
      <c r="Z582">
        <v>163.38</v>
      </c>
      <c r="AA582">
        <v>155.05000000000001</v>
      </c>
      <c r="AB582">
        <v>169.99</v>
      </c>
      <c r="AC582" s="1">
        <f>(Table2[[#This Row],[Close Price]]/Table2[[#This Row],[Day Low]])-1</f>
        <v>3.7407287971620296E-3</v>
      </c>
      <c r="AD582" s="1">
        <f>(Table2[[#This Row],[Day High]]/Table2[[#This Row],[Close Price]])-1</f>
        <v>2.5059435841418898E-2</v>
      </c>
      <c r="AE582" s="1">
        <f>(Table2[[#This Row],[Close Price]]/Table2[[#This Row],[Current Week Low]])-1</f>
        <v>3.7407287971620296E-3</v>
      </c>
      <c r="AF582" s="1">
        <f>(Table2[[#This Row],[Current Week High]]/Table2[[#This Row],[Close Price]])-1</f>
        <v>4.9797596864357807E-2</v>
      </c>
      <c r="AG582" s="1">
        <f>(Table2[[#This Row],[Close Price]]/Table2[[#This Row],[Current Month Low]])-1</f>
        <v>3.7407287971620296E-3</v>
      </c>
      <c r="AH582" s="1">
        <f>(Table2[[#This Row],[Current Month High]]/Table2[[#This Row],[Close Price]])-1</f>
        <v>9.2270127867377871E-2</v>
      </c>
      <c r="AI582">
        <v>18.614662982715402</v>
      </c>
      <c r="AJ582">
        <v>35.802792321116897</v>
      </c>
      <c r="AK582" t="str">
        <f>IF(AND(Table2[[#This Row],[20D EMA]]&gt;Table2[[#This Row],[50D EMA]],Table2[[#This Row],[50D EMA]]&gt;Table2[[#This Row],[200D EMA]]),"Uptrend","Downtrend/NoTrend")</f>
        <v>Uptrend</v>
      </c>
      <c r="AL582">
        <v>-0.08</v>
      </c>
      <c r="AM582" t="s">
        <v>3193</v>
      </c>
      <c r="AN582">
        <v>-6.03</v>
      </c>
      <c r="AO582" t="s">
        <v>3193</v>
      </c>
      <c r="AP582">
        <v>4.2025266959800001E-4</v>
      </c>
      <c r="AQ582">
        <f>(Table2[[#This Row],[Sharpe Ratio]]-AVERAGE(Table2[Sharpe Ratio]))/_xlfn.STDEV.P(Table2[Sharpe Ratio])</f>
        <v>-0.77274593407051673</v>
      </c>
      <c r="AR58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-2.7639686224116953</v>
      </c>
      <c r="AS582">
        <f>_xlfn.RANK.AVG(Table2[[#This Row],[1Y Return vs Nifty Z-Score]],Table2[1Y Return vs Nifty Z-Score])</f>
        <v>480</v>
      </c>
      <c r="AT582">
        <f>_xlfn.RANK.AVG(Table2[[#This Row],[6M Return vs Nifty Z-Score]],Table2[6M Return vs Nifty Z-Score])</f>
        <v>606</v>
      </c>
      <c r="AU582">
        <f>_xlfn.RANK.AVG(Table2[[#This Row],[Sharpe Ratio Z-Score]],Table2[Sharpe Ratio Z-Score])</f>
        <v>521</v>
      </c>
      <c r="AV582">
        <f>(Table2[[#This Row],[Rank 1Y]]+Table2[[#This Row],[Rank 6M]]+Table2[[#This Row],[Rank Sharpe]])/3</f>
        <v>535.66666666666663</v>
      </c>
    </row>
    <row r="583" spans="1:48" x14ac:dyDescent="0.3">
      <c r="A583" t="s">
        <v>1063</v>
      </c>
      <c r="B583" t="s">
        <v>1064</v>
      </c>
      <c r="C583" t="s">
        <v>3159</v>
      </c>
      <c r="D583" t="s">
        <v>77</v>
      </c>
      <c r="E583">
        <v>12922.85923908</v>
      </c>
      <c r="F583">
        <v>625.79999999999995</v>
      </c>
      <c r="G583">
        <v>-40.471214762383397</v>
      </c>
      <c r="H583">
        <f>(Table2[[#This Row],[1Y Return vs Nifty]]-AVERAGE(Table2[1Y Return vs Nifty]))/_xlfn.STDEV.P(Table2[1Y Return vs Nifty])</f>
        <v>-1.0933374153983224</v>
      </c>
      <c r="I583">
        <v>5.1603504932848203</v>
      </c>
      <c r="J583">
        <f>(Table2[[#This Row],[1M Return vs Nifty]]-AVERAGE(Table2[1M Return vs Nifty]))/_xlfn.STDEV.P(Table2[1M Return vs Nifty])</f>
        <v>0.6540400240965436</v>
      </c>
      <c r="K583">
        <v>-12.5833696957583</v>
      </c>
      <c r="L583">
        <f>(Table2[[#This Row],[6M Return vs Nifty]]-AVERAGE(Table2[6M Return vs Nifty]))/_xlfn.STDEV.P(Table2[6M Return vs Nifty])</f>
        <v>-0.71492829819595816</v>
      </c>
      <c r="M583">
        <v>1.83112007059104</v>
      </c>
      <c r="N583">
        <f>(Table2[[#This Row],[1W Return vs Nifty]]-AVERAGE(Table2[1W Return vs Nifty]))/_xlfn.STDEV.P(Table2[1W Return vs Nifty])</f>
        <v>-0.45009238037200083</v>
      </c>
      <c r="O583">
        <v>602.48</v>
      </c>
      <c r="P583">
        <v>605.66198091586705</v>
      </c>
      <c r="Q583">
        <v>633.04359918269199</v>
      </c>
      <c r="R583">
        <v>69.269820729144698</v>
      </c>
      <c r="S583" s="1">
        <f>(Table2[[#This Row],[Close Price]]-Table2[[#This Row],[20D EMA]])/Table2[[#This Row],[20D EMA]]</f>
        <v>3.8706679059885701E-2</v>
      </c>
      <c r="T583" s="1">
        <f>(Table2[[#This Row],[Close Price]]-Table2[[#This Row],[50D EMA]])/Table2[[#This Row],[50D EMA]]</f>
        <v>3.324960079825498E-2</v>
      </c>
      <c r="U583" s="1">
        <f>(Table2[[#This Row],[Close Price]]-Table2[[#This Row],[200D EMA]])/Table2[[#This Row],[200D EMA]]</f>
        <v>-1.1442496523215906E-2</v>
      </c>
      <c r="V583">
        <v>0.77055263582403899</v>
      </c>
      <c r="W583">
        <v>595.54999999999995</v>
      </c>
      <c r="X583">
        <v>640</v>
      </c>
      <c r="Y583">
        <v>592</v>
      </c>
      <c r="Z583">
        <v>640</v>
      </c>
      <c r="AA583">
        <v>576.9</v>
      </c>
      <c r="AB583">
        <v>640</v>
      </c>
      <c r="AC583" s="1">
        <f>(Table2[[#This Row],[Close Price]]/Table2[[#This Row],[Day Low]])-1</f>
        <v>5.079338426664437E-2</v>
      </c>
      <c r="AD583" s="1">
        <f>(Table2[[#This Row],[Day High]]/Table2[[#This Row],[Close Price]])-1</f>
        <v>2.2690955576861738E-2</v>
      </c>
      <c r="AE583" s="1">
        <f>(Table2[[#This Row],[Close Price]]/Table2[[#This Row],[Current Week Low]])-1</f>
        <v>5.7094594594594428E-2</v>
      </c>
      <c r="AF583" s="1">
        <f>(Table2[[#This Row],[Current Week High]]/Table2[[#This Row],[Close Price]])-1</f>
        <v>2.2690955576861738E-2</v>
      </c>
      <c r="AG583" s="1">
        <f>(Table2[[#This Row],[Close Price]]/Table2[[#This Row],[Current Month Low]])-1</f>
        <v>8.4763390535621319E-2</v>
      </c>
      <c r="AH583" s="1">
        <f>(Table2[[#This Row],[Current Month High]]/Table2[[#This Row],[Close Price]])-1</f>
        <v>2.2690955576861738E-2</v>
      </c>
      <c r="AI583">
        <v>31.6714605305209</v>
      </c>
      <c r="AJ583">
        <v>24.105106593951302</v>
      </c>
      <c r="AK583" t="str">
        <f>IF(AND(Table2[[#This Row],[20D EMA]]&gt;Table2[[#This Row],[50D EMA]],Table2[[#This Row],[50D EMA]]&gt;Table2[[#This Row],[200D EMA]]),"Uptrend","Downtrend/NoTrend")</f>
        <v>Downtrend/NoTrend</v>
      </c>
      <c r="AL583">
        <v>0.04</v>
      </c>
      <c r="AM583" t="s">
        <v>3194</v>
      </c>
      <c r="AN583">
        <v>1.85</v>
      </c>
      <c r="AO583" t="s">
        <v>3194</v>
      </c>
      <c r="AP583">
        <v>5.7235797354841002E-2</v>
      </c>
      <c r="AQ583">
        <f>(Table2[[#This Row],[Sharpe Ratio]]-AVERAGE(Table2[Sharpe Ratio]))/_xlfn.STDEV.P(Table2[Sharpe Ratio])</f>
        <v>-0.11054663874248129</v>
      </c>
      <c r="AR5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3">
        <f>_xlfn.RANK.AVG(Table2[[#This Row],[1Y Return vs Nifty Z-Score]],Table2[1Y Return vs Nifty Z-Score])</f>
        <v>678</v>
      </c>
      <c r="AT583">
        <f>_xlfn.RANK.AVG(Table2[[#This Row],[6M Return vs Nifty Z-Score]],Table2[6M Return vs Nifty Z-Score])</f>
        <v>561</v>
      </c>
      <c r="AU583">
        <f>_xlfn.RANK.AVG(Table2[[#This Row],[Sharpe Ratio Z-Score]],Table2[Sharpe Ratio Z-Score])</f>
        <v>369</v>
      </c>
      <c r="AV583">
        <f>(Table2[[#This Row],[Rank 1Y]]+Table2[[#This Row],[Rank 6M]]+Table2[[#This Row],[Rank Sharpe]])/3</f>
        <v>536</v>
      </c>
    </row>
    <row r="584" spans="1:48" x14ac:dyDescent="0.3">
      <c r="A584" t="s">
        <v>1980</v>
      </c>
      <c r="B584" t="s">
        <v>1981</v>
      </c>
      <c r="C584" t="s">
        <v>3158</v>
      </c>
      <c r="D584" t="s">
        <v>429</v>
      </c>
      <c r="E584">
        <v>3565.7713760900001</v>
      </c>
      <c r="F584">
        <v>494.9</v>
      </c>
      <c r="G584">
        <v>-0.29302343219008897</v>
      </c>
      <c r="H584">
        <f>(Table2[[#This Row],[1Y Return vs Nifty]]-AVERAGE(Table2[1Y Return vs Nifty]))/_xlfn.STDEV.P(Table2[1Y Return vs Nifty])</f>
        <v>-0.42696234679280248</v>
      </c>
      <c r="I584">
        <v>5.9381797500417104</v>
      </c>
      <c r="J584">
        <f>(Table2[[#This Row],[1M Return vs Nifty]]-AVERAGE(Table2[1M Return vs Nifty]))/_xlfn.STDEV.P(Table2[1M Return vs Nifty])</f>
        <v>0.7397648213063226</v>
      </c>
      <c r="K584">
        <v>-2.2808186011443001</v>
      </c>
      <c r="L584">
        <f>(Table2[[#This Row],[6M Return vs Nifty]]-AVERAGE(Table2[6M Return vs Nifty]))/_xlfn.STDEV.P(Table2[6M Return vs Nifty])</f>
        <v>-0.40279583430292526</v>
      </c>
      <c r="M584">
        <v>5.4806719075449601</v>
      </c>
      <c r="N584">
        <f>(Table2[[#This Row],[1W Return vs Nifty]]-AVERAGE(Table2[1W Return vs Nifty]))/_xlfn.STDEV.P(Table2[1W Return vs Nifty])</f>
        <v>0.25307948941410913</v>
      </c>
      <c r="O584">
        <v>448.22</v>
      </c>
      <c r="P584">
        <v>489.11290925807901</v>
      </c>
      <c r="Q584">
        <v>462.959033073017</v>
      </c>
      <c r="R584">
        <v>55.591422421606403</v>
      </c>
      <c r="S584" s="1">
        <f>(Table2[[#This Row],[Close Price]]-Table2[[#This Row],[20D EMA]])/Table2[[#This Row],[20D EMA]]</f>
        <v>0.10414528579715307</v>
      </c>
      <c r="T584" s="1">
        <f>(Table2[[#This Row],[Close Price]]-Table2[[#This Row],[50D EMA]])/Table2[[#This Row],[50D EMA]]</f>
        <v>1.1831809450090431E-2</v>
      </c>
      <c r="U584" s="1">
        <f>(Table2[[#This Row],[Close Price]]-Table2[[#This Row],[200D EMA]])/Table2[[#This Row],[200D EMA]]</f>
        <v>6.8993074214290823E-2</v>
      </c>
      <c r="V584">
        <v>0.69737283380888904</v>
      </c>
      <c r="W584">
        <v>490</v>
      </c>
      <c r="X584">
        <v>499.1</v>
      </c>
      <c r="Y584">
        <v>491</v>
      </c>
      <c r="Z584">
        <v>503.1</v>
      </c>
      <c r="AA584">
        <v>491</v>
      </c>
      <c r="AB584">
        <v>512.35</v>
      </c>
      <c r="AC584" s="1">
        <f>(Table2[[#This Row],[Close Price]]/Table2[[#This Row],[Day Low]])-1</f>
        <v>1.0000000000000009E-2</v>
      </c>
      <c r="AD584" s="1">
        <f>(Table2[[#This Row],[Day High]]/Table2[[#This Row],[Close Price]])-1</f>
        <v>8.4865629420085575E-3</v>
      </c>
      <c r="AE584" s="1">
        <f>(Table2[[#This Row],[Close Price]]/Table2[[#This Row],[Current Week Low]])-1</f>
        <v>7.9429735234215482E-3</v>
      </c>
      <c r="AF584" s="1">
        <f>(Table2[[#This Row],[Current Week High]]/Table2[[#This Row],[Close Price]])-1</f>
        <v>1.6569003839159491E-2</v>
      </c>
      <c r="AG584" s="1">
        <f>(Table2[[#This Row],[Close Price]]/Table2[[#This Row],[Current Month Low]])-1</f>
        <v>7.9429735234215482E-3</v>
      </c>
      <c r="AH584" s="1">
        <f>(Table2[[#This Row],[Current Month High]]/Table2[[#This Row],[Close Price]])-1</f>
        <v>3.525964841382101E-2</v>
      </c>
      <c r="AI584">
        <v>12.0832491412406</v>
      </c>
      <c r="AJ584">
        <v>42.192213762390402</v>
      </c>
      <c r="AK584" t="str">
        <f>IF(AND(Table2[[#This Row],[20D EMA]]&gt;Table2[[#This Row],[50D EMA]],Table2[[#This Row],[50D EMA]]&gt;Table2[[#This Row],[200D EMA]]),"Uptrend","Downtrend/NoTrend")</f>
        <v>Downtrend/NoTrend</v>
      </c>
      <c r="AL584">
        <v>-0.06</v>
      </c>
      <c r="AM584" t="s">
        <v>3193</v>
      </c>
      <c r="AN584">
        <v>-0.69</v>
      </c>
      <c r="AO584" t="s">
        <v>3193</v>
      </c>
      <c r="AP584">
        <v>-7.0666687487252994E-2</v>
      </c>
      <c r="AQ584">
        <f>(Table2[[#This Row],[Sharpe Ratio]]-AVERAGE(Table2[Sharpe Ratio]))/_xlfn.STDEV.P(Table2[Sharpe Ratio])</f>
        <v>-1.6012818909055775</v>
      </c>
      <c r="AR5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4">
        <f>_xlfn.RANK.AVG(Table2[[#This Row],[1Y Return vs Nifty Z-Score]],Table2[1Y Return vs Nifty Z-Score])</f>
        <v>456</v>
      </c>
      <c r="AT584">
        <f>_xlfn.RANK.AVG(Table2[[#This Row],[6M Return vs Nifty Z-Score]],Table2[6M Return vs Nifty Z-Score])</f>
        <v>459</v>
      </c>
      <c r="AU584">
        <f>_xlfn.RANK.AVG(Table2[[#This Row],[Sharpe Ratio Z-Score]],Table2[Sharpe Ratio Z-Score])</f>
        <v>694</v>
      </c>
      <c r="AV584">
        <f>(Table2[[#This Row],[Rank 1Y]]+Table2[[#This Row],[Rank 6M]]+Table2[[#This Row],[Rank Sharpe]])/3</f>
        <v>536.33333333333337</v>
      </c>
    </row>
    <row r="585" spans="1:48" x14ac:dyDescent="0.3">
      <c r="A585" t="s">
        <v>577</v>
      </c>
      <c r="B585" t="s">
        <v>578</v>
      </c>
      <c r="C585" t="s">
        <v>3148</v>
      </c>
      <c r="D585" t="s">
        <v>54</v>
      </c>
      <c r="E585">
        <v>35353.784561280001</v>
      </c>
      <c r="F585">
        <v>286.39999999999998</v>
      </c>
      <c r="G585">
        <v>-26.480354397127599</v>
      </c>
      <c r="H585">
        <f>(Table2[[#This Row],[1Y Return vs Nifty]]-AVERAGE(Table2[1Y Return vs Nifty]))/_xlfn.STDEV.P(Table2[1Y Return vs Nifty])</f>
        <v>-0.86129211352975932</v>
      </c>
      <c r="I585">
        <v>-14.5196283732075</v>
      </c>
      <c r="J585">
        <f>(Table2[[#This Row],[1M Return vs Nifty]]-AVERAGE(Table2[1M Return vs Nifty]))/_xlfn.STDEV.P(Table2[1M Return vs Nifty])</f>
        <v>-1.5148963880627129</v>
      </c>
      <c r="K585">
        <v>-14.0166031506399</v>
      </c>
      <c r="L585">
        <f>(Table2[[#This Row],[6M Return vs Nifty]]-AVERAGE(Table2[6M Return vs Nifty]))/_xlfn.STDEV.P(Table2[6M Return vs Nifty])</f>
        <v>-0.75835042592896096</v>
      </c>
      <c r="M585">
        <v>-0.79074213980988695</v>
      </c>
      <c r="N585">
        <f>(Table2[[#This Row],[1W Return vs Nifty]]-AVERAGE(Table2[1W Return vs Nifty]))/_xlfn.STDEV.P(Table2[1W Return vs Nifty])</f>
        <v>-0.95525570868574006</v>
      </c>
      <c r="O585">
        <v>305.25</v>
      </c>
      <c r="P585">
        <v>309.23308693181701</v>
      </c>
      <c r="Q585">
        <v>294.65457028802899</v>
      </c>
      <c r="R585">
        <v>25.919490604590099</v>
      </c>
      <c r="S585" s="1">
        <f>(Table2[[#This Row],[Close Price]]-Table2[[#This Row],[20D EMA]])/Table2[[#This Row],[20D EMA]]</f>
        <v>-6.1752661752661829E-2</v>
      </c>
      <c r="T585" s="1">
        <f>(Table2[[#This Row],[Close Price]]-Table2[[#This Row],[50D EMA]])/Table2[[#This Row],[50D EMA]]</f>
        <v>-7.3837787406143621E-2</v>
      </c>
      <c r="U585" s="1">
        <f>(Table2[[#This Row],[Close Price]]-Table2[[#This Row],[200D EMA]])/Table2[[#This Row],[200D EMA]]</f>
        <v>-2.8014397604490086E-2</v>
      </c>
      <c r="V585">
        <v>1.3271852887287601</v>
      </c>
      <c r="W585">
        <v>283.10000000000002</v>
      </c>
      <c r="X585">
        <v>288.3</v>
      </c>
      <c r="Y585">
        <v>282.55</v>
      </c>
      <c r="Z585">
        <v>288.3</v>
      </c>
      <c r="AA585">
        <v>282.55</v>
      </c>
      <c r="AB585">
        <v>339.9</v>
      </c>
      <c r="AC585" s="1">
        <f>(Table2[[#This Row],[Close Price]]/Table2[[#This Row],[Day Low]])-1</f>
        <v>1.1656658424584743E-2</v>
      </c>
      <c r="AD585" s="1">
        <f>(Table2[[#This Row],[Day High]]/Table2[[#This Row],[Close Price]])-1</f>
        <v>6.6340782122906727E-3</v>
      </c>
      <c r="AE585" s="1">
        <f>(Table2[[#This Row],[Close Price]]/Table2[[#This Row],[Current Week Low]])-1</f>
        <v>1.3625906919129127E-2</v>
      </c>
      <c r="AF585" s="1">
        <f>(Table2[[#This Row],[Current Week High]]/Table2[[#This Row],[Close Price]])-1</f>
        <v>6.6340782122906727E-3</v>
      </c>
      <c r="AG585" s="1">
        <f>(Table2[[#This Row],[Close Price]]/Table2[[#This Row],[Current Month Low]])-1</f>
        <v>1.3625906919129127E-2</v>
      </c>
      <c r="AH585" s="1">
        <f>(Table2[[#This Row],[Current Month High]]/Table2[[#This Row],[Close Price]])-1</f>
        <v>0.18680167597765363</v>
      </c>
      <c r="AI585">
        <v>19.7625698324022</v>
      </c>
      <c r="AJ585">
        <v>20.665683589635499</v>
      </c>
      <c r="AK585" t="str">
        <f>IF(AND(Table2[[#This Row],[20D EMA]]&gt;Table2[[#This Row],[50D EMA]],Table2[[#This Row],[50D EMA]]&gt;Table2[[#This Row],[200D EMA]]),"Uptrend","Downtrend/NoTrend")</f>
        <v>Downtrend/NoTrend</v>
      </c>
      <c r="AL585">
        <v>-0.05</v>
      </c>
      <c r="AM585" t="s">
        <v>3193</v>
      </c>
      <c r="AN585">
        <v>-15.89</v>
      </c>
      <c r="AO585" t="s">
        <v>3193</v>
      </c>
      <c r="AP585">
        <v>4.4147129593049998E-2</v>
      </c>
      <c r="AQ585">
        <f>(Table2[[#This Row],[Sharpe Ratio]]-AVERAGE(Table2[Sharpe Ratio]))/_xlfn.STDEV.P(Table2[Sharpe Ratio])</f>
        <v>-0.26309831481383616</v>
      </c>
      <c r="AR5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5">
        <f>_xlfn.RANK.AVG(Table2[[#This Row],[1Y Return vs Nifty Z-Score]],Table2[1Y Return vs Nifty Z-Score])</f>
        <v>619</v>
      </c>
      <c r="AT585">
        <f>_xlfn.RANK.AVG(Table2[[#This Row],[6M Return vs Nifty Z-Score]],Table2[6M Return vs Nifty Z-Score])</f>
        <v>586</v>
      </c>
      <c r="AU585">
        <f>_xlfn.RANK.AVG(Table2[[#This Row],[Sharpe Ratio Z-Score]],Table2[Sharpe Ratio Z-Score])</f>
        <v>406</v>
      </c>
      <c r="AV585">
        <f>(Table2[[#This Row],[Rank 1Y]]+Table2[[#This Row],[Rank 6M]]+Table2[[#This Row],[Rank Sharpe]])/3</f>
        <v>537</v>
      </c>
    </row>
    <row r="586" spans="1:48" x14ac:dyDescent="0.3">
      <c r="A586" t="s">
        <v>81</v>
      </c>
      <c r="B586" t="s">
        <v>82</v>
      </c>
      <c r="C586" t="s">
        <v>3157</v>
      </c>
      <c r="D586" t="s">
        <v>83</v>
      </c>
      <c r="E586">
        <v>311225.54832599999</v>
      </c>
      <c r="F586">
        <v>3508.5</v>
      </c>
      <c r="G586">
        <v>-20.592817195573701</v>
      </c>
      <c r="H586">
        <f>(Table2[[#This Row],[1Y Return vs Nifty]]-AVERAGE(Table2[1Y Return vs Nifty]))/_xlfn.STDEV.P(Table2[1Y Return vs Nifty])</f>
        <v>-0.76364441270718098</v>
      </c>
      <c r="I586">
        <v>-6.0046844782144904</v>
      </c>
      <c r="J586">
        <f>(Table2[[#This Row],[1M Return vs Nifty]]-AVERAGE(Table2[1M Return vs Nifty]))/_xlfn.STDEV.P(Table2[1M Return vs Nifty])</f>
        <v>-0.57646185077831225</v>
      </c>
      <c r="K586">
        <v>-15.0614427658622</v>
      </c>
      <c r="L586">
        <f>(Table2[[#This Row],[6M Return vs Nifty]]-AVERAGE(Table2[6M Return vs Nifty]))/_xlfn.STDEV.P(Table2[6M Return vs Nifty])</f>
        <v>-0.79000553353069647</v>
      </c>
      <c r="M586">
        <v>-1.80646167488464</v>
      </c>
      <c r="N586">
        <f>(Table2[[#This Row],[1W Return vs Nifty]]-AVERAGE(Table2[1W Return vs Nifty]))/_xlfn.STDEV.P(Table2[1W Return vs Nifty])</f>
        <v>-1.1509579309215849</v>
      </c>
      <c r="O586">
        <v>3609.58</v>
      </c>
      <c r="P586">
        <v>3593.6103487855698</v>
      </c>
      <c r="Q586">
        <v>3476.55895727809</v>
      </c>
      <c r="R586">
        <v>33.314456348767003</v>
      </c>
      <c r="S586" s="1">
        <f>(Table2[[#This Row],[Close Price]]-Table2[[#This Row],[20D EMA]])/Table2[[#This Row],[20D EMA]]</f>
        <v>-2.8003257996775228E-2</v>
      </c>
      <c r="T586" s="1">
        <f>(Table2[[#This Row],[Close Price]]-Table2[[#This Row],[50D EMA]])/Table2[[#This Row],[50D EMA]]</f>
        <v>-2.3683800001948502E-2</v>
      </c>
      <c r="U586" s="1">
        <f>(Table2[[#This Row],[Close Price]]-Table2[[#This Row],[200D EMA]])/Table2[[#This Row],[200D EMA]]</f>
        <v>9.187545246440363E-3</v>
      </c>
      <c r="V586">
        <v>0.92202235319097303</v>
      </c>
      <c r="W586">
        <v>3477</v>
      </c>
      <c r="X586">
        <v>3529.45</v>
      </c>
      <c r="Y586">
        <v>3452.55</v>
      </c>
      <c r="Z586">
        <v>3529.45</v>
      </c>
      <c r="AA586">
        <v>3415.1</v>
      </c>
      <c r="AB586">
        <v>3837.95</v>
      </c>
      <c r="AC586" s="1">
        <f>(Table2[[#This Row],[Close Price]]/Table2[[#This Row],[Day Low]])-1</f>
        <v>9.0595340811043812E-3</v>
      </c>
      <c r="AD586" s="1">
        <f>(Table2[[#This Row],[Day High]]/Table2[[#This Row],[Close Price]])-1</f>
        <v>5.9712127689894867E-3</v>
      </c>
      <c r="AE586" s="1">
        <f>(Table2[[#This Row],[Close Price]]/Table2[[#This Row],[Current Week Low]])-1</f>
        <v>1.6205413390102841E-2</v>
      </c>
      <c r="AF586" s="1">
        <f>(Table2[[#This Row],[Current Week High]]/Table2[[#This Row],[Close Price]])-1</f>
        <v>5.9712127689894867E-3</v>
      </c>
      <c r="AG586" s="1">
        <f>(Table2[[#This Row],[Close Price]]/Table2[[#This Row],[Current Month Low]])-1</f>
        <v>2.734912594067529E-2</v>
      </c>
      <c r="AH586" s="1">
        <f>(Table2[[#This Row],[Current Month High]]/Table2[[#This Row],[Close Price]])-1</f>
        <v>9.3900527290865066E-2</v>
      </c>
      <c r="AI586">
        <v>10.786660966224799</v>
      </c>
      <c r="AJ586">
        <v>14.8200873791173</v>
      </c>
      <c r="AK586" t="str">
        <f>IF(AND(Table2[[#This Row],[20D EMA]]&gt;Table2[[#This Row],[50D EMA]],Table2[[#This Row],[50D EMA]]&gt;Table2[[#This Row],[200D EMA]]),"Uptrend","Downtrend/NoTrend")</f>
        <v>Uptrend</v>
      </c>
      <c r="AL586">
        <v>-0.05</v>
      </c>
      <c r="AM586" t="s">
        <v>3193</v>
      </c>
      <c r="AN586">
        <v>-6.63</v>
      </c>
      <c r="AO586" t="s">
        <v>3193</v>
      </c>
      <c r="AP586">
        <v>3.3515906826056999E-2</v>
      </c>
      <c r="AQ586">
        <f>(Table2[[#This Row],[Sharpe Ratio]]-AVERAGE(Table2[Sharpe Ratio]))/_xlfn.STDEV.P(Table2[Sharpe Ratio])</f>
        <v>-0.38700785865046622</v>
      </c>
      <c r="AR58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-3.6680775865882405</v>
      </c>
      <c r="AS586">
        <f>_xlfn.RANK.AVG(Table2[[#This Row],[1Y Return vs Nifty Z-Score]],Table2[1Y Return vs Nifty Z-Score])</f>
        <v>583</v>
      </c>
      <c r="AT586">
        <f>_xlfn.RANK.AVG(Table2[[#This Row],[6M Return vs Nifty Z-Score]],Table2[6M Return vs Nifty Z-Score])</f>
        <v>594</v>
      </c>
      <c r="AU586">
        <f>_xlfn.RANK.AVG(Table2[[#This Row],[Sharpe Ratio Z-Score]],Table2[Sharpe Ratio Z-Score])</f>
        <v>437</v>
      </c>
      <c r="AV586">
        <f>(Table2[[#This Row],[Rank 1Y]]+Table2[[#This Row],[Rank 6M]]+Table2[[#This Row],[Rank Sharpe]])/3</f>
        <v>538</v>
      </c>
    </row>
    <row r="587" spans="1:48" x14ac:dyDescent="0.3">
      <c r="A587" t="s">
        <v>563</v>
      </c>
      <c r="B587" t="s">
        <v>564</v>
      </c>
      <c r="C587" t="s">
        <v>3146</v>
      </c>
      <c r="D587" t="s">
        <v>179</v>
      </c>
      <c r="E587">
        <v>36725.541971999999</v>
      </c>
      <c r="F587">
        <v>524.65</v>
      </c>
      <c r="G587">
        <v>-17.8024065458021</v>
      </c>
      <c r="H587">
        <f>(Table2[[#This Row],[1Y Return vs Nifty]]-AVERAGE(Table2[1Y Return vs Nifty]))/_xlfn.STDEV.P(Table2[1Y Return vs Nifty])</f>
        <v>-0.71736407935674051</v>
      </c>
      <c r="I587">
        <v>1.1797763886971799</v>
      </c>
      <c r="J587">
        <f>(Table2[[#This Row],[1M Return vs Nifty]]-AVERAGE(Table2[1M Return vs Nifty]))/_xlfn.STDEV.P(Table2[1M Return vs Nifty])</f>
        <v>0.21533975031534613</v>
      </c>
      <c r="K587">
        <v>-0.95894129942401496</v>
      </c>
      <c r="L587">
        <f>(Table2[[#This Row],[6M Return vs Nifty]]-AVERAGE(Table2[6M Return vs Nifty]))/_xlfn.STDEV.P(Table2[6M Return vs Nifty])</f>
        <v>-0.36274742150098072</v>
      </c>
      <c r="M587">
        <v>-4.0103652717137104</v>
      </c>
      <c r="N587">
        <f>(Table2[[#This Row],[1W Return vs Nifty]]-AVERAGE(Table2[1W Return vs Nifty]))/_xlfn.STDEV.P(Table2[1W Return vs Nifty])</f>
        <v>-1.5755917167247477</v>
      </c>
      <c r="O587">
        <v>539.16999999999996</v>
      </c>
      <c r="P587">
        <v>536.169354171995</v>
      </c>
      <c r="Q587">
        <v>493.91671103100799</v>
      </c>
      <c r="R587">
        <v>35.924796628638497</v>
      </c>
      <c r="S587" s="1">
        <f>(Table2[[#This Row],[Close Price]]-Table2[[#This Row],[20D EMA]])/Table2[[#This Row],[20D EMA]]</f>
        <v>-2.693028172932467E-2</v>
      </c>
      <c r="T587" s="1">
        <f>(Table2[[#This Row],[Close Price]]-Table2[[#This Row],[50D EMA]])/Table2[[#This Row],[50D EMA]]</f>
        <v>-2.1484544169415146E-2</v>
      </c>
      <c r="U587" s="1">
        <f>(Table2[[#This Row],[Close Price]]-Table2[[#This Row],[200D EMA]])/Table2[[#This Row],[200D EMA]]</f>
        <v>6.2223626539865254E-2</v>
      </c>
      <c r="V587">
        <v>1.08792456222779</v>
      </c>
      <c r="W587">
        <v>516</v>
      </c>
      <c r="X587">
        <v>527.95000000000005</v>
      </c>
      <c r="Y587">
        <v>511.5</v>
      </c>
      <c r="Z587">
        <v>540</v>
      </c>
      <c r="AA587">
        <v>511.5</v>
      </c>
      <c r="AB587">
        <v>569.54999999999995</v>
      </c>
      <c r="AC587" s="1">
        <f>(Table2[[#This Row],[Close Price]]/Table2[[#This Row],[Day Low]])-1</f>
        <v>1.6763565891472876E-2</v>
      </c>
      <c r="AD587" s="1">
        <f>(Table2[[#This Row],[Day High]]/Table2[[#This Row],[Close Price]])-1</f>
        <v>6.2899075574194274E-3</v>
      </c>
      <c r="AE587" s="1">
        <f>(Table2[[#This Row],[Close Price]]/Table2[[#This Row],[Current Week Low]])-1</f>
        <v>2.5708699902248222E-2</v>
      </c>
      <c r="AF587" s="1">
        <f>(Table2[[#This Row],[Current Week High]]/Table2[[#This Row],[Close Price]])-1</f>
        <v>2.9257600304965159E-2</v>
      </c>
      <c r="AG587" s="1">
        <f>(Table2[[#This Row],[Close Price]]/Table2[[#This Row],[Current Month Low]])-1</f>
        <v>2.5708699902248222E-2</v>
      </c>
      <c r="AH587" s="1">
        <f>(Table2[[#This Row],[Current Month High]]/Table2[[#This Row],[Close Price]])-1</f>
        <v>8.5580863432764609E-2</v>
      </c>
      <c r="AI587">
        <v>8.7105689507290496</v>
      </c>
      <c r="AJ587">
        <v>39.645994144264002</v>
      </c>
      <c r="AK587" t="str">
        <f>IF(AND(Table2[[#This Row],[20D EMA]]&gt;Table2[[#This Row],[50D EMA]],Table2[[#This Row],[50D EMA]]&gt;Table2[[#This Row],[200D EMA]]),"Uptrend","Downtrend/NoTrend")</f>
        <v>Uptrend</v>
      </c>
      <c r="AL587">
        <v>0.02</v>
      </c>
      <c r="AM587" t="s">
        <v>3194</v>
      </c>
      <c r="AN587">
        <v>-4.42</v>
      </c>
      <c r="AO587" t="s">
        <v>3193</v>
      </c>
      <c r="AP587">
        <v>-1.5042877458428E-2</v>
      </c>
      <c r="AQ587">
        <f>(Table2[[#This Row],[Sharpe Ratio]]-AVERAGE(Table2[Sharpe Ratio]))/_xlfn.STDEV.P(Table2[Sharpe Ratio])</f>
        <v>-0.95297255921460577</v>
      </c>
      <c r="AR58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-3.3933360264817285</v>
      </c>
      <c r="AS587">
        <f>_xlfn.RANK.AVG(Table2[[#This Row],[1Y Return vs Nifty Z-Score]],Table2[1Y Return vs Nifty Z-Score])</f>
        <v>564</v>
      </c>
      <c r="AT587">
        <f>_xlfn.RANK.AVG(Table2[[#This Row],[6M Return vs Nifty Z-Score]],Table2[6M Return vs Nifty Z-Score])</f>
        <v>444</v>
      </c>
      <c r="AU587">
        <f>_xlfn.RANK.AVG(Table2[[#This Row],[Sharpe Ratio Z-Score]],Table2[Sharpe Ratio Z-Score])</f>
        <v>611</v>
      </c>
      <c r="AV587">
        <f>(Table2[[#This Row],[Rank 1Y]]+Table2[[#This Row],[Rank 6M]]+Table2[[#This Row],[Rank Sharpe]])/3</f>
        <v>539.66666666666663</v>
      </c>
    </row>
    <row r="588" spans="1:48" x14ac:dyDescent="0.3">
      <c r="A588" t="s">
        <v>1384</v>
      </c>
      <c r="B588" t="s">
        <v>1385</v>
      </c>
      <c r="C588" t="s">
        <v>3159</v>
      </c>
      <c r="D588" t="s">
        <v>455</v>
      </c>
      <c r="E588">
        <v>8181.99432712</v>
      </c>
      <c r="F588">
        <v>610.6</v>
      </c>
      <c r="G588">
        <v>-36.939551160269197</v>
      </c>
      <c r="H588">
        <f>(Table2[[#This Row],[1Y Return vs Nifty]]-AVERAGE(Table2[1Y Return vs Nifty]))/_xlfn.STDEV.P(Table2[1Y Return vs Nifty])</f>
        <v>-1.034763037178815</v>
      </c>
      <c r="I588">
        <v>-8.2448487682568103</v>
      </c>
      <c r="J588">
        <f>(Table2[[#This Row],[1M Return vs Nifty]]-AVERAGE(Table2[1M Return vs Nifty]))/_xlfn.STDEV.P(Table2[1M Return vs Nifty])</f>
        <v>-0.82335103347781002</v>
      </c>
      <c r="K588">
        <v>-43.544249511728999</v>
      </c>
      <c r="L588">
        <f>(Table2[[#This Row],[6M Return vs Nifty]]-AVERAGE(Table2[6M Return vs Nifty]))/_xlfn.STDEV.P(Table2[6M Return vs Nifty])</f>
        <v>-1.6529382738326843</v>
      </c>
      <c r="M588">
        <v>-0.36391200081270703</v>
      </c>
      <c r="N588">
        <f>(Table2[[#This Row],[1W Return vs Nifty]]-AVERAGE(Table2[1W Return vs Nifty]))/_xlfn.STDEV.P(Table2[1W Return vs Nifty])</f>
        <v>-0.8730168584574286</v>
      </c>
      <c r="O588">
        <v>631</v>
      </c>
      <c r="P588">
        <v>644.548933279518</v>
      </c>
      <c r="Q588">
        <v>703.65198207684796</v>
      </c>
      <c r="R588">
        <v>31.381695393650801</v>
      </c>
      <c r="S588" s="1">
        <f>(Table2[[#This Row],[Close Price]]-Table2[[#This Row],[20D EMA]])/Table2[[#This Row],[20D EMA]]</f>
        <v>-3.2329635499207574E-2</v>
      </c>
      <c r="T588" s="1">
        <f>(Table2[[#This Row],[Close Price]]-Table2[[#This Row],[50D EMA]])/Table2[[#This Row],[50D EMA]]</f>
        <v>-5.267083929032821E-2</v>
      </c>
      <c r="U588" s="1">
        <f>(Table2[[#This Row],[Close Price]]-Table2[[#This Row],[200D EMA]])/Table2[[#This Row],[200D EMA]]</f>
        <v>-0.13224148364110691</v>
      </c>
      <c r="V588">
        <v>0.58349403537982203</v>
      </c>
      <c r="W588">
        <v>608</v>
      </c>
      <c r="X588">
        <v>618.75</v>
      </c>
      <c r="Y588">
        <v>608</v>
      </c>
      <c r="Z588">
        <v>624.15</v>
      </c>
      <c r="AA588">
        <v>604.79999999999995</v>
      </c>
      <c r="AB588">
        <v>655.8</v>
      </c>
      <c r="AC588" s="1">
        <f>(Table2[[#This Row],[Close Price]]/Table2[[#This Row],[Day Low]])-1</f>
        <v>4.2763157894736281E-3</v>
      </c>
      <c r="AD588" s="1">
        <f>(Table2[[#This Row],[Day High]]/Table2[[#This Row],[Close Price]])-1</f>
        <v>1.3347527022600669E-2</v>
      </c>
      <c r="AE588" s="1">
        <f>(Table2[[#This Row],[Close Price]]/Table2[[#This Row],[Current Week Low]])-1</f>
        <v>4.2763157894736281E-3</v>
      </c>
      <c r="AF588" s="1">
        <f>(Table2[[#This Row],[Current Week High]]/Table2[[#This Row],[Close Price]])-1</f>
        <v>2.2191287258434222E-2</v>
      </c>
      <c r="AG588" s="1">
        <f>(Table2[[#This Row],[Close Price]]/Table2[[#This Row],[Current Month Low]])-1</f>
        <v>9.5899470899472039E-3</v>
      </c>
      <c r="AH588" s="1">
        <f>(Table2[[#This Row],[Current Month High]]/Table2[[#This Row],[Close Price]])-1</f>
        <v>7.4025548640681116E-2</v>
      </c>
      <c r="AI588">
        <v>79.659351457582602</v>
      </c>
      <c r="AJ588">
        <v>7.2639437856829101</v>
      </c>
      <c r="AK588" t="str">
        <f>IF(AND(Table2[[#This Row],[20D EMA]]&gt;Table2[[#This Row],[50D EMA]],Table2[[#This Row],[50D EMA]]&gt;Table2[[#This Row],[200D EMA]]),"Uptrend","Downtrend/NoTrend")</f>
        <v>Downtrend/NoTrend</v>
      </c>
      <c r="AL588">
        <v>-0.1</v>
      </c>
      <c r="AM588" t="s">
        <v>3193</v>
      </c>
      <c r="AN588">
        <v>-5.22</v>
      </c>
      <c r="AO588" t="s">
        <v>3193</v>
      </c>
      <c r="AP588">
        <v>0.102650586171841</v>
      </c>
      <c r="AQ588">
        <f>(Table2[[#This Row],[Sharpe Ratio]]-AVERAGE(Table2[Sharpe Ratio]))/_xlfn.STDEV.P(Table2[Sharpe Ratio])</f>
        <v>0.41877401317938839</v>
      </c>
      <c r="AR5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8">
        <f>_xlfn.RANK.AVG(Table2[[#This Row],[1Y Return vs Nifty Z-Score]],Table2[1Y Return vs Nifty Z-Score])</f>
        <v>667</v>
      </c>
      <c r="AT588">
        <f>_xlfn.RANK.AVG(Table2[[#This Row],[6M Return vs Nifty Z-Score]],Table2[6M Return vs Nifty Z-Score])</f>
        <v>728</v>
      </c>
      <c r="AU588">
        <f>_xlfn.RANK.AVG(Table2[[#This Row],[Sharpe Ratio Z-Score]],Table2[Sharpe Ratio Z-Score])</f>
        <v>230</v>
      </c>
      <c r="AV588">
        <f>(Table2[[#This Row],[Rank 1Y]]+Table2[[#This Row],[Rank 6M]]+Table2[[#This Row],[Rank Sharpe]])/3</f>
        <v>541.66666666666663</v>
      </c>
    </row>
    <row r="589" spans="1:48" x14ac:dyDescent="0.3">
      <c r="A589" t="s">
        <v>732</v>
      </c>
      <c r="B589" t="s">
        <v>733</v>
      </c>
      <c r="C589" t="s">
        <v>3149</v>
      </c>
      <c r="D589" t="s">
        <v>734</v>
      </c>
      <c r="E589">
        <v>23532.121111619999</v>
      </c>
      <c r="F589">
        <v>244.9</v>
      </c>
      <c r="G589">
        <v>-42.751195958194799</v>
      </c>
      <c r="H589">
        <f>(Table2[[#This Row],[1Y Return vs Nifty]]-AVERAGE(Table2[1Y Return vs Nifty]))/_xlfn.STDEV.P(Table2[1Y Return vs Nifty])</f>
        <v>-1.1311520251524543</v>
      </c>
      <c r="I589">
        <v>-14.383760467810401</v>
      </c>
      <c r="J589">
        <f>(Table2[[#This Row],[1M Return vs Nifty]]-AVERAGE(Table2[1M Return vs Nifty]))/_xlfn.STDEV.P(Table2[1M Return vs Nifty])</f>
        <v>-1.4999223451910855</v>
      </c>
      <c r="K589">
        <v>-15.3402744926778</v>
      </c>
      <c r="L589">
        <f>(Table2[[#This Row],[6M Return vs Nifty]]-AVERAGE(Table2[6M Return vs Nifty]))/_xlfn.STDEV.P(Table2[6M Return vs Nifty])</f>
        <v>-0.79845319208664411</v>
      </c>
      <c r="M589">
        <v>8.5199023710710104</v>
      </c>
      <c r="N589">
        <f>(Table2[[#This Row],[1W Return vs Nifty]]-AVERAGE(Table2[1W Return vs Nifty]))/_xlfn.STDEV.P(Table2[1W Return vs Nifty])</f>
        <v>0.8386586134339612</v>
      </c>
      <c r="O589">
        <v>260.12</v>
      </c>
      <c r="P589">
        <v>276.154150781135</v>
      </c>
      <c r="Q589">
        <v>276.45322508608001</v>
      </c>
      <c r="R589">
        <v>33.313485031603498</v>
      </c>
      <c r="S589" s="1">
        <f>(Table2[[#This Row],[Close Price]]-Table2[[#This Row],[20D EMA]])/Table2[[#This Row],[20D EMA]]</f>
        <v>-5.8511456250961089E-2</v>
      </c>
      <c r="T589" s="1">
        <f>(Table2[[#This Row],[Close Price]]-Table2[[#This Row],[50D EMA]])/Table2[[#This Row],[50D EMA]]</f>
        <v>-0.11317646572658385</v>
      </c>
      <c r="U589" s="1">
        <f>(Table2[[#This Row],[Close Price]]-Table2[[#This Row],[200D EMA]])/Table2[[#This Row],[200D EMA]]</f>
        <v>-0.11413585454195802</v>
      </c>
      <c r="V589">
        <v>0.55333409894830199</v>
      </c>
      <c r="W589">
        <v>244</v>
      </c>
      <c r="X589">
        <v>248.15</v>
      </c>
      <c r="Y589">
        <v>244</v>
      </c>
      <c r="Z589">
        <v>251.5</v>
      </c>
      <c r="AA589">
        <v>227.1</v>
      </c>
      <c r="AB589">
        <v>269</v>
      </c>
      <c r="AC589" s="1">
        <f>(Table2[[#This Row],[Close Price]]/Table2[[#This Row],[Day Low]])-1</f>
        <v>3.6885245901638886E-3</v>
      </c>
      <c r="AD589" s="1">
        <f>(Table2[[#This Row],[Day High]]/Table2[[#This Row],[Close Price]])-1</f>
        <v>1.3270722743977226E-2</v>
      </c>
      <c r="AE589" s="1">
        <f>(Table2[[#This Row],[Close Price]]/Table2[[#This Row],[Current Week Low]])-1</f>
        <v>3.6885245901638886E-3</v>
      </c>
      <c r="AF589" s="1">
        <f>(Table2[[#This Row],[Current Week High]]/Table2[[#This Row],[Close Price]])-1</f>
        <v>2.6949775418538158E-2</v>
      </c>
      <c r="AG589" s="1">
        <f>(Table2[[#This Row],[Close Price]]/Table2[[#This Row],[Current Month Low]])-1</f>
        <v>7.8379568472038752E-2</v>
      </c>
      <c r="AH589" s="1">
        <f>(Table2[[#This Row],[Current Month High]]/Table2[[#This Row],[Close Price]])-1</f>
        <v>9.8407513270722724E-2</v>
      </c>
      <c r="AI589">
        <v>56.9211923233972</v>
      </c>
      <c r="AJ589">
        <v>8.0997572279849894</v>
      </c>
      <c r="AK589" t="str">
        <f>IF(AND(Table2[[#This Row],[20D EMA]]&gt;Table2[[#This Row],[50D EMA]],Table2[[#This Row],[50D EMA]]&gt;Table2[[#This Row],[200D EMA]]),"Uptrend","Downtrend/NoTrend")</f>
        <v>Downtrend/NoTrend</v>
      </c>
      <c r="AL589">
        <v>-0.23</v>
      </c>
      <c r="AM589" t="s">
        <v>3193</v>
      </c>
      <c r="AN589">
        <v>-10.99</v>
      </c>
      <c r="AO589" t="s">
        <v>3193</v>
      </c>
      <c r="AP589">
        <v>6.7043518710624E-2</v>
      </c>
      <c r="AQ589">
        <f>(Table2[[#This Row],[Sharpe Ratio]]-AVERAGE(Table2[Sharpe Ratio]))/_xlfn.STDEV.P(Table2[Sharpe Ratio])</f>
        <v>3.7647914577139023E-3</v>
      </c>
      <c r="AR5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89">
        <f>_xlfn.RANK.AVG(Table2[[#This Row],[1Y Return vs Nifty Z-Score]],Table2[1Y Return vs Nifty Z-Score])</f>
        <v>686</v>
      </c>
      <c r="AT589">
        <f>_xlfn.RANK.AVG(Table2[[#This Row],[6M Return vs Nifty Z-Score]],Table2[6M Return vs Nifty Z-Score])</f>
        <v>599</v>
      </c>
      <c r="AU589">
        <f>_xlfn.RANK.AVG(Table2[[#This Row],[Sharpe Ratio Z-Score]],Table2[Sharpe Ratio Z-Score])</f>
        <v>341</v>
      </c>
      <c r="AV589">
        <f>(Table2[[#This Row],[Rank 1Y]]+Table2[[#This Row],[Rank 6M]]+Table2[[#This Row],[Rank Sharpe]])/3</f>
        <v>542</v>
      </c>
    </row>
    <row r="590" spans="1:48" x14ac:dyDescent="0.3">
      <c r="A590" t="s">
        <v>878</v>
      </c>
      <c r="B590" t="s">
        <v>879</v>
      </c>
      <c r="C590" t="s">
        <v>3160</v>
      </c>
      <c r="D590" t="s">
        <v>122</v>
      </c>
      <c r="E590">
        <v>18219.222492659999</v>
      </c>
      <c r="F590">
        <v>3040.55</v>
      </c>
      <c r="G590">
        <v>-19.085122617475498</v>
      </c>
      <c r="H590">
        <f>(Table2[[#This Row],[1Y Return vs Nifty]]-AVERAGE(Table2[1Y Return vs Nifty]))/_xlfn.STDEV.P(Table2[1Y Return vs Nifty])</f>
        <v>-0.73863855642909237</v>
      </c>
      <c r="I590">
        <v>-2.34030767301175</v>
      </c>
      <c r="J590">
        <f>(Table2[[#This Row],[1M Return vs Nifty]]-AVERAGE(Table2[1M Return vs Nifty]))/_xlfn.STDEV.P(Table2[1M Return vs Nifty])</f>
        <v>-0.17260977682064271</v>
      </c>
      <c r="K590">
        <v>6.6963231174413798</v>
      </c>
      <c r="L590">
        <f>(Table2[[#This Row],[6M Return vs Nifty]]-AVERAGE(Table2[6M Return vs Nifty]))/_xlfn.STDEV.P(Table2[6M Return vs Nifty])</f>
        <v>-0.13081879312096473</v>
      </c>
      <c r="M590">
        <v>8.4196049741445496</v>
      </c>
      <c r="N590">
        <f>(Table2[[#This Row],[1W Return vs Nifty]]-AVERAGE(Table2[1W Return vs Nifty]))/_xlfn.STDEV.P(Table2[1W Return vs Nifty])</f>
        <v>0.81933396446820661</v>
      </c>
      <c r="O590">
        <v>2976.59</v>
      </c>
      <c r="P590">
        <v>2941.3292234277501</v>
      </c>
      <c r="Q590">
        <v>2794.9677287233399</v>
      </c>
      <c r="R590">
        <v>61.252860771659101</v>
      </c>
      <c r="S590" s="1">
        <f>(Table2[[#This Row],[Close Price]]-Table2[[#This Row],[20D EMA]])/Table2[[#This Row],[20D EMA]]</f>
        <v>2.1487675494441638E-2</v>
      </c>
      <c r="T590" s="1">
        <f>(Table2[[#This Row],[Close Price]]-Table2[[#This Row],[50D EMA]])/Table2[[#This Row],[50D EMA]]</f>
        <v>3.3733312062435745E-2</v>
      </c>
      <c r="U590" s="1">
        <f>(Table2[[#This Row],[Close Price]]-Table2[[#This Row],[200D EMA]])/Table2[[#This Row],[200D EMA]]</f>
        <v>8.7865870060988213E-2</v>
      </c>
      <c r="V590">
        <v>0.83522291647073099</v>
      </c>
      <c r="W590">
        <v>3030</v>
      </c>
      <c r="X590">
        <v>3127.6</v>
      </c>
      <c r="Y590">
        <v>2960.65</v>
      </c>
      <c r="Z590">
        <v>3127.6</v>
      </c>
      <c r="AA590">
        <v>2758</v>
      </c>
      <c r="AB590">
        <v>3127.6</v>
      </c>
      <c r="AC590" s="1">
        <f>(Table2[[#This Row],[Close Price]]/Table2[[#This Row],[Day Low]])-1</f>
        <v>3.4818481848184479E-3</v>
      </c>
      <c r="AD590" s="1">
        <f>(Table2[[#This Row],[Day High]]/Table2[[#This Row],[Close Price]])-1</f>
        <v>2.8629688707634937E-2</v>
      </c>
      <c r="AE590" s="1">
        <f>(Table2[[#This Row],[Close Price]]/Table2[[#This Row],[Current Week Low]])-1</f>
        <v>2.6987316974313114E-2</v>
      </c>
      <c r="AF590" s="1">
        <f>(Table2[[#This Row],[Current Week High]]/Table2[[#This Row],[Close Price]])-1</f>
        <v>2.8629688707634937E-2</v>
      </c>
      <c r="AG590" s="1">
        <f>(Table2[[#This Row],[Close Price]]/Table2[[#This Row],[Current Month Low]])-1</f>
        <v>0.10244742567077592</v>
      </c>
      <c r="AH590" s="1">
        <f>(Table2[[#This Row],[Current Month High]]/Table2[[#This Row],[Close Price]])-1</f>
        <v>2.8629688707634937E-2</v>
      </c>
      <c r="AI590">
        <v>5.1914949597934497</v>
      </c>
      <c r="AJ590">
        <v>36.347533632286897</v>
      </c>
      <c r="AK590" t="str">
        <f>IF(AND(Table2[[#This Row],[20D EMA]]&gt;Table2[[#This Row],[50D EMA]],Table2[[#This Row],[50D EMA]]&gt;Table2[[#This Row],[200D EMA]]),"Uptrend","Downtrend/NoTrend")</f>
        <v>Uptrend</v>
      </c>
      <c r="AL590">
        <v>-0.04</v>
      </c>
      <c r="AM590" t="s">
        <v>3193</v>
      </c>
      <c r="AN590">
        <v>5.23</v>
      </c>
      <c r="AO590" t="s">
        <v>3194</v>
      </c>
      <c r="AP590">
        <v>-7.1306006816866996E-2</v>
      </c>
      <c r="AQ590">
        <f>(Table2[[#This Row],[Sharpe Ratio]]-AVERAGE(Table2[Sharpe Ratio]))/_xlfn.STDEV.P(Table2[Sharpe Ratio])</f>
        <v>-1.6087333166008757</v>
      </c>
      <c r="AR590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-1.8314664785033692</v>
      </c>
      <c r="AS590">
        <f>_xlfn.RANK.AVG(Table2[[#This Row],[1Y Return vs Nifty Z-Score]],Table2[1Y Return vs Nifty Z-Score])</f>
        <v>574</v>
      </c>
      <c r="AT590">
        <f>_xlfn.RANK.AVG(Table2[[#This Row],[6M Return vs Nifty Z-Score]],Table2[6M Return vs Nifty Z-Score])</f>
        <v>357</v>
      </c>
      <c r="AU590">
        <f>_xlfn.RANK.AVG(Table2[[#This Row],[Sharpe Ratio Z-Score]],Table2[Sharpe Ratio Z-Score])</f>
        <v>695</v>
      </c>
      <c r="AV590">
        <f>(Table2[[#This Row],[Rank 1Y]]+Table2[[#This Row],[Rank 6M]]+Table2[[#This Row],[Rank Sharpe]])/3</f>
        <v>542</v>
      </c>
    </row>
    <row r="591" spans="1:48" x14ac:dyDescent="0.3">
      <c r="A591" t="s">
        <v>1357</v>
      </c>
      <c r="B591" t="s">
        <v>1358</v>
      </c>
      <c r="C591" t="s">
        <v>3158</v>
      </c>
      <c r="D591" t="s">
        <v>429</v>
      </c>
      <c r="E591">
        <v>8448.0332805979997</v>
      </c>
      <c r="F591">
        <v>191.74</v>
      </c>
      <c r="G591">
        <v>-40.399171631384398</v>
      </c>
      <c r="H591">
        <f>(Table2[[#This Row],[1Y Return vs Nifty]]-AVERAGE(Table2[1Y Return vs Nifty]))/_xlfn.STDEV.P(Table2[1Y Return vs Nifty])</f>
        <v>-1.0921425446295643</v>
      </c>
      <c r="I591">
        <v>-7.0109736712117501</v>
      </c>
      <c r="J591">
        <f>(Table2[[#This Row],[1M Return vs Nifty]]-AVERAGE(Table2[1M Return vs Nifty]))/_xlfn.STDEV.P(Table2[1M Return vs Nifty])</f>
        <v>-0.68736528653200746</v>
      </c>
      <c r="K591">
        <v>1.79750746871121</v>
      </c>
      <c r="L591">
        <f>(Table2[[#This Row],[6M Return vs Nifty]]-AVERAGE(Table2[6M Return vs Nifty]))/_xlfn.STDEV.P(Table2[6M Return vs Nifty])</f>
        <v>-0.27923634374056527</v>
      </c>
      <c r="M591">
        <v>2.7571994497901202</v>
      </c>
      <c r="N591">
        <f>(Table2[[#This Row],[1W Return vs Nifty]]-AVERAGE(Table2[1W Return vs Nifty]))/_xlfn.STDEV.P(Table2[1W Return vs Nifty])</f>
        <v>-0.27166143933204778</v>
      </c>
      <c r="O591">
        <v>196.41</v>
      </c>
      <c r="P591">
        <v>195.72000730405699</v>
      </c>
      <c r="Q591">
        <v>193.41403250564699</v>
      </c>
      <c r="R591">
        <v>39.423572480050503</v>
      </c>
      <c r="S591" s="1">
        <f>(Table2[[#This Row],[Close Price]]-Table2[[#This Row],[20D EMA]])/Table2[[#This Row],[20D EMA]]</f>
        <v>-2.3776793442289026E-2</v>
      </c>
      <c r="T591" s="1">
        <f>(Table2[[#This Row],[Close Price]]-Table2[[#This Row],[50D EMA]])/Table2[[#This Row],[50D EMA]]</f>
        <v>-2.033520925570946E-2</v>
      </c>
      <c r="U591" s="1">
        <f>(Table2[[#This Row],[Close Price]]-Table2[[#This Row],[200D EMA]])/Table2[[#This Row],[200D EMA]]</f>
        <v>-8.655176069492794E-3</v>
      </c>
      <c r="V591">
        <v>0.3163107046534</v>
      </c>
      <c r="W591">
        <v>191</v>
      </c>
      <c r="X591">
        <v>194.4</v>
      </c>
      <c r="Y591">
        <v>190.37</v>
      </c>
      <c r="Z591">
        <v>194.7</v>
      </c>
      <c r="AA591">
        <v>183.01</v>
      </c>
      <c r="AB591">
        <v>207</v>
      </c>
      <c r="AC591" s="1">
        <f>(Table2[[#This Row],[Close Price]]/Table2[[#This Row],[Day Low]])-1</f>
        <v>3.8743455497383117E-3</v>
      </c>
      <c r="AD591" s="1">
        <f>(Table2[[#This Row],[Day High]]/Table2[[#This Row],[Close Price]])-1</f>
        <v>1.3872952957129536E-2</v>
      </c>
      <c r="AE591" s="1">
        <f>(Table2[[#This Row],[Close Price]]/Table2[[#This Row],[Current Week Low]])-1</f>
        <v>7.1965120554708939E-3</v>
      </c>
      <c r="AF591" s="1">
        <f>(Table2[[#This Row],[Current Week High]]/Table2[[#This Row],[Close Price]])-1</f>
        <v>1.5437571711692799E-2</v>
      </c>
      <c r="AG591" s="1">
        <f>(Table2[[#This Row],[Close Price]]/Table2[[#This Row],[Current Month Low]])-1</f>
        <v>4.770231134910663E-2</v>
      </c>
      <c r="AH591" s="1">
        <f>(Table2[[#This Row],[Current Month High]]/Table2[[#This Row],[Close Price]])-1</f>
        <v>7.9586940648795235E-2</v>
      </c>
      <c r="AI591">
        <v>19.693334724105501</v>
      </c>
      <c r="AJ591">
        <v>32.234482758620601</v>
      </c>
      <c r="AK591" t="str">
        <f>IF(AND(Table2[[#This Row],[20D EMA]]&gt;Table2[[#This Row],[50D EMA]],Table2[[#This Row],[50D EMA]]&gt;Table2[[#This Row],[200D EMA]]),"Uptrend","Downtrend/NoTrend")</f>
        <v>Uptrend</v>
      </c>
      <c r="AL591">
        <v>0.01</v>
      </c>
      <c r="AM591" t="s">
        <v>3194</v>
      </c>
      <c r="AN591">
        <v>-4.2</v>
      </c>
      <c r="AO591" t="s">
        <v>3193</v>
      </c>
      <c r="AQ591">
        <f>(Table2[[#This Row],[Sharpe Ratio]]-AVERAGE(Table2[Sharpe Ratio]))/_xlfn.STDEV.P(Table2[Sharpe Ratio])</f>
        <v>-0.77764408339231328</v>
      </c>
      <c r="AR59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-3.1080496976264982</v>
      </c>
      <c r="AS591">
        <f>_xlfn.RANK.AVG(Table2[[#This Row],[1Y Return vs Nifty Z-Score]],Table2[1Y Return vs Nifty Z-Score])</f>
        <v>677</v>
      </c>
      <c r="AT591">
        <f>_xlfn.RANK.AVG(Table2[[#This Row],[6M Return vs Nifty Z-Score]],Table2[6M Return vs Nifty Z-Score])</f>
        <v>406</v>
      </c>
      <c r="AU591">
        <f>_xlfn.RANK.AVG(Table2[[#This Row],[Sharpe Ratio Z-Score]],Table2[Sharpe Ratio Z-Score])</f>
        <v>549</v>
      </c>
      <c r="AV591">
        <f>(Table2[[#This Row],[Rank 1Y]]+Table2[[#This Row],[Rank 6M]]+Table2[[#This Row],[Rank Sharpe]])/3</f>
        <v>544</v>
      </c>
    </row>
    <row r="592" spans="1:48" x14ac:dyDescent="0.3">
      <c r="A592" t="s">
        <v>434</v>
      </c>
      <c r="B592" t="s">
        <v>435</v>
      </c>
      <c r="C592" t="s">
        <v>3160</v>
      </c>
      <c r="D592" t="s">
        <v>436</v>
      </c>
      <c r="E592">
        <v>53929.393697844003</v>
      </c>
      <c r="F592">
        <v>188.68</v>
      </c>
      <c r="G592">
        <v>1.4441851481508099</v>
      </c>
      <c r="H592">
        <f>(Table2[[#This Row],[1Y Return vs Nifty]]-AVERAGE(Table2[1Y Return vs Nifty]))/_xlfn.STDEV.P(Table2[1Y Return vs Nifty])</f>
        <v>-0.39814988787963035</v>
      </c>
      <c r="I592">
        <v>-5.6570027717153399</v>
      </c>
      <c r="J592">
        <f>(Table2[[#This Row],[1M Return vs Nifty]]-AVERAGE(Table2[1M Return vs Nifty]))/_xlfn.STDEV.P(Table2[1M Return vs Nifty])</f>
        <v>-0.53814374494174422</v>
      </c>
      <c r="K592">
        <v>-6.41413456959447</v>
      </c>
      <c r="L592">
        <f>(Table2[[#This Row],[6M Return vs Nifty]]-AVERAGE(Table2[6M Return vs Nifty]))/_xlfn.STDEV.P(Table2[6M Return vs Nifty])</f>
        <v>-0.52802133286465847</v>
      </c>
      <c r="M592">
        <v>-2.02336317615323</v>
      </c>
      <c r="N592">
        <f>(Table2[[#This Row],[1W Return vs Nifty]]-AVERAGE(Table2[1W Return vs Nifty]))/_xlfn.STDEV.P(Table2[1W Return vs Nifty])</f>
        <v>-1.1927490989938125</v>
      </c>
      <c r="O592">
        <v>196.6</v>
      </c>
      <c r="P592">
        <v>197.095190150907</v>
      </c>
      <c r="Q592">
        <v>181.187360539639</v>
      </c>
      <c r="R592">
        <v>31.219625157110301</v>
      </c>
      <c r="S592" s="1">
        <f>(Table2[[#This Row],[Close Price]]-Table2[[#This Row],[20D EMA]])/Table2[[#This Row],[20D EMA]]</f>
        <v>-4.0284842319430254E-2</v>
      </c>
      <c r="T592" s="1">
        <f>(Table2[[#This Row],[Close Price]]-Table2[[#This Row],[50D EMA]])/Table2[[#This Row],[50D EMA]]</f>
        <v>-4.269607058631851E-2</v>
      </c>
      <c r="U592" s="1">
        <f>(Table2[[#This Row],[Close Price]]-Table2[[#This Row],[200D EMA]])/Table2[[#This Row],[200D EMA]]</f>
        <v>4.1352991941851339E-2</v>
      </c>
      <c r="V592">
        <v>0.49471490999117301</v>
      </c>
      <c r="W592">
        <v>185.74</v>
      </c>
      <c r="X592">
        <v>195.77</v>
      </c>
      <c r="Y592">
        <v>185.74</v>
      </c>
      <c r="Z592">
        <v>195.77</v>
      </c>
      <c r="AA592">
        <v>185.74</v>
      </c>
      <c r="AB592">
        <v>200.15</v>
      </c>
      <c r="AC592" s="1">
        <f>(Table2[[#This Row],[Close Price]]/Table2[[#This Row],[Day Low]])-1</f>
        <v>1.5828577581565639E-2</v>
      </c>
      <c r="AD592" s="1">
        <f>(Table2[[#This Row],[Day High]]/Table2[[#This Row],[Close Price]])-1</f>
        <v>3.7576849692601222E-2</v>
      </c>
      <c r="AE592" s="1">
        <f>(Table2[[#This Row],[Close Price]]/Table2[[#This Row],[Current Week Low]])-1</f>
        <v>1.5828577581565639E-2</v>
      </c>
      <c r="AF592" s="1">
        <f>(Table2[[#This Row],[Current Week High]]/Table2[[#This Row],[Close Price]])-1</f>
        <v>3.7576849692601222E-2</v>
      </c>
      <c r="AG592" s="1">
        <f>(Table2[[#This Row],[Close Price]]/Table2[[#This Row],[Current Month Low]])-1</f>
        <v>1.5828577581565639E-2</v>
      </c>
      <c r="AH592" s="1">
        <f>(Table2[[#This Row],[Current Month High]]/Table2[[#This Row],[Close Price]])-1</f>
        <v>6.0790756836972548E-2</v>
      </c>
      <c r="AI592">
        <v>21.793512825948699</v>
      </c>
      <c r="AJ592">
        <v>38.227106227106198</v>
      </c>
      <c r="AK592" t="str">
        <f>IF(AND(Table2[[#This Row],[20D EMA]]&gt;Table2[[#This Row],[50D EMA]],Table2[[#This Row],[50D EMA]]&gt;Table2[[#This Row],[200D EMA]]),"Uptrend","Downtrend/NoTrend")</f>
        <v>Downtrend/NoTrend</v>
      </c>
      <c r="AL592">
        <v>-0.01</v>
      </c>
      <c r="AM592" t="s">
        <v>3193</v>
      </c>
      <c r="AN592">
        <v>-6.18</v>
      </c>
      <c r="AO592" t="s">
        <v>3193</v>
      </c>
      <c r="AP592">
        <v>-7.8555152368433995E-2</v>
      </c>
      <c r="AQ592">
        <f>(Table2[[#This Row],[Sharpe Ratio]]-AVERAGE(Table2[Sharpe Ratio]))/_xlfn.STDEV.P(Table2[Sharpe Ratio])</f>
        <v>-1.6932239098455948</v>
      </c>
      <c r="AR5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2">
        <f>_xlfn.RANK.AVG(Table2[[#This Row],[1Y Return vs Nifty Z-Score]],Table2[1Y Return vs Nifty Z-Score])</f>
        <v>442</v>
      </c>
      <c r="AT592">
        <f>_xlfn.RANK.AVG(Table2[[#This Row],[6M Return vs Nifty Z-Score]],Table2[6M Return vs Nifty Z-Score])</f>
        <v>498</v>
      </c>
      <c r="AU592">
        <f>_xlfn.RANK.AVG(Table2[[#This Row],[Sharpe Ratio Z-Score]],Table2[Sharpe Ratio Z-Score])</f>
        <v>701</v>
      </c>
      <c r="AV592">
        <f>(Table2[[#This Row],[Rank 1Y]]+Table2[[#This Row],[Rank 6M]]+Table2[[#This Row],[Rank Sharpe]])/3</f>
        <v>547</v>
      </c>
    </row>
    <row r="593" spans="1:48" x14ac:dyDescent="0.3">
      <c r="A593" t="s">
        <v>96</v>
      </c>
      <c r="B593" t="s">
        <v>97</v>
      </c>
      <c r="C593" t="s">
        <v>3148</v>
      </c>
      <c r="D593" t="s">
        <v>43</v>
      </c>
      <c r="E593">
        <v>295457.286667165</v>
      </c>
      <c r="F593">
        <v>1853.95</v>
      </c>
      <c r="G593">
        <v>-13.9819362300126</v>
      </c>
      <c r="H593">
        <f>(Table2[[#This Row],[1Y Return vs Nifty]]-AVERAGE(Table2[1Y Return vs Nifty]))/_xlfn.STDEV.P(Table2[1Y Return vs Nifty])</f>
        <v>-0.65399969971438465</v>
      </c>
      <c r="I593">
        <v>-0.70661949170846206</v>
      </c>
      <c r="J593">
        <f>(Table2[[#This Row],[1M Return vs Nifty]]-AVERAGE(Table2[1M Return vs Nifty]))/_xlfn.STDEV.P(Table2[1M Return vs Nifty])</f>
        <v>7.4394908427472877E-3</v>
      </c>
      <c r="K593">
        <v>-0.60746791078968698</v>
      </c>
      <c r="L593">
        <f>(Table2[[#This Row],[6M Return vs Nifty]]-AVERAGE(Table2[6M Return vs Nifty]))/_xlfn.STDEV.P(Table2[6M Return vs Nifty])</f>
        <v>-0.35209896620289255</v>
      </c>
      <c r="M593">
        <v>-1.2784019673448199</v>
      </c>
      <c r="N593">
        <f>(Table2[[#This Row],[1W Return vs Nifty]]-AVERAGE(Table2[1W Return vs Nifty]))/_xlfn.STDEV.P(Table2[1W Return vs Nifty])</f>
        <v>-1.049214826973951</v>
      </c>
      <c r="O593">
        <v>1879.01</v>
      </c>
      <c r="P593">
        <v>1811.5139243564199</v>
      </c>
      <c r="Q593">
        <v>1674.5733734886001</v>
      </c>
      <c r="R593">
        <v>38.086272973224702</v>
      </c>
      <c r="S593" s="1">
        <f>(Table2[[#This Row],[Close Price]]-Table2[[#This Row],[20D EMA]])/Table2[[#This Row],[20D EMA]]</f>
        <v>-1.3336810341616035E-2</v>
      </c>
      <c r="T593" s="1">
        <f>(Table2[[#This Row],[Close Price]]-Table2[[#This Row],[50D EMA]])/Table2[[#This Row],[50D EMA]]</f>
        <v>2.3425751838289884E-2</v>
      </c>
      <c r="U593" s="1">
        <f>(Table2[[#This Row],[Close Price]]-Table2[[#This Row],[200D EMA]])/Table2[[#This Row],[200D EMA]]</f>
        <v>0.10711780645222418</v>
      </c>
      <c r="V593">
        <v>0.67558883778327805</v>
      </c>
      <c r="W593">
        <v>1842</v>
      </c>
      <c r="X593">
        <v>1895.75</v>
      </c>
      <c r="Y593">
        <v>1842</v>
      </c>
      <c r="Z593">
        <v>1895.75</v>
      </c>
      <c r="AA593">
        <v>1833.1</v>
      </c>
      <c r="AB593">
        <v>2007.1</v>
      </c>
      <c r="AC593" s="1">
        <f>(Table2[[#This Row],[Close Price]]/Table2[[#This Row],[Day Low]])-1</f>
        <v>6.4875135722042288E-3</v>
      </c>
      <c r="AD593" s="1">
        <f>(Table2[[#This Row],[Day High]]/Table2[[#This Row],[Close Price]])-1</f>
        <v>2.254645486663609E-2</v>
      </c>
      <c r="AE593" s="1">
        <f>(Table2[[#This Row],[Close Price]]/Table2[[#This Row],[Current Week Low]])-1</f>
        <v>6.4875135722042288E-3</v>
      </c>
      <c r="AF593" s="1">
        <f>(Table2[[#This Row],[Current Week High]]/Table2[[#This Row],[Close Price]])-1</f>
        <v>2.254645486663609E-2</v>
      </c>
      <c r="AG593" s="1">
        <f>(Table2[[#This Row],[Close Price]]/Table2[[#This Row],[Current Month Low]])-1</f>
        <v>1.1374174894986711E-2</v>
      </c>
      <c r="AH593" s="1">
        <f>(Table2[[#This Row],[Current Month High]]/Table2[[#This Row],[Close Price]])-1</f>
        <v>8.2607405809218104E-2</v>
      </c>
      <c r="AI593">
        <v>9.4905472100110497</v>
      </c>
      <c r="AJ593">
        <v>30.647264014657601</v>
      </c>
      <c r="AK593" t="str">
        <f>IF(AND(Table2[[#This Row],[20D EMA]]&gt;Table2[[#This Row],[50D EMA]],Table2[[#This Row],[50D EMA]]&gt;Table2[[#This Row],[200D EMA]]),"Uptrend","Downtrend/NoTrend")</f>
        <v>Uptrend</v>
      </c>
      <c r="AL593">
        <v>0.14000000000000001</v>
      </c>
      <c r="AM593" t="s">
        <v>3194</v>
      </c>
      <c r="AN593">
        <v>-6.5</v>
      </c>
      <c r="AO593" t="s">
        <v>3193</v>
      </c>
      <c r="AP593">
        <v>-4.7562309907708003E-2</v>
      </c>
      <c r="AQ593">
        <f>(Table2[[#This Row],[Sharpe Ratio]]-AVERAGE(Table2[Sharpe Ratio]))/_xlfn.STDEV.P(Table2[Sharpe Ratio])</f>
        <v>-1.3319946274123273</v>
      </c>
      <c r="AR59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-3.379868629460808</v>
      </c>
      <c r="AS593">
        <f>_xlfn.RANK.AVG(Table2[[#This Row],[1Y Return vs Nifty Z-Score]],Table2[1Y Return vs Nifty Z-Score])</f>
        <v>541</v>
      </c>
      <c r="AT593">
        <f>_xlfn.RANK.AVG(Table2[[#This Row],[6M Return vs Nifty Z-Score]],Table2[6M Return vs Nifty Z-Score])</f>
        <v>441</v>
      </c>
      <c r="AU593">
        <f>_xlfn.RANK.AVG(Table2[[#This Row],[Sharpe Ratio Z-Score]],Table2[Sharpe Ratio Z-Score])</f>
        <v>664</v>
      </c>
      <c r="AV593">
        <f>(Table2[[#This Row],[Rank 1Y]]+Table2[[#This Row],[Rank 6M]]+Table2[[#This Row],[Rank Sharpe]])/3</f>
        <v>548.66666666666663</v>
      </c>
    </row>
    <row r="594" spans="1:48" x14ac:dyDescent="0.3">
      <c r="A594" t="s">
        <v>19</v>
      </c>
      <c r="B594" t="s">
        <v>20</v>
      </c>
      <c r="C594" t="s">
        <v>3147</v>
      </c>
      <c r="D594" t="s">
        <v>21</v>
      </c>
      <c r="E594">
        <v>1489494.26941024</v>
      </c>
      <c r="F594">
        <v>4116.8</v>
      </c>
      <c r="G594">
        <v>-10.0457775346089</v>
      </c>
      <c r="H594">
        <f>(Table2[[#This Row],[1Y Return vs Nifty]]-AVERAGE(Table2[1Y Return vs Nifty]))/_xlfn.STDEV.P(Table2[1Y Return vs Nifty])</f>
        <v>-0.58871657138399769</v>
      </c>
      <c r="I594">
        <v>-7.4651298633732299</v>
      </c>
      <c r="J594">
        <f>(Table2[[#This Row],[1M Return vs Nifty]]-AVERAGE(Table2[1M Return vs Nifty]))/_xlfn.STDEV.P(Table2[1M Return vs Nifty])</f>
        <v>-0.73741797757751359</v>
      </c>
      <c r="K594">
        <v>-8.0480399622799297</v>
      </c>
      <c r="L594">
        <f>(Table2[[#This Row],[6M Return vs Nifty]]-AVERAGE(Table2[6M Return vs Nifty]))/_xlfn.STDEV.P(Table2[6M Return vs Nifty])</f>
        <v>-0.57752314181503028</v>
      </c>
      <c r="M594">
        <v>-3.3586103428269198</v>
      </c>
      <c r="N594">
        <f>(Table2[[#This Row],[1W Return vs Nifty]]-AVERAGE(Table2[1W Return vs Nifty]))/_xlfn.STDEV.P(Table2[1W Return vs Nifty])</f>
        <v>-1.4500158234473552</v>
      </c>
      <c r="O594">
        <v>4261.88</v>
      </c>
      <c r="P594">
        <v>4290.6724400624998</v>
      </c>
      <c r="Q594">
        <v>4054.3386860699602</v>
      </c>
      <c r="R594">
        <v>17.163099828037701</v>
      </c>
      <c r="S594" s="1">
        <f>(Table2[[#This Row],[Close Price]]-Table2[[#This Row],[20D EMA]])/Table2[[#This Row],[20D EMA]]</f>
        <v>-3.4041315100378222E-2</v>
      </c>
      <c r="T594" s="1">
        <f>(Table2[[#This Row],[Close Price]]-Table2[[#This Row],[50D EMA]])/Table2[[#This Row],[50D EMA]]</f>
        <v>-4.0523354437181636E-2</v>
      </c>
      <c r="U594" s="1">
        <f>(Table2[[#This Row],[Close Price]]-Table2[[#This Row],[200D EMA]])/Table2[[#This Row],[200D EMA]]</f>
        <v>1.5406042456355894E-2</v>
      </c>
      <c r="V594">
        <v>1.0710387331142901</v>
      </c>
      <c r="W594">
        <v>4095</v>
      </c>
      <c r="X594">
        <v>4169.95</v>
      </c>
      <c r="Y594">
        <v>4095</v>
      </c>
      <c r="Z594">
        <v>4169.95</v>
      </c>
      <c r="AA594">
        <v>4095</v>
      </c>
      <c r="AB594">
        <v>4298</v>
      </c>
      <c r="AC594" s="1">
        <f>(Table2[[#This Row],[Close Price]]/Table2[[#This Row],[Day Low]])-1</f>
        <v>5.3235653235652602E-3</v>
      </c>
      <c r="AD594" s="1">
        <f>(Table2[[#This Row],[Day High]]/Table2[[#This Row],[Close Price]])-1</f>
        <v>1.2910513019821046E-2</v>
      </c>
      <c r="AE594" s="1">
        <f>(Table2[[#This Row],[Close Price]]/Table2[[#This Row],[Current Week Low]])-1</f>
        <v>5.3235653235652602E-3</v>
      </c>
      <c r="AF594" s="1">
        <f>(Table2[[#This Row],[Current Week High]]/Table2[[#This Row],[Close Price]])-1</f>
        <v>1.2910513019821046E-2</v>
      </c>
      <c r="AG594" s="1">
        <f>(Table2[[#This Row],[Close Price]]/Table2[[#This Row],[Current Month Low]])-1</f>
        <v>5.3235653235652602E-3</v>
      </c>
      <c r="AH594" s="1">
        <f>(Table2[[#This Row],[Current Month High]]/Table2[[#This Row],[Close Price]])-1</f>
        <v>4.4014768752429045E-2</v>
      </c>
      <c r="AI594">
        <v>11.549018655266201</v>
      </c>
      <c r="AJ594">
        <v>24.337058290546601</v>
      </c>
      <c r="AK594" t="str">
        <f>IF(AND(Table2[[#This Row],[20D EMA]]&gt;Table2[[#This Row],[50D EMA]],Table2[[#This Row],[50D EMA]]&gt;Table2[[#This Row],[200D EMA]]),"Uptrend","Downtrend/NoTrend")</f>
        <v>Downtrend/NoTrend</v>
      </c>
      <c r="AL594">
        <v>-0.1</v>
      </c>
      <c r="AM594" t="s">
        <v>3193</v>
      </c>
      <c r="AN594">
        <v>-4.09</v>
      </c>
      <c r="AO594" t="s">
        <v>3193</v>
      </c>
      <c r="AP594">
        <v>-1.9733076913226E-2</v>
      </c>
      <c r="AQ594">
        <f>(Table2[[#This Row],[Sharpe Ratio]]-AVERAGE(Table2[Sharpe Ratio]))/_xlfn.STDEV.P(Table2[Sharpe Ratio])</f>
        <v>-1.0076379996521041</v>
      </c>
      <c r="AR5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4">
        <f>_xlfn.RANK.AVG(Table2[[#This Row],[1Y Return vs Nifty Z-Score]],Table2[1Y Return vs Nifty Z-Score])</f>
        <v>521</v>
      </c>
      <c r="AT594">
        <f>_xlfn.RANK.AVG(Table2[[#This Row],[6M Return vs Nifty Z-Score]],Table2[6M Return vs Nifty Z-Score])</f>
        <v>510</v>
      </c>
      <c r="AU594">
        <f>_xlfn.RANK.AVG(Table2[[#This Row],[Sharpe Ratio Z-Score]],Table2[Sharpe Ratio Z-Score])</f>
        <v>621</v>
      </c>
      <c r="AV594">
        <f>(Table2[[#This Row],[Rank 1Y]]+Table2[[#This Row],[Rank 6M]]+Table2[[#This Row],[Rank Sharpe]])/3</f>
        <v>550.66666666666663</v>
      </c>
    </row>
    <row r="595" spans="1:48" x14ac:dyDescent="0.3">
      <c r="A595" t="s">
        <v>1715</v>
      </c>
      <c r="B595" t="s">
        <v>1716</v>
      </c>
      <c r="C595" t="s">
        <v>3156</v>
      </c>
      <c r="D595" t="s">
        <v>77</v>
      </c>
      <c r="E595">
        <v>5012.908739036</v>
      </c>
      <c r="F595">
        <v>221.21</v>
      </c>
      <c r="G595">
        <v>-10.745178549628999</v>
      </c>
      <c r="H595">
        <f>(Table2[[#This Row],[1Y Return vs Nifty]]-AVERAGE(Table2[1Y Return vs Nifty]))/_xlfn.STDEV.P(Table2[1Y Return vs Nifty])</f>
        <v>-0.60031648128378812</v>
      </c>
      <c r="I595">
        <v>-3.1975302802582699</v>
      </c>
      <c r="J595">
        <f>(Table2[[#This Row],[1M Return vs Nifty]]-AVERAGE(Table2[1M Return vs Nifty]))/_xlfn.STDEV.P(Table2[1M Return vs Nifty])</f>
        <v>-0.26708453915632285</v>
      </c>
      <c r="K595">
        <v>-0.498472459225547</v>
      </c>
      <c r="L595">
        <f>(Table2[[#This Row],[6M Return vs Nifty]]-AVERAGE(Table2[6M Return vs Nifty]))/_xlfn.STDEV.P(Table2[6M Return vs Nifty])</f>
        <v>-0.34879677254838753</v>
      </c>
      <c r="M595">
        <v>-3.3026580976973001</v>
      </c>
      <c r="N595">
        <f>(Table2[[#This Row],[1W Return vs Nifty]]-AVERAGE(Table2[1W Return vs Nifty]))/_xlfn.STDEV.P(Table2[1W Return vs Nifty])</f>
        <v>-1.4392353094050163</v>
      </c>
      <c r="O595">
        <v>214.83</v>
      </c>
      <c r="P595">
        <v>225.25037393067001</v>
      </c>
      <c r="Q595">
        <v>215.69493110509001</v>
      </c>
      <c r="R595">
        <v>39.431951911465099</v>
      </c>
      <c r="S595" s="1">
        <f>(Table2[[#This Row],[Close Price]]-Table2[[#This Row],[20D EMA]])/Table2[[#This Row],[20D EMA]]</f>
        <v>2.9697900665642579E-2</v>
      </c>
      <c r="T595" s="1">
        <f>(Table2[[#This Row],[Close Price]]-Table2[[#This Row],[50D EMA]])/Table2[[#This Row],[50D EMA]]</f>
        <v>-1.7937257373493151E-2</v>
      </c>
      <c r="U595" s="1">
        <f>(Table2[[#This Row],[Close Price]]-Table2[[#This Row],[200D EMA]])/Table2[[#This Row],[200D EMA]]</f>
        <v>2.5568838667900693E-2</v>
      </c>
      <c r="V595">
        <v>3.1532222503482998</v>
      </c>
      <c r="W595">
        <v>220.5</v>
      </c>
      <c r="X595">
        <v>222.27</v>
      </c>
      <c r="Y595">
        <v>220.51</v>
      </c>
      <c r="Z595">
        <v>223.8</v>
      </c>
      <c r="AA595">
        <v>220.2</v>
      </c>
      <c r="AB595">
        <v>226.5</v>
      </c>
      <c r="AC595" s="1">
        <f>(Table2[[#This Row],[Close Price]]/Table2[[#This Row],[Day Low]])-1</f>
        <v>3.219954648526091E-3</v>
      </c>
      <c r="AD595" s="1">
        <f>(Table2[[#This Row],[Day High]]/Table2[[#This Row],[Close Price]])-1</f>
        <v>4.7918267709416984E-3</v>
      </c>
      <c r="AE595" s="1">
        <f>(Table2[[#This Row],[Close Price]]/Table2[[#This Row],[Current Week Low]])-1</f>
        <v>3.174459208199254E-3</v>
      </c>
      <c r="AF595" s="1">
        <f>(Table2[[#This Row],[Current Week High]]/Table2[[#This Row],[Close Price]])-1</f>
        <v>1.1708331449753695E-2</v>
      </c>
      <c r="AG595" s="1">
        <f>(Table2[[#This Row],[Close Price]]/Table2[[#This Row],[Current Month Low]])-1</f>
        <v>4.586739327883782E-3</v>
      </c>
      <c r="AH595" s="1">
        <f>(Table2[[#This Row],[Current Month High]]/Table2[[#This Row],[Close Price]])-1</f>
        <v>2.3913927941774826E-2</v>
      </c>
      <c r="AI595">
        <v>16.631255368202101</v>
      </c>
      <c r="AJ595">
        <v>20.550408719345999</v>
      </c>
      <c r="AK595" t="str">
        <f>IF(AND(Table2[[#This Row],[20D EMA]]&gt;Table2[[#This Row],[50D EMA]],Table2[[#This Row],[50D EMA]]&gt;Table2[[#This Row],[200D EMA]]),"Uptrend","Downtrend/NoTrend")</f>
        <v>Downtrend/NoTrend</v>
      </c>
      <c r="AL595">
        <v>-0.04</v>
      </c>
      <c r="AM595" t="s">
        <v>3193</v>
      </c>
      <c r="AN595">
        <v>-1.24</v>
      </c>
      <c r="AO595" t="s">
        <v>3193</v>
      </c>
      <c r="AP595">
        <v>-6.5830557881164001E-2</v>
      </c>
      <c r="AQ595">
        <f>(Table2[[#This Row],[Sharpe Ratio]]-AVERAGE(Table2[Sharpe Ratio]))/_xlfn.STDEV.P(Table2[Sharpe Ratio])</f>
        <v>-1.5449155982825131</v>
      </c>
      <c r="AR59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5">
        <f>_xlfn.RANK.AVG(Table2[[#This Row],[1Y Return vs Nifty Z-Score]],Table2[1Y Return vs Nifty Z-Score])</f>
        <v>527</v>
      </c>
      <c r="AT595">
        <f>_xlfn.RANK.AVG(Table2[[#This Row],[6M Return vs Nifty Z-Score]],Table2[6M Return vs Nifty Z-Score])</f>
        <v>437</v>
      </c>
      <c r="AU595">
        <f>_xlfn.RANK.AVG(Table2[[#This Row],[Sharpe Ratio Z-Score]],Table2[Sharpe Ratio Z-Score])</f>
        <v>689</v>
      </c>
      <c r="AV595">
        <f>(Table2[[#This Row],[Rank 1Y]]+Table2[[#This Row],[Rank 6M]]+Table2[[#This Row],[Rank Sharpe]])/3</f>
        <v>551</v>
      </c>
    </row>
    <row r="596" spans="1:48" x14ac:dyDescent="0.3">
      <c r="A596" t="s">
        <v>666</v>
      </c>
      <c r="B596" t="s">
        <v>667</v>
      </c>
      <c r="C596" t="s">
        <v>3152</v>
      </c>
      <c r="D596" t="s">
        <v>263</v>
      </c>
      <c r="E596">
        <v>28718.457031079899</v>
      </c>
      <c r="F596">
        <v>1069.4000000000001</v>
      </c>
      <c r="G596">
        <v>8.9050508030101998</v>
      </c>
      <c r="H596">
        <f>(Table2[[#This Row],[1Y Return vs Nifty]]-AVERAGE(Table2[1Y Return vs Nifty]))/_xlfn.STDEV.P(Table2[1Y Return vs Nifty])</f>
        <v>-0.27440776067050165</v>
      </c>
      <c r="I596">
        <v>-6.2369676739271904</v>
      </c>
      <c r="J596">
        <f>(Table2[[#This Row],[1M Return vs Nifty]]-AVERAGE(Table2[1M Return vs Nifty]))/_xlfn.STDEV.P(Table2[1M Return vs Nifty])</f>
        <v>-0.60206185190289618</v>
      </c>
      <c r="K596">
        <v>-35.027624716531498</v>
      </c>
      <c r="L596">
        <f>(Table2[[#This Row],[6M Return vs Nifty]]-AVERAGE(Table2[6M Return vs Nifty]))/_xlfn.STDEV.P(Table2[6M Return vs Nifty])</f>
        <v>-1.3949133383613899</v>
      </c>
      <c r="M596">
        <v>7.2873586563283004</v>
      </c>
      <c r="N596">
        <f>(Table2[[#This Row],[1W Return vs Nifty]]-AVERAGE(Table2[1W Return vs Nifty]))/_xlfn.STDEV.P(Table2[1W Return vs Nifty])</f>
        <v>0.60118012094812012</v>
      </c>
      <c r="O596">
        <v>1044.1400000000001</v>
      </c>
      <c r="P596">
        <v>1091.87695983596</v>
      </c>
      <c r="Q596">
        <v>1119.38946280763</v>
      </c>
      <c r="R596">
        <v>64.644776610104998</v>
      </c>
      <c r="S596" s="1">
        <f>(Table2[[#This Row],[Close Price]]-Table2[[#This Row],[20D EMA]])/Table2[[#This Row],[20D EMA]]</f>
        <v>2.4192158139713055E-2</v>
      </c>
      <c r="T596" s="1">
        <f>(Table2[[#This Row],[Close Price]]-Table2[[#This Row],[50D EMA]])/Table2[[#This Row],[50D EMA]]</f>
        <v>-2.058561601971776E-2</v>
      </c>
      <c r="U596" s="1">
        <f>(Table2[[#This Row],[Close Price]]-Table2[[#This Row],[200D EMA]])/Table2[[#This Row],[200D EMA]]</f>
        <v>-4.4657792902791288E-2</v>
      </c>
      <c r="V596">
        <v>1.78114593829548</v>
      </c>
      <c r="W596">
        <v>1047.05</v>
      </c>
      <c r="X596">
        <v>1078.8499999999999</v>
      </c>
      <c r="Y596">
        <v>1032</v>
      </c>
      <c r="Z596">
        <v>1078.8499999999999</v>
      </c>
      <c r="AA596">
        <v>935.5</v>
      </c>
      <c r="AB596">
        <v>1078.8499999999999</v>
      </c>
      <c r="AC596" s="1">
        <f>(Table2[[#This Row],[Close Price]]/Table2[[#This Row],[Day Low]])-1</f>
        <v>2.134568549734972E-2</v>
      </c>
      <c r="AD596" s="1">
        <f>(Table2[[#This Row],[Day High]]/Table2[[#This Row],[Close Price]])-1</f>
        <v>8.836730877127108E-3</v>
      </c>
      <c r="AE596" s="1">
        <f>(Table2[[#This Row],[Close Price]]/Table2[[#This Row],[Current Week Low]])-1</f>
        <v>3.6240310077519489E-2</v>
      </c>
      <c r="AF596" s="1">
        <f>(Table2[[#This Row],[Current Week High]]/Table2[[#This Row],[Close Price]])-1</f>
        <v>8.836730877127108E-3</v>
      </c>
      <c r="AG596" s="1">
        <f>(Table2[[#This Row],[Close Price]]/Table2[[#This Row],[Current Month Low]])-1</f>
        <v>0.14313201496525929</v>
      </c>
      <c r="AH596" s="1">
        <f>(Table2[[#This Row],[Current Month High]]/Table2[[#This Row],[Close Price]])-1</f>
        <v>8.836730877127108E-3</v>
      </c>
      <c r="AI596">
        <v>41.565363755376801</v>
      </c>
      <c r="AJ596">
        <v>51.045197740112997</v>
      </c>
      <c r="AK596" t="str">
        <f>IF(AND(Table2[[#This Row],[20D EMA]]&gt;Table2[[#This Row],[50D EMA]],Table2[[#This Row],[50D EMA]]&gt;Table2[[#This Row],[200D EMA]]),"Uptrend","Downtrend/NoTrend")</f>
        <v>Downtrend/NoTrend</v>
      </c>
      <c r="AL596">
        <v>-0.19</v>
      </c>
      <c r="AM596" t="s">
        <v>3193</v>
      </c>
      <c r="AN596">
        <v>0.75</v>
      </c>
      <c r="AO596" t="s">
        <v>3194</v>
      </c>
      <c r="AQ596">
        <f>(Table2[[#This Row],[Sharpe Ratio]]-AVERAGE(Table2[Sharpe Ratio]))/_xlfn.STDEV.P(Table2[Sharpe Ratio])</f>
        <v>-0.77764408339231328</v>
      </c>
      <c r="AR5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6">
        <f>_xlfn.RANK.AVG(Table2[[#This Row],[1Y Return vs Nifty Z-Score]],Table2[1Y Return vs Nifty Z-Score])</f>
        <v>391</v>
      </c>
      <c r="AT596">
        <f>_xlfn.RANK.AVG(Table2[[#This Row],[6M Return vs Nifty Z-Score]],Table2[6M Return vs Nifty Z-Score])</f>
        <v>714</v>
      </c>
      <c r="AU596">
        <f>_xlfn.RANK.AVG(Table2[[#This Row],[Sharpe Ratio Z-Score]],Table2[Sharpe Ratio Z-Score])</f>
        <v>549</v>
      </c>
      <c r="AV596">
        <f>(Table2[[#This Row],[Rank 1Y]]+Table2[[#This Row],[Rank 6M]]+Table2[[#This Row],[Rank Sharpe]])/3</f>
        <v>551.33333333333337</v>
      </c>
    </row>
    <row r="597" spans="1:48" x14ac:dyDescent="0.3">
      <c r="A597" t="s">
        <v>1172</v>
      </c>
      <c r="B597" t="s">
        <v>1173</v>
      </c>
      <c r="C597" t="s">
        <v>3148</v>
      </c>
      <c r="D597" t="s">
        <v>24</v>
      </c>
      <c r="E597">
        <v>10660.547424303</v>
      </c>
      <c r="F597">
        <v>96.81</v>
      </c>
      <c r="G597">
        <v>-42.610038784136201</v>
      </c>
      <c r="H597">
        <f>(Table2[[#This Row],[1Y Return vs Nifty]]-AVERAGE(Table2[1Y Return vs Nifty]))/_xlfn.STDEV.P(Table2[1Y Return vs Nifty])</f>
        <v>-1.1288108639793586</v>
      </c>
      <c r="I597">
        <v>-6.1315665302014102</v>
      </c>
      <c r="J597">
        <f>(Table2[[#This Row],[1M Return vs Nifty]]-AVERAGE(Table2[1M Return vs Nifty]))/_xlfn.STDEV.P(Table2[1M Return vs Nifty])</f>
        <v>-0.59044556003282145</v>
      </c>
      <c r="K597">
        <v>-39.218145894195203</v>
      </c>
      <c r="L597">
        <f>(Table2[[#This Row],[6M Return vs Nifty]]-AVERAGE(Table2[6M Return vs Nifty]))/_xlfn.STDEV.P(Table2[6M Return vs Nifty])</f>
        <v>-1.5218719613439931</v>
      </c>
      <c r="M597">
        <v>0.87862081676187098</v>
      </c>
      <c r="N597">
        <f>(Table2[[#This Row],[1W Return vs Nifty]]-AVERAGE(Table2[1W Return vs Nifty]))/_xlfn.STDEV.P(Table2[1W Return vs Nifty])</f>
        <v>-0.6336137307205828</v>
      </c>
      <c r="O597">
        <v>102.45</v>
      </c>
      <c r="P597">
        <v>106.44227746031299</v>
      </c>
      <c r="Q597">
        <v>112.68696563645101</v>
      </c>
      <c r="R597">
        <v>21.8876132038443</v>
      </c>
      <c r="S597" s="1">
        <f>(Table2[[#This Row],[Close Price]]-Table2[[#This Row],[20D EMA]])/Table2[[#This Row],[20D EMA]]</f>
        <v>-5.5051244509516845E-2</v>
      </c>
      <c r="T597" s="1">
        <f>(Table2[[#This Row],[Close Price]]-Table2[[#This Row],[50D EMA]])/Table2[[#This Row],[50D EMA]]</f>
        <v>-9.0492966611921535E-2</v>
      </c>
      <c r="U597" s="1">
        <f>(Table2[[#This Row],[Close Price]]-Table2[[#This Row],[200D EMA]])/Table2[[#This Row],[200D EMA]]</f>
        <v>-0.14089442862161211</v>
      </c>
      <c r="V597">
        <v>0.55200962004787002</v>
      </c>
      <c r="W597">
        <v>96.6</v>
      </c>
      <c r="X597">
        <v>99.06</v>
      </c>
      <c r="Y597">
        <v>96.6</v>
      </c>
      <c r="Z597">
        <v>100.73</v>
      </c>
      <c r="AA597">
        <v>96.1</v>
      </c>
      <c r="AB597">
        <v>108</v>
      </c>
      <c r="AC597" s="1">
        <f>(Table2[[#This Row],[Close Price]]/Table2[[#This Row],[Day Low]])-1</f>
        <v>2.1739130434783593E-3</v>
      </c>
      <c r="AD597" s="1">
        <f>(Table2[[#This Row],[Day High]]/Table2[[#This Row],[Close Price]])-1</f>
        <v>2.3241400681747848E-2</v>
      </c>
      <c r="AE597" s="1">
        <f>(Table2[[#This Row],[Close Price]]/Table2[[#This Row],[Current Week Low]])-1</f>
        <v>2.1739130434783593E-3</v>
      </c>
      <c r="AF597" s="1">
        <f>(Table2[[#This Row],[Current Week High]]/Table2[[#This Row],[Close Price]])-1</f>
        <v>4.0491684743311662E-2</v>
      </c>
      <c r="AG597" s="1">
        <f>(Table2[[#This Row],[Close Price]]/Table2[[#This Row],[Current Month Low]])-1</f>
        <v>7.3881373569200104E-3</v>
      </c>
      <c r="AH597" s="1">
        <f>(Table2[[#This Row],[Current Month High]]/Table2[[#This Row],[Close Price]])-1</f>
        <v>0.11558723272389204</v>
      </c>
      <c r="AI597">
        <v>57.525049065179203</v>
      </c>
      <c r="AJ597">
        <v>2.3361522198731501</v>
      </c>
      <c r="AK597" t="str">
        <f>IF(AND(Table2[[#This Row],[20D EMA]]&gt;Table2[[#This Row],[50D EMA]],Table2[[#This Row],[50D EMA]]&gt;Table2[[#This Row],[200D EMA]]),"Uptrend","Downtrend/NoTrend")</f>
        <v>Downtrend/NoTrend</v>
      </c>
      <c r="AL597">
        <v>-0.12</v>
      </c>
      <c r="AM597" t="s">
        <v>3193</v>
      </c>
      <c r="AN597">
        <v>-11.2</v>
      </c>
      <c r="AO597" t="s">
        <v>3193</v>
      </c>
      <c r="AP597">
        <v>9.8061642956025999E-2</v>
      </c>
      <c r="AQ597">
        <f>(Table2[[#This Row],[Sharpe Ratio]]-AVERAGE(Table2[Sharpe Ratio]))/_xlfn.STDEV.P(Table2[Sharpe Ratio])</f>
        <v>0.36528873937539819</v>
      </c>
      <c r="AR5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7">
        <f>_xlfn.RANK.AVG(Table2[[#This Row],[1Y Return vs Nifty Z-Score]],Table2[1Y Return vs Nifty Z-Score])</f>
        <v>685</v>
      </c>
      <c r="AT597">
        <f>_xlfn.RANK.AVG(Table2[[#This Row],[6M Return vs Nifty Z-Score]],Table2[6M Return vs Nifty Z-Score])</f>
        <v>723</v>
      </c>
      <c r="AU597">
        <f>_xlfn.RANK.AVG(Table2[[#This Row],[Sharpe Ratio Z-Score]],Table2[Sharpe Ratio Z-Score])</f>
        <v>247</v>
      </c>
      <c r="AV597">
        <f>(Table2[[#This Row],[Rank 1Y]]+Table2[[#This Row],[Rank 6M]]+Table2[[#This Row],[Rank Sharpe]])/3</f>
        <v>551.66666666666663</v>
      </c>
    </row>
    <row r="598" spans="1:48" x14ac:dyDescent="0.3">
      <c r="A598" t="s">
        <v>1397</v>
      </c>
      <c r="B598" t="s">
        <v>1398</v>
      </c>
      <c r="C598" t="s">
        <v>3161</v>
      </c>
      <c r="D598" t="s">
        <v>133</v>
      </c>
      <c r="E598">
        <v>7995.7929556199997</v>
      </c>
      <c r="F598">
        <v>515.15</v>
      </c>
      <c r="G598">
        <v>-28.187625937412999</v>
      </c>
      <c r="H598">
        <f>(Table2[[#This Row],[1Y Return vs Nifty]]-AVERAGE(Table2[1Y Return vs Nifty]))/_xlfn.STDEV.P(Table2[1Y Return vs Nifty])</f>
        <v>-0.88960805190628311</v>
      </c>
      <c r="I598">
        <v>-6.4873747740935102</v>
      </c>
      <c r="J598">
        <f>(Table2[[#This Row],[1M Return vs Nifty]]-AVERAGE(Table2[1M Return vs Nifty]))/_xlfn.STDEV.P(Table2[1M Return vs Nifty])</f>
        <v>-0.62965929400882581</v>
      </c>
      <c r="K598">
        <v>-30.934380497415699</v>
      </c>
      <c r="L598">
        <f>(Table2[[#This Row],[6M Return vs Nifty]]-AVERAGE(Table2[6M Return vs Nifty]))/_xlfn.STDEV.P(Table2[6M Return vs Nifty])</f>
        <v>-1.2709018783166584</v>
      </c>
      <c r="M598">
        <v>3.53757866219512</v>
      </c>
      <c r="N598">
        <f>(Table2[[#This Row],[1W Return vs Nifty]]-AVERAGE(Table2[1W Return vs Nifty]))/_xlfn.STDEV.P(Table2[1W Return vs Nifty])</f>
        <v>-0.12130305714037595</v>
      </c>
      <c r="O598">
        <v>524.48</v>
      </c>
      <c r="P598">
        <v>548.00313542676997</v>
      </c>
      <c r="Q598">
        <v>564.43783170729398</v>
      </c>
      <c r="R598">
        <v>47.605736014503798</v>
      </c>
      <c r="S598" s="1">
        <f>(Table2[[#This Row],[Close Price]]-Table2[[#This Row],[20D EMA]])/Table2[[#This Row],[20D EMA]]</f>
        <v>-1.7789048200122105E-2</v>
      </c>
      <c r="T598" s="1">
        <f>(Table2[[#This Row],[Close Price]]-Table2[[#This Row],[50D EMA]])/Table2[[#This Row],[50D EMA]]</f>
        <v>-5.9950634043699158E-2</v>
      </c>
      <c r="U598" s="1">
        <f>(Table2[[#This Row],[Close Price]]-Table2[[#This Row],[200D EMA]])/Table2[[#This Row],[200D EMA]]</f>
        <v>-8.7321984705046624E-2</v>
      </c>
      <c r="V598">
        <v>1.01580492527981</v>
      </c>
      <c r="W598">
        <v>507.35</v>
      </c>
      <c r="X598">
        <v>518.15</v>
      </c>
      <c r="Y598">
        <v>505.4</v>
      </c>
      <c r="Z598">
        <v>518.15</v>
      </c>
      <c r="AA598">
        <v>485</v>
      </c>
      <c r="AB598">
        <v>540.95000000000005</v>
      </c>
      <c r="AC598" s="1">
        <f>(Table2[[#This Row],[Close Price]]/Table2[[#This Row],[Day Low]])-1</f>
        <v>1.5374002168128342E-2</v>
      </c>
      <c r="AD598" s="1">
        <f>(Table2[[#This Row],[Day High]]/Table2[[#This Row],[Close Price]])-1</f>
        <v>5.8235465398428499E-3</v>
      </c>
      <c r="AE598" s="1">
        <f>(Table2[[#This Row],[Close Price]]/Table2[[#This Row],[Current Week Low]])-1</f>
        <v>1.929165017807688E-2</v>
      </c>
      <c r="AF598" s="1">
        <f>(Table2[[#This Row],[Current Week High]]/Table2[[#This Row],[Close Price]])-1</f>
        <v>5.8235465398428499E-3</v>
      </c>
      <c r="AG598" s="1">
        <f>(Table2[[#This Row],[Close Price]]/Table2[[#This Row],[Current Month Low]])-1</f>
        <v>6.2164948453608204E-2</v>
      </c>
      <c r="AH598" s="1">
        <f>(Table2[[#This Row],[Current Month High]]/Table2[[#This Row],[Close Price]])-1</f>
        <v>5.0082500242647932E-2</v>
      </c>
      <c r="AI598">
        <v>31.767446374842201</v>
      </c>
      <c r="AJ598">
        <v>8.4526315789473507</v>
      </c>
      <c r="AK598" t="str">
        <f>IF(AND(Table2[[#This Row],[20D EMA]]&gt;Table2[[#This Row],[50D EMA]],Table2[[#This Row],[50D EMA]]&gt;Table2[[#This Row],[200D EMA]]),"Uptrend","Downtrend/NoTrend")</f>
        <v>Downtrend/NoTrend</v>
      </c>
      <c r="AL598">
        <v>-0.16</v>
      </c>
      <c r="AM598" t="s">
        <v>3193</v>
      </c>
      <c r="AN598">
        <v>-8.85</v>
      </c>
      <c r="AO598" t="s">
        <v>3193</v>
      </c>
      <c r="AP598">
        <v>7.0729170537874003E-2</v>
      </c>
      <c r="AQ598">
        <f>(Table2[[#This Row],[Sharpe Ratio]]-AVERAGE(Table2[Sharpe Ratio]))/_xlfn.STDEV.P(Table2[Sharpe Ratio])</f>
        <v>4.6721979606670558E-2</v>
      </c>
      <c r="AR5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598">
        <f>_xlfn.RANK.AVG(Table2[[#This Row],[1Y Return vs Nifty Z-Score]],Table2[1Y Return vs Nifty Z-Score])</f>
        <v>626</v>
      </c>
      <c r="AT598">
        <f>_xlfn.RANK.AVG(Table2[[#This Row],[6M Return vs Nifty Z-Score]],Table2[6M Return vs Nifty Z-Score])</f>
        <v>701</v>
      </c>
      <c r="AU598">
        <f>_xlfn.RANK.AVG(Table2[[#This Row],[Sharpe Ratio Z-Score]],Table2[Sharpe Ratio Z-Score])</f>
        <v>331</v>
      </c>
      <c r="AV598">
        <f>(Table2[[#This Row],[Rank 1Y]]+Table2[[#This Row],[Rank 6M]]+Table2[[#This Row],[Rank Sharpe]])/3</f>
        <v>552.66666666666663</v>
      </c>
    </row>
    <row r="599" spans="1:48" x14ac:dyDescent="0.3">
      <c r="A599" t="s">
        <v>1266</v>
      </c>
      <c r="B599" t="s">
        <v>1267</v>
      </c>
      <c r="C599" t="s">
        <v>3148</v>
      </c>
      <c r="D599" t="s">
        <v>144</v>
      </c>
      <c r="E599">
        <v>9578.7357905019999</v>
      </c>
      <c r="F599">
        <v>89.06</v>
      </c>
      <c r="G599">
        <v>-21.031094681770199</v>
      </c>
      <c r="H599">
        <f>(Table2[[#This Row],[1Y Return vs Nifty]]-AVERAGE(Table2[1Y Return vs Nifty]))/_xlfn.STDEV.P(Table2[1Y Return vs Nifty])</f>
        <v>-0.77091346042344711</v>
      </c>
      <c r="I599">
        <v>7.4090908095009702</v>
      </c>
      <c r="J599">
        <f>(Table2[[#This Row],[1M Return vs Nifty]]-AVERAGE(Table2[1M Return vs Nifty]))/_xlfn.STDEV.P(Table2[1M Return vs Nifty])</f>
        <v>0.90187437322971686</v>
      </c>
      <c r="K599">
        <v>-9.8998491144200802</v>
      </c>
      <c r="L599">
        <f>(Table2[[#This Row],[6M Return vs Nifty]]-AVERAGE(Table2[6M Return vs Nifty]))/_xlfn.STDEV.P(Table2[6M Return vs Nifty])</f>
        <v>-0.63362669791574666</v>
      </c>
      <c r="M599">
        <v>4.5302718597118101</v>
      </c>
      <c r="N599">
        <f>(Table2[[#This Row],[1W Return vs Nifty]]-AVERAGE(Table2[1W Return vs Nifty]))/_xlfn.STDEV.P(Table2[1W Return vs Nifty])</f>
        <v>6.9962600399749206E-2</v>
      </c>
      <c r="O599">
        <v>89.67</v>
      </c>
      <c r="P599">
        <v>87.721759642418704</v>
      </c>
      <c r="Q599">
        <v>85.939291742594307</v>
      </c>
      <c r="R599">
        <v>46.309054566401599</v>
      </c>
      <c r="S599" s="1">
        <f>(Table2[[#This Row],[Close Price]]-Table2[[#This Row],[20D EMA]])/Table2[[#This Row],[20D EMA]]</f>
        <v>-6.8027210884353678E-3</v>
      </c>
      <c r="T599" s="1">
        <f>(Table2[[#This Row],[Close Price]]-Table2[[#This Row],[50D EMA]])/Table2[[#This Row],[50D EMA]]</f>
        <v>1.5255512007925793E-2</v>
      </c>
      <c r="U599" s="1">
        <f>(Table2[[#This Row],[Close Price]]-Table2[[#This Row],[200D EMA]])/Table2[[#This Row],[200D EMA]]</f>
        <v>3.6312938984333881E-2</v>
      </c>
      <c r="V599">
        <v>0.66461489130504603</v>
      </c>
      <c r="W599">
        <v>87.71</v>
      </c>
      <c r="X599">
        <v>90.76</v>
      </c>
      <c r="Y599">
        <v>87.71</v>
      </c>
      <c r="Z599">
        <v>91.1</v>
      </c>
      <c r="AA599">
        <v>85.1</v>
      </c>
      <c r="AB599">
        <v>96</v>
      </c>
      <c r="AC599" s="1">
        <f>(Table2[[#This Row],[Close Price]]/Table2[[#This Row],[Day Low]])-1</f>
        <v>1.539163151294054E-2</v>
      </c>
      <c r="AD599" s="1">
        <f>(Table2[[#This Row],[Day High]]/Table2[[#This Row],[Close Price]])-1</f>
        <v>1.908825510891532E-2</v>
      </c>
      <c r="AE599" s="1">
        <f>(Table2[[#This Row],[Close Price]]/Table2[[#This Row],[Current Week Low]])-1</f>
        <v>1.539163151294054E-2</v>
      </c>
      <c r="AF599" s="1">
        <f>(Table2[[#This Row],[Current Week High]]/Table2[[#This Row],[Close Price]])-1</f>
        <v>2.2905906130698206E-2</v>
      </c>
      <c r="AG599" s="1">
        <f>(Table2[[#This Row],[Close Price]]/Table2[[#This Row],[Current Month Low]])-1</f>
        <v>4.6533490011750889E-2</v>
      </c>
      <c r="AH599" s="1">
        <f>(Table2[[#This Row],[Current Month High]]/Table2[[#This Row],[Close Price]])-1</f>
        <v>7.7924994385807356E-2</v>
      </c>
      <c r="AI599">
        <v>18.807545474960701</v>
      </c>
      <c r="AJ599">
        <v>23.011049723756798</v>
      </c>
      <c r="AK599" t="str">
        <f>IF(AND(Table2[[#This Row],[20D EMA]]&gt;Table2[[#This Row],[50D EMA]],Table2[[#This Row],[50D EMA]]&gt;Table2[[#This Row],[200D EMA]]),"Uptrend","Downtrend/NoTrend")</f>
        <v>Uptrend</v>
      </c>
      <c r="AL599">
        <v>0.06</v>
      </c>
      <c r="AM599" t="s">
        <v>3194</v>
      </c>
      <c r="AN599">
        <v>-2.0299999999999998</v>
      </c>
      <c r="AO599" t="s">
        <v>3193</v>
      </c>
      <c r="AQ599">
        <f>(Table2[[#This Row],[Sharpe Ratio]]-AVERAGE(Table2[Sharpe Ratio]))/_xlfn.STDEV.P(Table2[Sharpe Ratio])</f>
        <v>-0.77764408339231328</v>
      </c>
      <c r="AR59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-1.2103472681020411</v>
      </c>
      <c r="AS599">
        <f>_xlfn.RANK.AVG(Table2[[#This Row],[1Y Return vs Nifty Z-Score]],Table2[1Y Return vs Nifty Z-Score])</f>
        <v>584</v>
      </c>
      <c r="AT599">
        <f>_xlfn.RANK.AVG(Table2[[#This Row],[6M Return vs Nifty Z-Score]],Table2[6M Return vs Nifty Z-Score])</f>
        <v>527</v>
      </c>
      <c r="AU599">
        <f>_xlfn.RANK.AVG(Table2[[#This Row],[Sharpe Ratio Z-Score]],Table2[Sharpe Ratio Z-Score])</f>
        <v>549</v>
      </c>
      <c r="AV599">
        <f>(Table2[[#This Row],[Rank 1Y]]+Table2[[#This Row],[Rank 6M]]+Table2[[#This Row],[Rank Sharpe]])/3</f>
        <v>553.33333333333337</v>
      </c>
    </row>
    <row r="600" spans="1:48" x14ac:dyDescent="0.3">
      <c r="A600" t="s">
        <v>1749</v>
      </c>
      <c r="B600" t="s">
        <v>1750</v>
      </c>
      <c r="C600" t="s">
        <v>3162</v>
      </c>
      <c r="D600" t="s">
        <v>460</v>
      </c>
      <c r="E600">
        <v>4772.0165484600002</v>
      </c>
      <c r="F600">
        <v>863.1</v>
      </c>
      <c r="G600">
        <v>-20.158860234052799</v>
      </c>
      <c r="H600">
        <f>(Table2[[#This Row],[1Y Return vs Nifty]]-AVERAGE(Table2[1Y Return vs Nifty]))/_xlfn.STDEV.P(Table2[1Y Return vs Nifty])</f>
        <v>-0.75644702301811306</v>
      </c>
      <c r="I600">
        <v>-3.3108105437502</v>
      </c>
      <c r="J600">
        <f>(Table2[[#This Row],[1M Return vs Nifty]]-AVERAGE(Table2[1M Return vs Nifty]))/_xlfn.STDEV.P(Table2[1M Return vs Nifty])</f>
        <v>-0.27956919119449014</v>
      </c>
      <c r="K600">
        <v>6.9980218820339601</v>
      </c>
      <c r="L600">
        <f>(Table2[[#This Row],[6M Return vs Nifty]]-AVERAGE(Table2[6M Return vs Nifty]))/_xlfn.STDEV.P(Table2[6M Return vs Nifty])</f>
        <v>-0.12167834063682256</v>
      </c>
      <c r="M600">
        <v>3.5205395512519599</v>
      </c>
      <c r="N600">
        <f>(Table2[[#This Row],[1W Return vs Nifty]]-AVERAGE(Table2[1W Return vs Nifty]))/_xlfn.STDEV.P(Table2[1W Return vs Nifty])</f>
        <v>-0.12458604202089625</v>
      </c>
      <c r="O600">
        <v>790.23</v>
      </c>
      <c r="P600">
        <v>879.41558771249095</v>
      </c>
      <c r="Q600">
        <v>819.74847984396001</v>
      </c>
      <c r="R600">
        <v>40.090600390732902</v>
      </c>
      <c r="S600" s="1">
        <f>(Table2[[#This Row],[Close Price]]-Table2[[#This Row],[20D EMA]])/Table2[[#This Row],[20D EMA]]</f>
        <v>9.2213659314376833E-2</v>
      </c>
      <c r="T600" s="1">
        <f>(Table2[[#This Row],[Close Price]]-Table2[[#This Row],[50D EMA]])/Table2[[#This Row],[50D EMA]]</f>
        <v>-1.8552761561721386E-2</v>
      </c>
      <c r="U600" s="1">
        <f>(Table2[[#This Row],[Close Price]]-Table2[[#This Row],[200D EMA]])/Table2[[#This Row],[200D EMA]]</f>
        <v>5.2883928695167594E-2</v>
      </c>
      <c r="V600">
        <v>0.30797016087051399</v>
      </c>
      <c r="W600">
        <v>860.7</v>
      </c>
      <c r="X600">
        <v>882</v>
      </c>
      <c r="Y600">
        <v>856</v>
      </c>
      <c r="Z600">
        <v>874.7</v>
      </c>
      <c r="AA600">
        <v>850</v>
      </c>
      <c r="AB600">
        <v>875</v>
      </c>
      <c r="AC600" s="1">
        <f>(Table2[[#This Row],[Close Price]]/Table2[[#This Row],[Day Low]])-1</f>
        <v>2.7884280237016057E-3</v>
      </c>
      <c r="AD600" s="1">
        <f>(Table2[[#This Row],[Day High]]/Table2[[#This Row],[Close Price]])-1</f>
        <v>2.1897810218977964E-2</v>
      </c>
      <c r="AE600" s="1">
        <f>(Table2[[#This Row],[Close Price]]/Table2[[#This Row],[Current Week Low]])-1</f>
        <v>8.2943925233645022E-3</v>
      </c>
      <c r="AF600" s="1">
        <f>(Table2[[#This Row],[Current Week High]]/Table2[[#This Row],[Close Price]])-1</f>
        <v>1.343992584868503E-2</v>
      </c>
      <c r="AG600" s="1">
        <f>(Table2[[#This Row],[Close Price]]/Table2[[#This Row],[Current Month Low]])-1</f>
        <v>1.5411764705882458E-2</v>
      </c>
      <c r="AH600" s="1">
        <f>(Table2[[#This Row],[Current Month High]]/Table2[[#This Row],[Close Price]])-1</f>
        <v>1.3787510137875048E-2</v>
      </c>
      <c r="AI600">
        <v>12.6984126984126</v>
      </c>
      <c r="AJ600">
        <v>31.379861481086799</v>
      </c>
      <c r="AK600" t="str">
        <f>IF(AND(Table2[[#This Row],[20D EMA]]&gt;Table2[[#This Row],[50D EMA]],Table2[[#This Row],[50D EMA]]&gt;Table2[[#This Row],[200D EMA]]),"Uptrend","Downtrend/NoTrend")</f>
        <v>Downtrend/NoTrend</v>
      </c>
      <c r="AL600">
        <v>0.05</v>
      </c>
      <c r="AM600" t="s">
        <v>3194</v>
      </c>
      <c r="AN600">
        <v>-7.47</v>
      </c>
      <c r="AO600" t="s">
        <v>3193</v>
      </c>
      <c r="AP600">
        <v>-0.132303688391289</v>
      </c>
      <c r="AQ600">
        <f>(Table2[[#This Row],[Sharpe Ratio]]-AVERAGE(Table2[Sharpe Ratio]))/_xlfn.STDEV.P(Table2[Sharpe Ratio])</f>
        <v>-2.3196764568805381</v>
      </c>
      <c r="AR6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0">
        <f>_xlfn.RANK.AVG(Table2[[#This Row],[1Y Return vs Nifty Z-Score]],Table2[1Y Return vs Nifty Z-Score])</f>
        <v>581</v>
      </c>
      <c r="AT600">
        <f>_xlfn.RANK.AVG(Table2[[#This Row],[6M Return vs Nifty Z-Score]],Table2[6M Return vs Nifty Z-Score])</f>
        <v>354</v>
      </c>
      <c r="AU600">
        <f>_xlfn.RANK.AVG(Table2[[#This Row],[Sharpe Ratio Z-Score]],Table2[Sharpe Ratio Z-Score])</f>
        <v>730</v>
      </c>
      <c r="AV600">
        <f>(Table2[[#This Row],[Rank 1Y]]+Table2[[#This Row],[Rank 6M]]+Table2[[#This Row],[Rank Sharpe]])/3</f>
        <v>555</v>
      </c>
    </row>
    <row r="601" spans="1:48" x14ac:dyDescent="0.3">
      <c r="A601" t="s">
        <v>1082</v>
      </c>
      <c r="B601" t="s">
        <v>1083</v>
      </c>
      <c r="C601" t="s">
        <v>3162</v>
      </c>
      <c r="D601" t="s">
        <v>460</v>
      </c>
      <c r="E601">
        <v>12423.95562395</v>
      </c>
      <c r="F601">
        <v>937.25</v>
      </c>
      <c r="G601">
        <v>-26.0484014908962</v>
      </c>
      <c r="H601">
        <f>(Table2[[#This Row],[1Y Return vs Nifty]]-AVERAGE(Table2[1Y Return vs Nifty]))/_xlfn.STDEV.P(Table2[1Y Return vs Nifty])</f>
        <v>-0.85412796208354957</v>
      </c>
      <c r="I601">
        <v>-4.0878659529227104</v>
      </c>
      <c r="J601">
        <f>(Table2[[#This Row],[1M Return vs Nifty]]-AVERAGE(Table2[1M Return vs Nifty]))/_xlfn.STDEV.P(Table2[1M Return vs Nifty])</f>
        <v>-0.36520870242837411</v>
      </c>
      <c r="K601">
        <v>-0.46600063590659702</v>
      </c>
      <c r="L601">
        <f>(Table2[[#This Row],[6M Return vs Nifty]]-AVERAGE(Table2[6M Return vs Nifty]))/_xlfn.STDEV.P(Table2[6M Return vs Nifty])</f>
        <v>-0.34781298609330824</v>
      </c>
      <c r="M601">
        <v>2.4624458124220299</v>
      </c>
      <c r="N601">
        <f>(Table2[[#This Row],[1W Return vs Nifty]]-AVERAGE(Table2[1W Return vs Nifty]))/_xlfn.STDEV.P(Table2[1W Return vs Nifty])</f>
        <v>-0.3284526497529327</v>
      </c>
      <c r="O601">
        <v>945.92</v>
      </c>
      <c r="P601">
        <v>933.28201919967103</v>
      </c>
      <c r="Q601">
        <v>897.53577609497904</v>
      </c>
      <c r="R601">
        <v>44.811980680548302</v>
      </c>
      <c r="S601" s="1">
        <f>(Table2[[#This Row],[Close Price]]-Table2[[#This Row],[20D EMA]])/Table2[[#This Row],[20D EMA]]</f>
        <v>-9.1656799729363577E-3</v>
      </c>
      <c r="T601" s="1">
        <f>(Table2[[#This Row],[Close Price]]-Table2[[#This Row],[50D EMA]])/Table2[[#This Row],[50D EMA]]</f>
        <v>4.2516417531880506E-3</v>
      </c>
      <c r="U601" s="1">
        <f>(Table2[[#This Row],[Close Price]]-Table2[[#This Row],[200D EMA]])/Table2[[#This Row],[200D EMA]]</f>
        <v>4.4248067835034488E-2</v>
      </c>
      <c r="V601">
        <v>2.35233069427102</v>
      </c>
      <c r="W601">
        <v>935</v>
      </c>
      <c r="X601">
        <v>950.85</v>
      </c>
      <c r="Y601">
        <v>935</v>
      </c>
      <c r="Z601">
        <v>960.3</v>
      </c>
      <c r="AA601">
        <v>908.1</v>
      </c>
      <c r="AB601">
        <v>977.7</v>
      </c>
      <c r="AC601" s="1">
        <f>(Table2[[#This Row],[Close Price]]/Table2[[#This Row],[Day Low]])-1</f>
        <v>2.4064171122994971E-3</v>
      </c>
      <c r="AD601" s="1">
        <f>(Table2[[#This Row],[Day High]]/Table2[[#This Row],[Close Price]])-1</f>
        <v>1.4510536142971375E-2</v>
      </c>
      <c r="AE601" s="1">
        <f>(Table2[[#This Row],[Close Price]]/Table2[[#This Row],[Current Week Low]])-1</f>
        <v>2.4064171122994971E-3</v>
      </c>
      <c r="AF601" s="1">
        <f>(Table2[[#This Row],[Current Week High]]/Table2[[#This Row],[Close Price]])-1</f>
        <v>2.4593224859962515E-2</v>
      </c>
      <c r="AG601" s="1">
        <f>(Table2[[#This Row],[Close Price]]/Table2[[#This Row],[Current Month Low]])-1</f>
        <v>3.209998898799693E-2</v>
      </c>
      <c r="AH601" s="1">
        <f>(Table2[[#This Row],[Current Month High]]/Table2[[#This Row],[Close Price]])-1</f>
        <v>4.3158175513470232E-2</v>
      </c>
      <c r="AI601">
        <v>14.2704721259002</v>
      </c>
      <c r="AJ601">
        <v>23.071367605541301</v>
      </c>
      <c r="AK601" t="str">
        <f>IF(AND(Table2[[#This Row],[20D EMA]]&gt;Table2[[#This Row],[50D EMA]],Table2[[#This Row],[50D EMA]]&gt;Table2[[#This Row],[200D EMA]]),"Uptrend","Downtrend/NoTrend")</f>
        <v>Uptrend</v>
      </c>
      <c r="AL601">
        <v>0.05</v>
      </c>
      <c r="AM601" t="s">
        <v>3194</v>
      </c>
      <c r="AN601">
        <v>1.99</v>
      </c>
      <c r="AO601" t="s">
        <v>3194</v>
      </c>
      <c r="AP601">
        <v>-1.7919502151275E-2</v>
      </c>
      <c r="AQ601">
        <f>(Table2[[#This Row],[Sharpe Ratio]]-AVERAGE(Table2[Sharpe Ratio]))/_xlfn.STDEV.P(Table2[Sharpe Ratio])</f>
        <v>-0.98650033502102652</v>
      </c>
      <c r="AR60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-2.8821026353791912</v>
      </c>
      <c r="AS601">
        <f>_xlfn.RANK.AVG(Table2[[#This Row],[1Y Return vs Nifty Z-Score]],Table2[1Y Return vs Nifty Z-Score])</f>
        <v>616</v>
      </c>
      <c r="AT601">
        <f>_xlfn.RANK.AVG(Table2[[#This Row],[6M Return vs Nifty Z-Score]],Table2[6M Return vs Nifty Z-Score])</f>
        <v>436</v>
      </c>
      <c r="AU601">
        <f>_xlfn.RANK.AVG(Table2[[#This Row],[Sharpe Ratio Z-Score]],Table2[Sharpe Ratio Z-Score])</f>
        <v>615</v>
      </c>
      <c r="AV601">
        <f>(Table2[[#This Row],[Rank 1Y]]+Table2[[#This Row],[Rank 6M]]+Table2[[#This Row],[Rank Sharpe]])/3</f>
        <v>555.66666666666663</v>
      </c>
    </row>
    <row r="602" spans="1:48" x14ac:dyDescent="0.3">
      <c r="A602" t="s">
        <v>1642</v>
      </c>
      <c r="B602" t="s">
        <v>1643</v>
      </c>
      <c r="C602" t="s">
        <v>3159</v>
      </c>
      <c r="D602" t="s">
        <v>274</v>
      </c>
      <c r="E602">
        <v>5657.6988861600003</v>
      </c>
      <c r="F602">
        <v>713.4</v>
      </c>
      <c r="G602">
        <v>-23.2869660893444</v>
      </c>
      <c r="H602">
        <f>(Table2[[#This Row],[1Y Return vs Nifty]]-AVERAGE(Table2[1Y Return vs Nifty]))/_xlfn.STDEV.P(Table2[1Y Return vs Nifty])</f>
        <v>-0.80832819747901519</v>
      </c>
      <c r="I602">
        <v>1.47035044964685</v>
      </c>
      <c r="J602">
        <f>(Table2[[#This Row],[1M Return vs Nifty]]-AVERAGE(Table2[1M Return vs Nifty]))/_xlfn.STDEV.P(Table2[1M Return vs Nifty])</f>
        <v>0.24736400529540514</v>
      </c>
      <c r="K602">
        <v>-9.7155521756943699</v>
      </c>
      <c r="L602">
        <f>(Table2[[#This Row],[6M Return vs Nifty]]-AVERAGE(Table2[6M Return vs Nifty]))/_xlfn.STDEV.P(Table2[6M Return vs Nifty])</f>
        <v>-0.6280431238044305</v>
      </c>
      <c r="M602">
        <v>4.5369232572182598</v>
      </c>
      <c r="N602">
        <f>(Table2[[#This Row],[1W Return vs Nifty]]-AVERAGE(Table2[1W Return vs Nifty]))/_xlfn.STDEV.P(Table2[1W Return vs Nifty])</f>
        <v>7.1244148335016952E-2</v>
      </c>
      <c r="O602">
        <v>709.22</v>
      </c>
      <c r="P602">
        <v>714.80466560138098</v>
      </c>
      <c r="Q602">
        <v>702.33897696932104</v>
      </c>
      <c r="R602">
        <v>63.668087581389599</v>
      </c>
      <c r="S602" s="1">
        <f>(Table2[[#This Row],[Close Price]]-Table2[[#This Row],[20D EMA]])/Table2[[#This Row],[20D EMA]]</f>
        <v>5.8937988212401649E-3</v>
      </c>
      <c r="T602" s="1">
        <f>(Table2[[#This Row],[Close Price]]-Table2[[#This Row],[50D EMA]])/Table2[[#This Row],[50D EMA]]</f>
        <v>-1.9651041312093586E-3</v>
      </c>
      <c r="U602" s="1">
        <f>(Table2[[#This Row],[Close Price]]-Table2[[#This Row],[200D EMA]])/Table2[[#This Row],[200D EMA]]</f>
        <v>1.5748838372047373E-2</v>
      </c>
      <c r="V602">
        <v>0.84294102438923602</v>
      </c>
      <c r="W602">
        <v>704</v>
      </c>
      <c r="X602">
        <v>713</v>
      </c>
      <c r="Y602">
        <v>702.8</v>
      </c>
      <c r="Z602">
        <v>716</v>
      </c>
      <c r="AA602">
        <v>692.95</v>
      </c>
      <c r="AB602">
        <v>716</v>
      </c>
      <c r="AC602" s="1">
        <f>(Table2[[#This Row],[Close Price]]/Table2[[#This Row],[Day Low]])-1</f>
        <v>1.3352272727272796E-2</v>
      </c>
      <c r="AD602" s="1">
        <f>(Table2[[#This Row],[Day High]]/Table2[[#This Row],[Close Price]])-1</f>
        <v>-5.6069526212498833E-4</v>
      </c>
      <c r="AE602" s="1">
        <f>(Table2[[#This Row],[Close Price]]/Table2[[#This Row],[Current Week Low]])-1</f>
        <v>1.5082527034718352E-2</v>
      </c>
      <c r="AF602" s="1">
        <f>(Table2[[#This Row],[Current Week High]]/Table2[[#This Row],[Close Price]])-1</f>
        <v>3.6445192038128127E-3</v>
      </c>
      <c r="AG602" s="1">
        <f>(Table2[[#This Row],[Close Price]]/Table2[[#This Row],[Current Month Low]])-1</f>
        <v>2.9511508766866257E-2</v>
      </c>
      <c r="AH602" s="1">
        <f>(Table2[[#This Row],[Current Month High]]/Table2[[#This Row],[Close Price]])-1</f>
        <v>3.6445192038128127E-3</v>
      </c>
      <c r="AI602">
        <v>23.885618166526498</v>
      </c>
      <c r="AJ602">
        <v>22.872890113675499</v>
      </c>
      <c r="AK602" t="str">
        <f>IF(AND(Table2[[#This Row],[20D EMA]]&gt;Table2[[#This Row],[50D EMA]],Table2[[#This Row],[50D EMA]]&gt;Table2[[#This Row],[200D EMA]]),"Uptrend","Downtrend/NoTrend")</f>
        <v>Downtrend/NoTrend</v>
      </c>
      <c r="AL602">
        <v>-7.0000000000000007E-2</v>
      </c>
      <c r="AM602" t="s">
        <v>3193</v>
      </c>
      <c r="AN602">
        <v>5.39</v>
      </c>
      <c r="AO602" t="s">
        <v>3194</v>
      </c>
      <c r="AQ602">
        <f>(Table2[[#This Row],[Sharpe Ratio]]-AVERAGE(Table2[Sharpe Ratio]))/_xlfn.STDEV.P(Table2[Sharpe Ratio])</f>
        <v>-0.77764408339231328</v>
      </c>
      <c r="AR60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2">
        <f>_xlfn.RANK.AVG(Table2[[#This Row],[1Y Return vs Nifty Z-Score]],Table2[1Y Return vs Nifty Z-Score])</f>
        <v>598</v>
      </c>
      <c r="AT602">
        <f>_xlfn.RANK.AVG(Table2[[#This Row],[6M Return vs Nifty Z-Score]],Table2[6M Return vs Nifty Z-Score])</f>
        <v>525</v>
      </c>
      <c r="AU602">
        <f>_xlfn.RANK.AVG(Table2[[#This Row],[Sharpe Ratio Z-Score]],Table2[Sharpe Ratio Z-Score])</f>
        <v>549</v>
      </c>
      <c r="AV602">
        <f>(Table2[[#This Row],[Rank 1Y]]+Table2[[#This Row],[Rank 6M]]+Table2[[#This Row],[Rank Sharpe]])/3</f>
        <v>557.33333333333337</v>
      </c>
    </row>
    <row r="603" spans="1:48" x14ac:dyDescent="0.3">
      <c r="A603" t="s">
        <v>1024</v>
      </c>
      <c r="B603" t="s">
        <v>1025</v>
      </c>
      <c r="C603" t="s">
        <v>3148</v>
      </c>
      <c r="D603" t="s">
        <v>587</v>
      </c>
      <c r="E603">
        <v>14058.3145633</v>
      </c>
      <c r="F603">
        <v>1776.35</v>
      </c>
      <c r="G603">
        <v>-18.067603909165001</v>
      </c>
      <c r="H603">
        <f>(Table2[[#This Row],[1Y Return vs Nifty]]-AVERAGE(Table2[1Y Return vs Nifty]))/_xlfn.STDEV.P(Table2[1Y Return vs Nifty])</f>
        <v>-0.72176250809019504</v>
      </c>
      <c r="I603">
        <v>-6.3468463971967504</v>
      </c>
      <c r="J603">
        <f>(Table2[[#This Row],[1M Return vs Nifty]]-AVERAGE(Table2[1M Return vs Nifty]))/_xlfn.STDEV.P(Table2[1M Return vs Nifty])</f>
        <v>-0.61417161916624874</v>
      </c>
      <c r="K603">
        <v>2.1033870535966099</v>
      </c>
      <c r="L603">
        <f>(Table2[[#This Row],[6M Return vs Nifty]]-AVERAGE(Table2[6M Return vs Nifty]))/_xlfn.STDEV.P(Table2[6M Return vs Nifty])</f>
        <v>-0.26996922653745131</v>
      </c>
      <c r="M603">
        <v>-0.42492479100015901</v>
      </c>
      <c r="N603">
        <f>(Table2[[#This Row],[1W Return vs Nifty]]-AVERAGE(Table2[1W Return vs Nifty]))/_xlfn.STDEV.P(Table2[1W Return vs Nifty])</f>
        <v>-0.88477240535021828</v>
      </c>
      <c r="O603">
        <v>1776.78</v>
      </c>
      <c r="P603">
        <v>1770.19836757288</v>
      </c>
      <c r="Q603">
        <v>1682.2506907765801</v>
      </c>
      <c r="R603">
        <v>52.425190572071202</v>
      </c>
      <c r="S603" s="1">
        <f>(Table2[[#This Row],[Close Price]]-Table2[[#This Row],[20D EMA]])/Table2[[#This Row],[20D EMA]]</f>
        <v>-2.4201082857757498E-4</v>
      </c>
      <c r="T603" s="1">
        <f>(Table2[[#This Row],[Close Price]]-Table2[[#This Row],[50D EMA]])/Table2[[#This Row],[50D EMA]]</f>
        <v>3.4751090837093178E-3</v>
      </c>
      <c r="U603" s="1">
        <f>(Table2[[#This Row],[Close Price]]-Table2[[#This Row],[200D EMA]])/Table2[[#This Row],[200D EMA]]</f>
        <v>5.5936555555807566E-2</v>
      </c>
      <c r="V603">
        <v>0.70603471544608198</v>
      </c>
      <c r="W603">
        <v>1725</v>
      </c>
      <c r="X603">
        <v>1781.8</v>
      </c>
      <c r="Y603">
        <v>1725</v>
      </c>
      <c r="Z603">
        <v>1814.95</v>
      </c>
      <c r="AA603">
        <v>1690</v>
      </c>
      <c r="AB603">
        <v>1869.4</v>
      </c>
      <c r="AC603" s="1">
        <f>(Table2[[#This Row],[Close Price]]/Table2[[#This Row],[Day Low]])-1</f>
        <v>2.9768115942028883E-2</v>
      </c>
      <c r="AD603" s="1">
        <f>(Table2[[#This Row],[Day High]]/Table2[[#This Row],[Close Price]])-1</f>
        <v>3.0680890590255583E-3</v>
      </c>
      <c r="AE603" s="1">
        <f>(Table2[[#This Row],[Close Price]]/Table2[[#This Row],[Current Week Low]])-1</f>
        <v>2.9768115942028883E-2</v>
      </c>
      <c r="AF603" s="1">
        <f>(Table2[[#This Row],[Current Week High]]/Table2[[#This Row],[Close Price]])-1</f>
        <v>2.1729951867593744E-2</v>
      </c>
      <c r="AG603" s="1">
        <f>(Table2[[#This Row],[Close Price]]/Table2[[#This Row],[Current Month Low]])-1</f>
        <v>5.109467455621286E-2</v>
      </c>
      <c r="AH603" s="1">
        <f>(Table2[[#This Row],[Current Month High]]/Table2[[#This Row],[Close Price]])-1</f>
        <v>5.2382694851802913E-2</v>
      </c>
      <c r="AI603">
        <v>11.405409969881999</v>
      </c>
      <c r="AJ603">
        <v>35.910482019892797</v>
      </c>
      <c r="AK603" t="str">
        <f>IF(AND(Table2[[#This Row],[20D EMA]]&gt;Table2[[#This Row],[50D EMA]],Table2[[#This Row],[50D EMA]]&gt;Table2[[#This Row],[200D EMA]]),"Uptrend","Downtrend/NoTrend")</f>
        <v>Uptrend</v>
      </c>
      <c r="AL603">
        <v>-0.01</v>
      </c>
      <c r="AM603" t="s">
        <v>3193</v>
      </c>
      <c r="AN603">
        <v>-5.77</v>
      </c>
      <c r="AO603" t="s">
        <v>3193</v>
      </c>
      <c r="AP603">
        <v>-8.5655635951391002E-2</v>
      </c>
      <c r="AQ603">
        <f>(Table2[[#This Row],[Sharpe Ratio]]-AVERAGE(Table2[Sharpe Ratio]))/_xlfn.STDEV.P(Table2[Sharpe Ratio])</f>
        <v>-1.7759818108948771</v>
      </c>
      <c r="AR60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-4.2666575700389906</v>
      </c>
      <c r="AS603">
        <f>_xlfn.RANK.AVG(Table2[[#This Row],[1Y Return vs Nifty Z-Score]],Table2[1Y Return vs Nifty Z-Score])</f>
        <v>566</v>
      </c>
      <c r="AT603">
        <f>_xlfn.RANK.AVG(Table2[[#This Row],[6M Return vs Nifty Z-Score]],Table2[6M Return vs Nifty Z-Score])</f>
        <v>403</v>
      </c>
      <c r="AU603">
        <f>_xlfn.RANK.AVG(Table2[[#This Row],[Sharpe Ratio Z-Score]],Table2[Sharpe Ratio Z-Score])</f>
        <v>705</v>
      </c>
      <c r="AV603">
        <f>(Table2[[#This Row],[Rank 1Y]]+Table2[[#This Row],[Rank 6M]]+Table2[[#This Row],[Rank Sharpe]])/3</f>
        <v>558</v>
      </c>
    </row>
    <row r="604" spans="1:48" x14ac:dyDescent="0.3">
      <c r="A604" t="s">
        <v>1100</v>
      </c>
      <c r="B604" t="s">
        <v>1101</v>
      </c>
      <c r="C604" t="s">
        <v>600</v>
      </c>
      <c r="D604" t="s">
        <v>600</v>
      </c>
      <c r="E604">
        <v>11916.5769624</v>
      </c>
      <c r="F604">
        <v>24</v>
      </c>
      <c r="G604">
        <v>-6.56516157806628</v>
      </c>
      <c r="H604">
        <f>(Table2[[#This Row],[1Y Return vs Nifty]]-AVERAGE(Table2[1Y Return vs Nifty]))/_xlfn.STDEV.P(Table2[1Y Return vs Nifty])</f>
        <v>-0.53098884347884523</v>
      </c>
      <c r="I604">
        <v>-5.4211340817125198</v>
      </c>
      <c r="J604">
        <f>(Table2[[#This Row],[1M Return vs Nifty]]-AVERAGE(Table2[1M Return vs Nifty]))/_xlfn.STDEV.P(Table2[1M Return vs Nifty])</f>
        <v>-0.51214858540900421</v>
      </c>
      <c r="K604">
        <v>-23.614646861475901</v>
      </c>
      <c r="L604">
        <f>(Table2[[#This Row],[6M Return vs Nifty]]-AVERAGE(Table2[6M Return vs Nifty]))/_xlfn.STDEV.P(Table2[6M Return vs Nifty])</f>
        <v>-1.0491386981251993</v>
      </c>
      <c r="M604">
        <v>0.108425330801469</v>
      </c>
      <c r="N604">
        <f>(Table2[[#This Row],[1W Return vs Nifty]]-AVERAGE(Table2[1W Return vs Nifty]))/_xlfn.STDEV.P(Table2[1W Return vs Nifty])</f>
        <v>-0.78200997885159274</v>
      </c>
      <c r="O604">
        <v>25.4</v>
      </c>
      <c r="P604">
        <v>25.997051759082002</v>
      </c>
      <c r="Q604">
        <v>25.727420318103199</v>
      </c>
      <c r="R604">
        <v>32.493188292225298</v>
      </c>
      <c r="S604" s="1">
        <f>(Table2[[#This Row],[Close Price]]-Table2[[#This Row],[20D EMA]])/Table2[[#This Row],[20D EMA]]</f>
        <v>-5.5118110236220416E-2</v>
      </c>
      <c r="T604" s="1">
        <f>(Table2[[#This Row],[Close Price]]-Table2[[#This Row],[50D EMA]])/Table2[[#This Row],[50D EMA]]</f>
        <v>-7.6818393777453503E-2</v>
      </c>
      <c r="U604" s="1">
        <f>(Table2[[#This Row],[Close Price]]-Table2[[#This Row],[200D EMA]])/Table2[[#This Row],[200D EMA]]</f>
        <v>-6.7143160750076966E-2</v>
      </c>
      <c r="V604">
        <v>0.76655375520658398</v>
      </c>
      <c r="W604">
        <v>23.84</v>
      </c>
      <c r="X604">
        <v>24.49</v>
      </c>
      <c r="Y604">
        <v>23.84</v>
      </c>
      <c r="Z604">
        <v>25.66</v>
      </c>
      <c r="AA604">
        <v>23.84</v>
      </c>
      <c r="AB604">
        <v>28</v>
      </c>
      <c r="AC604" s="1">
        <f>(Table2[[#This Row],[Close Price]]/Table2[[#This Row],[Day Low]])-1</f>
        <v>6.7114093959732557E-3</v>
      </c>
      <c r="AD604" s="1">
        <f>(Table2[[#This Row],[Day High]]/Table2[[#This Row],[Close Price]])-1</f>
        <v>2.0416666666666528E-2</v>
      </c>
      <c r="AE604" s="1">
        <f>(Table2[[#This Row],[Close Price]]/Table2[[#This Row],[Current Week Low]])-1</f>
        <v>6.7114093959732557E-3</v>
      </c>
      <c r="AF604" s="1">
        <f>(Table2[[#This Row],[Current Week High]]/Table2[[#This Row],[Close Price]])-1</f>
        <v>6.9166666666666599E-2</v>
      </c>
      <c r="AG604" s="1">
        <f>(Table2[[#This Row],[Close Price]]/Table2[[#This Row],[Current Month Low]])-1</f>
        <v>6.7114093959732557E-3</v>
      </c>
      <c r="AH604" s="1">
        <f>(Table2[[#This Row],[Current Month High]]/Table2[[#This Row],[Close Price]])-1</f>
        <v>0.16666666666666674</v>
      </c>
      <c r="AI604">
        <v>62.7083333333333</v>
      </c>
      <c r="AJ604">
        <v>49.0683229813664</v>
      </c>
      <c r="AK604" t="str">
        <f>IF(AND(Table2[[#This Row],[20D EMA]]&gt;Table2[[#This Row],[50D EMA]],Table2[[#This Row],[50D EMA]]&gt;Table2[[#This Row],[200D EMA]]),"Uptrend","Downtrend/NoTrend")</f>
        <v>Downtrend/NoTrend</v>
      </c>
      <c r="AL604">
        <v>-0.15</v>
      </c>
      <c r="AM604" t="s">
        <v>3193</v>
      </c>
      <c r="AN604">
        <v>-4.2300000000000004</v>
      </c>
      <c r="AO604" t="s">
        <v>3193</v>
      </c>
      <c r="AP604">
        <v>5.5672600851609999E-3</v>
      </c>
      <c r="AQ604">
        <f>(Table2[[#This Row],[Sharpe Ratio]]-AVERAGE(Table2[Sharpe Ratio]))/_xlfn.STDEV.P(Table2[Sharpe Ratio])</f>
        <v>-0.71275628330651974</v>
      </c>
      <c r="AR6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4">
        <f>_xlfn.RANK.AVG(Table2[[#This Row],[1Y Return vs Nifty Z-Score]],Table2[1Y Return vs Nifty Z-Score])</f>
        <v>500</v>
      </c>
      <c r="AT604">
        <f>_xlfn.RANK.AVG(Table2[[#This Row],[6M Return vs Nifty Z-Score]],Table2[6M Return vs Nifty Z-Score])</f>
        <v>666</v>
      </c>
      <c r="AU604">
        <f>_xlfn.RANK.AVG(Table2[[#This Row],[Sharpe Ratio Z-Score]],Table2[Sharpe Ratio Z-Score])</f>
        <v>511</v>
      </c>
      <c r="AV604">
        <f>(Table2[[#This Row],[Rank 1Y]]+Table2[[#This Row],[Rank 6M]]+Table2[[#This Row],[Rank Sharpe]])/3</f>
        <v>559</v>
      </c>
    </row>
    <row r="605" spans="1:48" x14ac:dyDescent="0.3">
      <c r="A605" t="s">
        <v>1169</v>
      </c>
      <c r="B605" t="s">
        <v>1170</v>
      </c>
      <c r="C605" t="s">
        <v>3159</v>
      </c>
      <c r="D605" t="s">
        <v>1171</v>
      </c>
      <c r="E605">
        <v>10681.5024975</v>
      </c>
      <c r="F605">
        <v>1176.8499999999999</v>
      </c>
      <c r="G605">
        <v>-1.6624451881767399</v>
      </c>
      <c r="H605">
        <f>(Table2[[#This Row],[1Y Return vs Nifty]]-AVERAGE(Table2[1Y Return vs Nifty]))/_xlfn.STDEV.P(Table2[1Y Return vs Nifty])</f>
        <v>-0.44967488029377489</v>
      </c>
      <c r="I605">
        <v>0.57009774015151704</v>
      </c>
      <c r="J605">
        <f>(Table2[[#This Row],[1M Return vs Nifty]]-AVERAGE(Table2[1M Return vs Nifty]))/_xlfn.STDEV.P(Table2[1M Return vs Nifty])</f>
        <v>0.14814688240031948</v>
      </c>
      <c r="K605">
        <v>-23.597439202808701</v>
      </c>
      <c r="L605">
        <f>(Table2[[#This Row],[6M Return vs Nifty]]-AVERAGE(Table2[6M Return vs Nifty]))/_xlfn.STDEV.P(Table2[6M Return vs Nifty])</f>
        <v>-1.0486173642489296</v>
      </c>
      <c r="M605">
        <v>5.5427255081435902</v>
      </c>
      <c r="N605">
        <f>(Table2[[#This Row],[1W Return vs Nifty]]-AVERAGE(Table2[1W Return vs Nifty]))/_xlfn.STDEV.P(Table2[1W Return vs Nifty])</f>
        <v>0.26503557287566598</v>
      </c>
      <c r="O605">
        <v>1159.29</v>
      </c>
      <c r="P605">
        <v>1184.52873832356</v>
      </c>
      <c r="Q605">
        <v>1186.6184910259699</v>
      </c>
      <c r="R605">
        <v>59.792575712893601</v>
      </c>
      <c r="S605" s="1">
        <f>(Table2[[#This Row],[Close Price]]-Table2[[#This Row],[20D EMA]])/Table2[[#This Row],[20D EMA]]</f>
        <v>1.5147202166843452E-2</v>
      </c>
      <c r="T605" s="1">
        <f>(Table2[[#This Row],[Close Price]]-Table2[[#This Row],[50D EMA]])/Table2[[#This Row],[50D EMA]]</f>
        <v>-6.482525982803633E-3</v>
      </c>
      <c r="U605" s="1">
        <f>(Table2[[#This Row],[Close Price]]-Table2[[#This Row],[200D EMA]])/Table2[[#This Row],[200D EMA]]</f>
        <v>-8.2322086667670092E-3</v>
      </c>
      <c r="V605">
        <v>0.80509944245236298</v>
      </c>
      <c r="W605">
        <v>1173.8499999999999</v>
      </c>
      <c r="X605">
        <v>1200</v>
      </c>
      <c r="Y605">
        <v>1166.05</v>
      </c>
      <c r="Z605">
        <v>1200</v>
      </c>
      <c r="AA605">
        <v>1085</v>
      </c>
      <c r="AB605">
        <v>1200</v>
      </c>
      <c r="AC605" s="1">
        <f>(Table2[[#This Row],[Close Price]]/Table2[[#This Row],[Day Low]])-1</f>
        <v>2.555692805724652E-3</v>
      </c>
      <c r="AD605" s="1">
        <f>(Table2[[#This Row],[Day High]]/Table2[[#This Row],[Close Price]])-1</f>
        <v>1.9671156052173178E-2</v>
      </c>
      <c r="AE605" s="1">
        <f>(Table2[[#This Row],[Close Price]]/Table2[[#This Row],[Current Week Low]])-1</f>
        <v>9.2620385060675492E-3</v>
      </c>
      <c r="AF605" s="1">
        <f>(Table2[[#This Row],[Current Week High]]/Table2[[#This Row],[Close Price]])-1</f>
        <v>1.9671156052173178E-2</v>
      </c>
      <c r="AG605" s="1">
        <f>(Table2[[#This Row],[Close Price]]/Table2[[#This Row],[Current Month Low]])-1</f>
        <v>8.4654377880184262E-2</v>
      </c>
      <c r="AH605" s="1">
        <f>(Table2[[#This Row],[Current Month High]]/Table2[[#This Row],[Close Price]])-1</f>
        <v>1.9671156052173178E-2</v>
      </c>
      <c r="AI605">
        <v>28.045205421251602</v>
      </c>
      <c r="AJ605">
        <v>46.821782795833002</v>
      </c>
      <c r="AK605" t="str">
        <f>IF(AND(Table2[[#This Row],[20D EMA]]&gt;Table2[[#This Row],[50D EMA]],Table2[[#This Row],[50D EMA]]&gt;Table2[[#This Row],[200D EMA]]),"Uptrend","Downtrend/NoTrend")</f>
        <v>Downtrend/NoTrend</v>
      </c>
      <c r="AL605">
        <v>-7.0000000000000007E-2</v>
      </c>
      <c r="AM605" t="s">
        <v>3193</v>
      </c>
      <c r="AN605">
        <v>3.08</v>
      </c>
      <c r="AO605" t="s">
        <v>3194</v>
      </c>
      <c r="AQ605">
        <f>(Table2[[#This Row],[Sharpe Ratio]]-AVERAGE(Table2[Sharpe Ratio]))/_xlfn.STDEV.P(Table2[Sharpe Ratio])</f>
        <v>-0.77764408339231328</v>
      </c>
      <c r="AR6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5">
        <f>_xlfn.RANK.AVG(Table2[[#This Row],[1Y Return vs Nifty Z-Score]],Table2[1Y Return vs Nifty Z-Score])</f>
        <v>463</v>
      </c>
      <c r="AT605">
        <f>_xlfn.RANK.AVG(Table2[[#This Row],[6M Return vs Nifty Z-Score]],Table2[6M Return vs Nifty Z-Score])</f>
        <v>665</v>
      </c>
      <c r="AU605">
        <f>_xlfn.RANK.AVG(Table2[[#This Row],[Sharpe Ratio Z-Score]],Table2[Sharpe Ratio Z-Score])</f>
        <v>549</v>
      </c>
      <c r="AV605">
        <f>(Table2[[#This Row],[Rank 1Y]]+Table2[[#This Row],[Rank 6M]]+Table2[[#This Row],[Rank Sharpe]])/3</f>
        <v>559</v>
      </c>
    </row>
    <row r="606" spans="1:48" x14ac:dyDescent="0.3">
      <c r="A606" t="s">
        <v>218</v>
      </c>
      <c r="B606" t="s">
        <v>219</v>
      </c>
      <c r="C606" t="s">
        <v>3153</v>
      </c>
      <c r="D606" t="s">
        <v>220</v>
      </c>
      <c r="E606">
        <v>120692.86704173899</v>
      </c>
      <c r="F606">
        <v>1004.7</v>
      </c>
      <c r="G606">
        <v>2.81462865259265</v>
      </c>
      <c r="H606">
        <f>(Table2[[#This Row],[1Y Return vs Nifty]]-AVERAGE(Table2[1Y Return vs Nifty]))/_xlfn.STDEV.P(Table2[1Y Return vs Nifty])</f>
        <v>-0.37542040817788619</v>
      </c>
      <c r="I606">
        <v>0.18708301505142699</v>
      </c>
      <c r="J606">
        <f>(Table2[[#This Row],[1M Return vs Nifty]]-AVERAGE(Table2[1M Return vs Nifty]))/_xlfn.STDEV.P(Table2[1M Return vs Nifty])</f>
        <v>0.10593471391688757</v>
      </c>
      <c r="K606">
        <v>-15.846649897269399</v>
      </c>
      <c r="L606">
        <f>(Table2[[#This Row],[6M Return vs Nifty]]-AVERAGE(Table2[6M Return vs Nifty]))/_xlfn.STDEV.P(Table2[6M Return vs Nifty])</f>
        <v>-0.81379465472424617</v>
      </c>
      <c r="M606">
        <v>5.3669113406898097</v>
      </c>
      <c r="N606">
        <f>(Table2[[#This Row],[1W Return vs Nifty]]-AVERAGE(Table2[1W Return vs Nifty]))/_xlfn.STDEV.P(Table2[1W Return vs Nifty])</f>
        <v>0.23116084458394559</v>
      </c>
      <c r="O606">
        <v>999.82</v>
      </c>
      <c r="P606">
        <v>1018.9680220986</v>
      </c>
      <c r="Q606">
        <v>1044.3828260321</v>
      </c>
      <c r="R606">
        <v>53.386392090813203</v>
      </c>
      <c r="S606" s="1">
        <f>(Table2[[#This Row],[Close Price]]-Table2[[#This Row],[20D EMA]])/Table2[[#This Row],[20D EMA]]</f>
        <v>4.8808785581404609E-3</v>
      </c>
      <c r="T606" s="1">
        <f>(Table2[[#This Row],[Close Price]]-Table2[[#This Row],[50D EMA]])/Table2[[#This Row],[50D EMA]]</f>
        <v>-1.4002423814257205E-2</v>
      </c>
      <c r="U606" s="1">
        <f>(Table2[[#This Row],[Close Price]]-Table2[[#This Row],[200D EMA]])/Table2[[#This Row],[200D EMA]]</f>
        <v>-3.7996436788285744E-2</v>
      </c>
      <c r="V606">
        <v>0.85198847478954198</v>
      </c>
      <c r="W606">
        <v>974.05</v>
      </c>
      <c r="X606">
        <v>1009</v>
      </c>
      <c r="Y606">
        <v>974.05</v>
      </c>
      <c r="Z606">
        <v>1014.8</v>
      </c>
      <c r="AA606">
        <v>915</v>
      </c>
      <c r="AB606">
        <v>1053.45</v>
      </c>
      <c r="AC606" s="1">
        <f>(Table2[[#This Row],[Close Price]]/Table2[[#This Row],[Day Low]])-1</f>
        <v>3.1466557158256858E-2</v>
      </c>
      <c r="AD606" s="1">
        <f>(Table2[[#This Row],[Day High]]/Table2[[#This Row],[Close Price]])-1</f>
        <v>4.2798845426494925E-3</v>
      </c>
      <c r="AE606" s="1">
        <f>(Table2[[#This Row],[Close Price]]/Table2[[#This Row],[Current Week Low]])-1</f>
        <v>3.1466557158256858E-2</v>
      </c>
      <c r="AF606" s="1">
        <f>(Table2[[#This Row],[Current Week High]]/Table2[[#This Row],[Close Price]])-1</f>
        <v>1.0052752065293102E-2</v>
      </c>
      <c r="AG606" s="1">
        <f>(Table2[[#This Row],[Close Price]]/Table2[[#This Row],[Current Month Low]])-1</f>
        <v>9.8032786885245971E-2</v>
      </c>
      <c r="AH606" s="1">
        <f>(Table2[[#This Row],[Current Month High]]/Table2[[#This Row],[Close Price]])-1</f>
        <v>4.852194684980593E-2</v>
      </c>
      <c r="AI606">
        <v>34.169403802129899</v>
      </c>
      <c r="AJ606">
        <v>46.457725947521801</v>
      </c>
      <c r="AK606" t="str">
        <f>IF(AND(Table2[[#This Row],[20D EMA]]&gt;Table2[[#This Row],[50D EMA]],Table2[[#This Row],[50D EMA]]&gt;Table2[[#This Row],[200D EMA]]),"Uptrend","Downtrend/NoTrend")</f>
        <v>Downtrend/NoTrend</v>
      </c>
      <c r="AL606">
        <v>0</v>
      </c>
      <c r="AM606" t="s">
        <v>3195</v>
      </c>
      <c r="AN606">
        <v>-3.09</v>
      </c>
      <c r="AO606" t="s">
        <v>3193</v>
      </c>
      <c r="AP606">
        <v>-3.1855628547740003E-2</v>
      </c>
      <c r="AQ606">
        <f>(Table2[[#This Row],[Sharpe Ratio]]-AVERAGE(Table2[Sharpe Ratio]))/_xlfn.STDEV.P(Table2[Sharpe Ratio])</f>
        <v>-1.1489293521230755</v>
      </c>
      <c r="AR6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6">
        <f>_xlfn.RANK.AVG(Table2[[#This Row],[1Y Return vs Nifty Z-Score]],Table2[1Y Return vs Nifty Z-Score])</f>
        <v>431</v>
      </c>
      <c r="AT606">
        <f>_xlfn.RANK.AVG(Table2[[#This Row],[6M Return vs Nifty Z-Score]],Table2[6M Return vs Nifty Z-Score])</f>
        <v>608</v>
      </c>
      <c r="AU606">
        <f>_xlfn.RANK.AVG(Table2[[#This Row],[Sharpe Ratio Z-Score]],Table2[Sharpe Ratio Z-Score])</f>
        <v>639</v>
      </c>
      <c r="AV606">
        <f>(Table2[[#This Row],[Rank 1Y]]+Table2[[#This Row],[Rank 6M]]+Table2[[#This Row],[Rank Sharpe]])/3</f>
        <v>559.33333333333337</v>
      </c>
    </row>
    <row r="607" spans="1:48" x14ac:dyDescent="0.3">
      <c r="A607" t="s">
        <v>278</v>
      </c>
      <c r="B607" t="s">
        <v>279</v>
      </c>
      <c r="C607" t="s">
        <v>3150</v>
      </c>
      <c r="D607" t="s">
        <v>195</v>
      </c>
      <c r="E607">
        <v>101198.9798551</v>
      </c>
      <c r="F607">
        <v>571</v>
      </c>
      <c r="G607">
        <v>-20.524540890487302</v>
      </c>
      <c r="H607">
        <f>(Table2[[#This Row],[1Y Return vs Nifty]]-AVERAGE(Table2[1Y Return vs Nifty]))/_xlfn.STDEV.P(Table2[1Y Return vs Nifty])</f>
        <v>-0.76251201659924839</v>
      </c>
      <c r="I607">
        <v>-12.8721893714725</v>
      </c>
      <c r="J607">
        <f>(Table2[[#This Row],[1M Return vs Nifty]]-AVERAGE(Table2[1M Return vs Nifty]))/_xlfn.STDEV.P(Table2[1M Return vs Nifty])</f>
        <v>-1.3333316383282428</v>
      </c>
      <c r="K607">
        <v>2.8034109378419898</v>
      </c>
      <c r="L607">
        <f>(Table2[[#This Row],[6M Return vs Nifty]]-AVERAGE(Table2[6M Return vs Nifty]))/_xlfn.STDEV.P(Table2[6M Return vs Nifty])</f>
        <v>-0.24876086971719635</v>
      </c>
      <c r="M607">
        <v>-0.563010827332036</v>
      </c>
      <c r="N607">
        <f>(Table2[[#This Row],[1W Return vs Nifty]]-AVERAGE(Table2[1W Return vs Nifty]))/_xlfn.STDEV.P(Table2[1W Return vs Nifty])</f>
        <v>-0.91137792314987254</v>
      </c>
      <c r="O607">
        <v>599.79</v>
      </c>
      <c r="P607">
        <v>616.74364726823296</v>
      </c>
      <c r="Q607">
        <v>590.21280148101198</v>
      </c>
      <c r="R607">
        <v>26.270404760492799</v>
      </c>
      <c r="S607" s="1">
        <f>(Table2[[#This Row],[Close Price]]-Table2[[#This Row],[20D EMA]])/Table2[[#This Row],[20D EMA]]</f>
        <v>-4.8000133380016283E-2</v>
      </c>
      <c r="T607" s="1">
        <f>(Table2[[#This Row],[Close Price]]-Table2[[#This Row],[50D EMA]])/Table2[[#This Row],[50D EMA]]</f>
        <v>-7.4169628614493416E-2</v>
      </c>
      <c r="U607" s="1">
        <f>(Table2[[#This Row],[Close Price]]-Table2[[#This Row],[200D EMA]])/Table2[[#This Row],[200D EMA]]</f>
        <v>-3.2552329317157458E-2</v>
      </c>
      <c r="V607">
        <v>1.4597696563981899</v>
      </c>
      <c r="W607">
        <v>567.29999999999995</v>
      </c>
      <c r="X607">
        <v>572.9</v>
      </c>
      <c r="Y607">
        <v>566</v>
      </c>
      <c r="Z607">
        <v>575.15</v>
      </c>
      <c r="AA607">
        <v>562</v>
      </c>
      <c r="AB607">
        <v>629.75</v>
      </c>
      <c r="AC607" s="1">
        <f>(Table2[[#This Row],[Close Price]]/Table2[[#This Row],[Day Low]])-1</f>
        <v>6.5221223338622902E-3</v>
      </c>
      <c r="AD607" s="1">
        <f>(Table2[[#This Row],[Day High]]/Table2[[#This Row],[Close Price]])-1</f>
        <v>3.3274956217161922E-3</v>
      </c>
      <c r="AE607" s="1">
        <f>(Table2[[#This Row],[Close Price]]/Table2[[#This Row],[Current Week Low]])-1</f>
        <v>8.8339222614841617E-3</v>
      </c>
      <c r="AF607" s="1">
        <f>(Table2[[#This Row],[Current Week High]]/Table2[[#This Row],[Close Price]])-1</f>
        <v>7.2679509632223027E-3</v>
      </c>
      <c r="AG607" s="1">
        <f>(Table2[[#This Row],[Close Price]]/Table2[[#This Row],[Current Month Low]])-1</f>
        <v>1.6014234875444844E-2</v>
      </c>
      <c r="AH607" s="1">
        <f>(Table2[[#This Row],[Current Month High]]/Table2[[#This Row],[Close Price]])-1</f>
        <v>0.1028896672504378</v>
      </c>
      <c r="AI607">
        <v>17.6882661996497</v>
      </c>
      <c r="AJ607">
        <v>16.721177432542898</v>
      </c>
      <c r="AK607" t="str">
        <f>IF(AND(Table2[[#This Row],[20D EMA]]&gt;Table2[[#This Row],[50D EMA]],Table2[[#This Row],[50D EMA]]&gt;Table2[[#This Row],[200D EMA]]),"Uptrend","Downtrend/NoTrend")</f>
        <v>Downtrend/NoTrend</v>
      </c>
      <c r="AL607">
        <v>-0.1</v>
      </c>
      <c r="AM607" t="s">
        <v>3193</v>
      </c>
      <c r="AN607">
        <v>-8.75</v>
      </c>
      <c r="AO607" t="s">
        <v>3193</v>
      </c>
      <c r="AP607">
        <v>-7.5027630299517006E-2</v>
      </c>
      <c r="AQ607">
        <f>(Table2[[#This Row],[Sharpe Ratio]]-AVERAGE(Table2[Sharpe Ratio]))/_xlfn.STDEV.P(Table2[Sharpe Ratio])</f>
        <v>-1.6521097633346022</v>
      </c>
      <c r="AR6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07">
        <f>_xlfn.RANK.AVG(Table2[[#This Row],[1Y Return vs Nifty Z-Score]],Table2[1Y Return vs Nifty Z-Score])</f>
        <v>582</v>
      </c>
      <c r="AT607">
        <f>_xlfn.RANK.AVG(Table2[[#This Row],[6M Return vs Nifty Z-Score]],Table2[6M Return vs Nifty Z-Score])</f>
        <v>398</v>
      </c>
      <c r="AU607">
        <f>_xlfn.RANK.AVG(Table2[[#This Row],[Sharpe Ratio Z-Score]],Table2[Sharpe Ratio Z-Score])</f>
        <v>699</v>
      </c>
      <c r="AV607">
        <f>(Table2[[#This Row],[Rank 1Y]]+Table2[[#This Row],[Rank 6M]]+Table2[[#This Row],[Rank Sharpe]])/3</f>
        <v>559.66666666666663</v>
      </c>
    </row>
    <row r="608" spans="1:48" x14ac:dyDescent="0.3">
      <c r="A608" t="s">
        <v>944</v>
      </c>
      <c r="B608" t="s">
        <v>945</v>
      </c>
      <c r="C608" t="s">
        <v>3165</v>
      </c>
      <c r="D608" t="s">
        <v>946</v>
      </c>
      <c r="E608">
        <v>15905.3429292</v>
      </c>
      <c r="F608">
        <v>1620.75</v>
      </c>
      <c r="G608">
        <v>-33.919676898625703</v>
      </c>
      <c r="H608">
        <f>(Table2[[#This Row],[1Y Return vs Nifty]]-AVERAGE(Table2[1Y Return vs Nifty]))/_xlfn.STDEV.P(Table2[1Y Return vs Nifty])</f>
        <v>-0.98467693694238001</v>
      </c>
      <c r="I608">
        <v>-3.6077921013773699</v>
      </c>
      <c r="J608">
        <f>(Table2[[#This Row],[1M Return vs Nifty]]-AVERAGE(Table2[1M Return vs Nifty]))/_xlfn.STDEV.P(Table2[1M Return vs Nifty])</f>
        <v>-0.31229961831776626</v>
      </c>
      <c r="K608">
        <v>3.6001928932112599</v>
      </c>
      <c r="L608">
        <f>(Table2[[#This Row],[6M Return vs Nifty]]-AVERAGE(Table2[6M Return vs Nifty]))/_xlfn.STDEV.P(Table2[6M Return vs Nifty])</f>
        <v>-0.22462107049359092</v>
      </c>
      <c r="M608">
        <v>2.0773847193489998</v>
      </c>
      <c r="N608">
        <f>(Table2[[#This Row],[1W Return vs Nifty]]-AVERAGE(Table2[1W Return vs Nifty]))/_xlfn.STDEV.P(Table2[1W Return vs Nifty])</f>
        <v>-0.40264371235311147</v>
      </c>
      <c r="O608">
        <v>1619.69</v>
      </c>
      <c r="P608">
        <v>1580.63730038688</v>
      </c>
      <c r="Q608">
        <v>1509.57872660047</v>
      </c>
      <c r="R608">
        <v>50.228823042122798</v>
      </c>
      <c r="S608" s="1">
        <f>(Table2[[#This Row],[Close Price]]-Table2[[#This Row],[20D EMA]])/Table2[[#This Row],[20D EMA]]</f>
        <v>6.5444622119044101E-4</v>
      </c>
      <c r="T608" s="1">
        <f>(Table2[[#This Row],[Close Price]]-Table2[[#This Row],[50D EMA]])/Table2[[#This Row],[50D EMA]]</f>
        <v>2.5377548412467484E-2</v>
      </c>
      <c r="U608" s="1">
        <f>(Table2[[#This Row],[Close Price]]-Table2[[#This Row],[200D EMA]])/Table2[[#This Row],[200D EMA]]</f>
        <v>7.3643905707312593E-2</v>
      </c>
      <c r="V608">
        <v>0.93679356563176897</v>
      </c>
      <c r="W608">
        <v>1580</v>
      </c>
      <c r="X608">
        <v>1644.8</v>
      </c>
      <c r="Y608">
        <v>1580</v>
      </c>
      <c r="Z608">
        <v>1644.8</v>
      </c>
      <c r="AA608">
        <v>1545</v>
      </c>
      <c r="AB608">
        <v>1675.05</v>
      </c>
      <c r="AC608" s="1">
        <f>(Table2[[#This Row],[Close Price]]/Table2[[#This Row],[Day Low]])-1</f>
        <v>2.5791139240506356E-2</v>
      </c>
      <c r="AD608" s="1">
        <f>(Table2[[#This Row],[Day High]]/Table2[[#This Row],[Close Price]])-1</f>
        <v>1.4838809193274738E-2</v>
      </c>
      <c r="AE608" s="1">
        <f>(Table2[[#This Row],[Close Price]]/Table2[[#This Row],[Current Week Low]])-1</f>
        <v>2.5791139240506356E-2</v>
      </c>
      <c r="AF608" s="1">
        <f>(Table2[[#This Row],[Current Week High]]/Table2[[#This Row],[Close Price]])-1</f>
        <v>1.4838809193274738E-2</v>
      </c>
      <c r="AG608" s="1">
        <f>(Table2[[#This Row],[Close Price]]/Table2[[#This Row],[Current Month Low]])-1</f>
        <v>4.9029126213592233E-2</v>
      </c>
      <c r="AH608" s="1">
        <f>(Table2[[#This Row],[Current Month High]]/Table2[[#This Row],[Close Price]])-1</f>
        <v>3.350300786672844E-2</v>
      </c>
      <c r="AI608">
        <v>12.935369427734001</v>
      </c>
      <c r="AJ608">
        <v>34.5914299950174</v>
      </c>
      <c r="AK608" t="str">
        <f>IF(AND(Table2[[#This Row],[20D EMA]]&gt;Table2[[#This Row],[50D EMA]],Table2[[#This Row],[50D EMA]]&gt;Table2[[#This Row],[200D EMA]]),"Uptrend","Downtrend/NoTrend")</f>
        <v>Uptrend</v>
      </c>
      <c r="AL608">
        <v>0.09</v>
      </c>
      <c r="AM608" t="s">
        <v>3194</v>
      </c>
      <c r="AN608">
        <v>-6.85</v>
      </c>
      <c r="AO608" t="s">
        <v>3193</v>
      </c>
      <c r="AP608">
        <v>-3.1110670872156999E-2</v>
      </c>
      <c r="AQ608">
        <f>(Table2[[#This Row],[Sharpe Ratio]]-AVERAGE(Table2[Sharpe Ratio]))/_xlfn.STDEV.P(Table2[Sharpe Ratio])</f>
        <v>-1.1402466852481348</v>
      </c>
      <c r="AR60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-3.0644880233549836</v>
      </c>
      <c r="AS608">
        <f>_xlfn.RANK.AVG(Table2[[#This Row],[1Y Return vs Nifty Z-Score]],Table2[1Y Return vs Nifty Z-Score])</f>
        <v>655</v>
      </c>
      <c r="AT608">
        <f>_xlfn.RANK.AVG(Table2[[#This Row],[6M Return vs Nifty Z-Score]],Table2[6M Return vs Nifty Z-Score])</f>
        <v>388</v>
      </c>
      <c r="AU608">
        <f>_xlfn.RANK.AVG(Table2[[#This Row],[Sharpe Ratio Z-Score]],Table2[Sharpe Ratio Z-Score])</f>
        <v>637</v>
      </c>
      <c r="AV608">
        <f>(Table2[[#This Row],[Rank 1Y]]+Table2[[#This Row],[Rank 6M]]+Table2[[#This Row],[Rank Sharpe]])/3</f>
        <v>560</v>
      </c>
    </row>
    <row r="609" spans="1:48" x14ac:dyDescent="0.3">
      <c r="A609" t="s">
        <v>1989</v>
      </c>
      <c r="B609" t="s">
        <v>1990</v>
      </c>
      <c r="C609" t="s">
        <v>3159</v>
      </c>
      <c r="D609" t="s">
        <v>518</v>
      </c>
      <c r="E609">
        <v>3521.4818896050001</v>
      </c>
      <c r="F609">
        <v>316.14999999999998</v>
      </c>
      <c r="G609">
        <v>-19.968195790817099</v>
      </c>
      <c r="H609">
        <f>(Table2[[#This Row],[1Y Return vs Nifty]]-AVERAGE(Table2[1Y Return vs Nifty]))/_xlfn.STDEV.P(Table2[1Y Return vs Nifty])</f>
        <v>-0.75328475943094297</v>
      </c>
      <c r="I609">
        <v>-3.6460795735224201</v>
      </c>
      <c r="J609">
        <f>(Table2[[#This Row],[1M Return vs Nifty]]-AVERAGE(Table2[1M Return vs Nifty]))/_xlfn.STDEV.P(Table2[1M Return vs Nifty])</f>
        <v>-0.31651929218166075</v>
      </c>
      <c r="K609">
        <v>-11.9948725807574</v>
      </c>
      <c r="L609">
        <f>(Table2[[#This Row],[6M Return vs Nifty]]-AVERAGE(Table2[6M Return vs Nifty]))/_xlfn.STDEV.P(Table2[6M Return vs Nifty])</f>
        <v>-0.69709882539720613</v>
      </c>
      <c r="M609">
        <v>5.6139753626075599</v>
      </c>
      <c r="N609">
        <f>(Table2[[#This Row],[1W Return vs Nifty]]-AVERAGE(Table2[1W Return vs Nifty]))/_xlfn.STDEV.P(Table2[1W Return vs Nifty])</f>
        <v>0.27876353061505632</v>
      </c>
      <c r="O609">
        <v>338.61</v>
      </c>
      <c r="P609">
        <v>337.548123118879</v>
      </c>
      <c r="Q609">
        <v>332.40695294488802</v>
      </c>
      <c r="R609">
        <v>36.834226876774203</v>
      </c>
      <c r="S609" s="1">
        <f>(Table2[[#This Row],[Close Price]]-Table2[[#This Row],[20D EMA]])/Table2[[#This Row],[20D EMA]]</f>
        <v>-6.6329996160775034E-2</v>
      </c>
      <c r="T609" s="1">
        <f>(Table2[[#This Row],[Close Price]]-Table2[[#This Row],[50D EMA]])/Table2[[#This Row],[50D EMA]]</f>
        <v>-6.3392807286749314E-2</v>
      </c>
      <c r="U609" s="1">
        <f>(Table2[[#This Row],[Close Price]]-Table2[[#This Row],[200D EMA]])/Table2[[#This Row],[200D EMA]]</f>
        <v>-4.8906777673761205E-2</v>
      </c>
      <c r="V609">
        <v>0.44335743975216002</v>
      </c>
      <c r="W609">
        <v>316</v>
      </c>
      <c r="X609">
        <v>326.14999999999998</v>
      </c>
      <c r="Y609">
        <v>312.64999999999998</v>
      </c>
      <c r="Z609">
        <v>324.95</v>
      </c>
      <c r="AA609">
        <v>312.64999999999998</v>
      </c>
      <c r="AB609">
        <v>326.39999999999998</v>
      </c>
      <c r="AC609" s="1">
        <f>(Table2[[#This Row],[Close Price]]/Table2[[#This Row],[Day Low]])-1</f>
        <v>4.7468354430368898E-4</v>
      </c>
      <c r="AD609" s="1">
        <f>(Table2[[#This Row],[Day High]]/Table2[[#This Row],[Close Price]])-1</f>
        <v>3.1630555116242354E-2</v>
      </c>
      <c r="AE609" s="1">
        <f>(Table2[[#This Row],[Close Price]]/Table2[[#This Row],[Current Week Low]])-1</f>
        <v>1.1194626579241973E-2</v>
      </c>
      <c r="AF609" s="1">
        <f>(Table2[[#This Row],[Current Week High]]/Table2[[#This Row],[Close Price]])-1</f>
        <v>2.7834888502293209E-2</v>
      </c>
      <c r="AG609" s="1">
        <f>(Table2[[#This Row],[Close Price]]/Table2[[#This Row],[Current Month Low]])-1</f>
        <v>1.1194626579241973E-2</v>
      </c>
      <c r="AH609" s="1">
        <f>(Table2[[#This Row],[Current Month High]]/Table2[[#This Row],[Close Price]])-1</f>
        <v>3.242131899414824E-2</v>
      </c>
      <c r="AI609">
        <v>42.938478570298898</v>
      </c>
      <c r="AJ609">
        <v>34.360390990225198</v>
      </c>
      <c r="AK609" t="str">
        <f>IF(AND(Table2[[#This Row],[20D EMA]]&gt;Table2[[#This Row],[50D EMA]],Table2[[#This Row],[50D EMA]]&gt;Table2[[#This Row],[200D EMA]]),"Uptrend","Downtrend/NoTrend")</f>
        <v>Uptrend</v>
      </c>
      <c r="AL609">
        <v>-0.24</v>
      </c>
      <c r="AM609" t="s">
        <v>3193</v>
      </c>
      <c r="AN609">
        <v>-5.43</v>
      </c>
      <c r="AO609" t="s">
        <v>3193</v>
      </c>
      <c r="AQ609">
        <f>(Table2[[#This Row],[Sharpe Ratio]]-AVERAGE(Table2[Sharpe Ratio]))/_xlfn.STDEV.P(Table2[Sharpe Ratio])</f>
        <v>-0.77764408339231328</v>
      </c>
      <c r="AR60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-2.2657834297870667</v>
      </c>
      <c r="AS609">
        <f>_xlfn.RANK.AVG(Table2[[#This Row],[1Y Return vs Nifty Z-Score]],Table2[1Y Return vs Nifty Z-Score])</f>
        <v>580</v>
      </c>
      <c r="AT609">
        <f>_xlfn.RANK.AVG(Table2[[#This Row],[6M Return vs Nifty Z-Score]],Table2[6M Return vs Nifty Z-Score])</f>
        <v>552</v>
      </c>
      <c r="AU609">
        <f>_xlfn.RANK.AVG(Table2[[#This Row],[Sharpe Ratio Z-Score]],Table2[Sharpe Ratio Z-Score])</f>
        <v>549</v>
      </c>
      <c r="AV609">
        <f>(Table2[[#This Row],[Rank 1Y]]+Table2[[#This Row],[Rank 6M]]+Table2[[#This Row],[Rank Sharpe]])/3</f>
        <v>560.33333333333337</v>
      </c>
    </row>
    <row r="610" spans="1:48" x14ac:dyDescent="0.3">
      <c r="A610" t="s">
        <v>1274</v>
      </c>
      <c r="B610" t="s">
        <v>1275</v>
      </c>
      <c r="C610" t="s">
        <v>3162</v>
      </c>
      <c r="D610" t="s">
        <v>400</v>
      </c>
      <c r="E610">
        <v>9487.2251978949898</v>
      </c>
      <c r="F610">
        <v>645.65</v>
      </c>
      <c r="G610">
        <v>-30.3561974637446</v>
      </c>
      <c r="H610">
        <f>(Table2[[#This Row],[1Y Return vs Nifty]]-AVERAGE(Table2[1Y Return vs Nifty]))/_xlfn.STDEV.P(Table2[1Y Return vs Nifty])</f>
        <v>-0.92557487748484624</v>
      </c>
      <c r="I610">
        <v>-0.99512166295664095</v>
      </c>
      <c r="J610">
        <f>(Table2[[#This Row],[1M Return vs Nifty]]-AVERAGE(Table2[1M Return vs Nifty]))/_xlfn.STDEV.P(Table2[1M Return vs Nifty])</f>
        <v>-2.4356420547817656E-2</v>
      </c>
      <c r="K610">
        <v>-18.041209488477399</v>
      </c>
      <c r="L610">
        <f>(Table2[[#This Row],[6M Return vs Nifty]]-AVERAGE(Table2[6M Return vs Nifty]))/_xlfn.STDEV.P(Table2[6M Return vs Nifty])</f>
        <v>-0.88028239024462074</v>
      </c>
      <c r="M610">
        <v>2.2912568776673599</v>
      </c>
      <c r="N610">
        <f>(Table2[[#This Row],[1W Return vs Nifty]]-AVERAGE(Table2[1W Return vs Nifty]))/_xlfn.STDEV.P(Table2[1W Return vs Nifty])</f>
        <v>-0.36143621834326245</v>
      </c>
      <c r="O610">
        <v>656.39</v>
      </c>
      <c r="P610">
        <v>664.66656549830304</v>
      </c>
      <c r="Q610">
        <v>669.12610852690204</v>
      </c>
      <c r="R610">
        <v>41.318800053802498</v>
      </c>
      <c r="S610" s="1">
        <f>(Table2[[#This Row],[Close Price]]-Table2[[#This Row],[20D EMA]])/Table2[[#This Row],[20D EMA]]</f>
        <v>-1.6362223677996328E-2</v>
      </c>
      <c r="T610" s="1">
        <f>(Table2[[#This Row],[Close Price]]-Table2[[#This Row],[50D EMA]])/Table2[[#This Row],[50D EMA]]</f>
        <v>-2.8610684643128204E-2</v>
      </c>
      <c r="U610" s="1">
        <f>(Table2[[#This Row],[Close Price]]-Table2[[#This Row],[200D EMA]])/Table2[[#This Row],[200D EMA]]</f>
        <v>-3.5084729511728828E-2</v>
      </c>
      <c r="V610">
        <v>0.73687390427258104</v>
      </c>
      <c r="W610">
        <v>640.25</v>
      </c>
      <c r="X610">
        <v>650</v>
      </c>
      <c r="Y610">
        <v>640.25</v>
      </c>
      <c r="Z610">
        <v>653.35</v>
      </c>
      <c r="AA610">
        <v>621.1</v>
      </c>
      <c r="AB610">
        <v>701.95</v>
      </c>
      <c r="AC610" s="1">
        <f>(Table2[[#This Row],[Close Price]]/Table2[[#This Row],[Day Low]])-1</f>
        <v>8.4342053885200219E-3</v>
      </c>
      <c r="AD610" s="1">
        <f>(Table2[[#This Row],[Day High]]/Table2[[#This Row],[Close Price]])-1</f>
        <v>6.7373964222101623E-3</v>
      </c>
      <c r="AE610" s="1">
        <f>(Table2[[#This Row],[Close Price]]/Table2[[#This Row],[Current Week Low]])-1</f>
        <v>8.4342053885200219E-3</v>
      </c>
      <c r="AF610" s="1">
        <f>(Table2[[#This Row],[Current Week High]]/Table2[[#This Row],[Close Price]])-1</f>
        <v>1.1925966080693851E-2</v>
      </c>
      <c r="AG610" s="1">
        <f>(Table2[[#This Row],[Close Price]]/Table2[[#This Row],[Current Month Low]])-1</f>
        <v>3.9526646272741939E-2</v>
      </c>
      <c r="AH610" s="1">
        <f>(Table2[[#This Row],[Current Month High]]/Table2[[#This Row],[Close Price]])-1</f>
        <v>8.7198946797800714E-2</v>
      </c>
      <c r="AI610">
        <v>26.2138929760706</v>
      </c>
      <c r="AJ610">
        <v>9.3858534519271508</v>
      </c>
      <c r="AK610" t="str">
        <f>IF(AND(Table2[[#This Row],[20D EMA]]&gt;Table2[[#This Row],[50D EMA]],Table2[[#This Row],[50D EMA]]&gt;Table2[[#This Row],[200D EMA]]),"Uptrend","Downtrend/NoTrend")</f>
        <v>Downtrend/NoTrend</v>
      </c>
      <c r="AL610">
        <v>-0.04</v>
      </c>
      <c r="AM610" t="s">
        <v>3193</v>
      </c>
      <c r="AN610">
        <v>-3.35</v>
      </c>
      <c r="AO610" t="s">
        <v>3193</v>
      </c>
      <c r="AP610">
        <v>3.9026629032069E-2</v>
      </c>
      <c r="AQ610">
        <f>(Table2[[#This Row],[Sharpe Ratio]]-AVERAGE(Table2[Sharpe Ratio]))/_xlfn.STDEV.P(Table2[Sharpe Ratio])</f>
        <v>-0.32277902159915955</v>
      </c>
      <c r="AR6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0">
        <f>_xlfn.RANK.AVG(Table2[[#This Row],[1Y Return vs Nifty Z-Score]],Table2[1Y Return vs Nifty Z-Score])</f>
        <v>640</v>
      </c>
      <c r="AT610">
        <f>_xlfn.RANK.AVG(Table2[[#This Row],[6M Return vs Nifty Z-Score]],Table2[6M Return vs Nifty Z-Score])</f>
        <v>620</v>
      </c>
      <c r="AU610">
        <f>_xlfn.RANK.AVG(Table2[[#This Row],[Sharpe Ratio Z-Score]],Table2[Sharpe Ratio Z-Score])</f>
        <v>422</v>
      </c>
      <c r="AV610">
        <f>(Table2[[#This Row],[Rank 1Y]]+Table2[[#This Row],[Rank 6M]]+Table2[[#This Row],[Rank Sharpe]])/3</f>
        <v>560.66666666666663</v>
      </c>
    </row>
    <row r="611" spans="1:48" x14ac:dyDescent="0.3">
      <c r="A611" t="s">
        <v>963</v>
      </c>
      <c r="B611" t="s">
        <v>964</v>
      </c>
      <c r="C611" t="s">
        <v>3148</v>
      </c>
      <c r="D611" t="s">
        <v>54</v>
      </c>
      <c r="E611">
        <v>15506.684235279999</v>
      </c>
      <c r="F611">
        <v>183.2</v>
      </c>
      <c r="G611">
        <v>0.444718925834173</v>
      </c>
      <c r="H611">
        <f>(Table2[[#This Row],[1Y Return vs Nifty]]-AVERAGE(Table2[1Y Return vs Nifty]))/_xlfn.STDEV.P(Table2[1Y Return vs Nifty])</f>
        <v>-0.41472652685751887</v>
      </c>
      <c r="I611">
        <v>-12.4968804285252</v>
      </c>
      <c r="J611">
        <f>(Table2[[#This Row],[1M Return vs Nifty]]-AVERAGE(Table2[1M Return vs Nifty]))/_xlfn.STDEV.P(Table2[1M Return vs Nifty])</f>
        <v>-1.2919687264222055</v>
      </c>
      <c r="K611">
        <v>-15.649187349624601</v>
      </c>
      <c r="L611">
        <f>(Table2[[#This Row],[6M Return vs Nifty]]-AVERAGE(Table2[6M Return vs Nifty]))/_xlfn.STDEV.P(Table2[6M Return vs Nifty])</f>
        <v>-0.8078122071773286</v>
      </c>
      <c r="M611">
        <v>0.15035754316698699</v>
      </c>
      <c r="N611">
        <f>(Table2[[#This Row],[1W Return vs Nifty]]-AVERAGE(Table2[1W Return vs Nifty]))/_xlfn.STDEV.P(Table2[1W Return vs Nifty])</f>
        <v>-0.77393075337662631</v>
      </c>
      <c r="O611">
        <v>194.07</v>
      </c>
      <c r="P611">
        <v>200.087237217005</v>
      </c>
      <c r="Q611">
        <v>188.39895813487999</v>
      </c>
      <c r="R611">
        <v>28.638374673211899</v>
      </c>
      <c r="S611" s="1">
        <f>(Table2[[#This Row],[Close Price]]-Table2[[#This Row],[20D EMA]])/Table2[[#This Row],[20D EMA]]</f>
        <v>-5.6010717782243549E-2</v>
      </c>
      <c r="T611" s="1">
        <f>(Table2[[#This Row],[Close Price]]-Table2[[#This Row],[50D EMA]])/Table2[[#This Row],[50D EMA]]</f>
        <v>-8.4399372253263327E-2</v>
      </c>
      <c r="U611" s="1">
        <f>(Table2[[#This Row],[Close Price]]-Table2[[#This Row],[200D EMA]])/Table2[[#This Row],[200D EMA]]</f>
        <v>-2.759547179214189E-2</v>
      </c>
      <c r="V611">
        <v>0.87736094063973402</v>
      </c>
      <c r="W611">
        <v>181.5</v>
      </c>
      <c r="X611">
        <v>186.95</v>
      </c>
      <c r="Y611">
        <v>181.5</v>
      </c>
      <c r="Z611">
        <v>187.42</v>
      </c>
      <c r="AA611">
        <v>181.1</v>
      </c>
      <c r="AB611">
        <v>198.59</v>
      </c>
      <c r="AC611" s="1">
        <f>(Table2[[#This Row],[Close Price]]/Table2[[#This Row],[Day Low]])-1</f>
        <v>9.366391184572942E-3</v>
      </c>
      <c r="AD611" s="1">
        <f>(Table2[[#This Row],[Day High]]/Table2[[#This Row],[Close Price]])-1</f>
        <v>2.0469432314410563E-2</v>
      </c>
      <c r="AE611" s="1">
        <f>(Table2[[#This Row],[Close Price]]/Table2[[#This Row],[Current Week Low]])-1</f>
        <v>9.366391184572942E-3</v>
      </c>
      <c r="AF611" s="1">
        <f>(Table2[[#This Row],[Current Week High]]/Table2[[#This Row],[Close Price]])-1</f>
        <v>2.3034934497816684E-2</v>
      </c>
      <c r="AG611" s="1">
        <f>(Table2[[#This Row],[Close Price]]/Table2[[#This Row],[Current Month Low]])-1</f>
        <v>1.1595803423522844E-2</v>
      </c>
      <c r="AH611" s="1">
        <f>(Table2[[#This Row],[Current Month High]]/Table2[[#This Row],[Close Price]])-1</f>
        <v>8.4006550218340692E-2</v>
      </c>
      <c r="AI611">
        <v>25.764192139737901</v>
      </c>
      <c r="AJ611">
        <v>46.1507778220981</v>
      </c>
      <c r="AK611" t="str">
        <f>IF(AND(Table2[[#This Row],[20D EMA]]&gt;Table2[[#This Row],[50D EMA]],Table2[[#This Row],[50D EMA]]&gt;Table2[[#This Row],[200D EMA]]),"Uptrend","Downtrend/NoTrend")</f>
        <v>Downtrend/NoTrend</v>
      </c>
      <c r="AL611">
        <v>-0.16</v>
      </c>
      <c r="AM611" t="s">
        <v>3193</v>
      </c>
      <c r="AN611">
        <v>-10.06</v>
      </c>
      <c r="AO611" t="s">
        <v>3193</v>
      </c>
      <c r="AP611">
        <v>-2.9140882954022999E-2</v>
      </c>
      <c r="AQ611">
        <f>(Table2[[#This Row],[Sharpe Ratio]]-AVERAGE(Table2[Sharpe Ratio]))/_xlfn.STDEV.P(Table2[Sharpe Ratio])</f>
        <v>-1.1172883174535406</v>
      </c>
      <c r="AR6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1">
        <f>_xlfn.RANK.AVG(Table2[[#This Row],[1Y Return vs Nifty Z-Score]],Table2[1Y Return vs Nifty Z-Score])</f>
        <v>447</v>
      </c>
      <c r="AT611">
        <f>_xlfn.RANK.AVG(Table2[[#This Row],[6M Return vs Nifty Z-Score]],Table2[6M Return vs Nifty Z-Score])</f>
        <v>604</v>
      </c>
      <c r="AU611">
        <f>_xlfn.RANK.AVG(Table2[[#This Row],[Sharpe Ratio Z-Score]],Table2[Sharpe Ratio Z-Score])</f>
        <v>632</v>
      </c>
      <c r="AV611">
        <f>(Table2[[#This Row],[Rank 1Y]]+Table2[[#This Row],[Rank 6M]]+Table2[[#This Row],[Rank Sharpe]])/3</f>
        <v>561</v>
      </c>
    </row>
    <row r="612" spans="1:48" x14ac:dyDescent="0.3">
      <c r="A612" t="s">
        <v>1424</v>
      </c>
      <c r="B612" t="s">
        <v>1425</v>
      </c>
      <c r="C612" t="s">
        <v>3160</v>
      </c>
      <c r="D612" t="s">
        <v>277</v>
      </c>
      <c r="E612">
        <v>7783.785686405</v>
      </c>
      <c r="F612">
        <v>386.15</v>
      </c>
      <c r="G612">
        <v>-42.755697818471198</v>
      </c>
      <c r="H612">
        <f>(Table2[[#This Row],[1Y Return vs Nifty]]-AVERAGE(Table2[1Y Return vs Nifty]))/_xlfn.STDEV.P(Table2[1Y Return vs Nifty])</f>
        <v>-1.1312266907197988</v>
      </c>
      <c r="I612">
        <v>-6.2959747350312201</v>
      </c>
      <c r="J612">
        <f>(Table2[[#This Row],[1M Return vs Nifty]]-AVERAGE(Table2[1M Return vs Nifty]))/_xlfn.STDEV.P(Table2[1M Return vs Nifty])</f>
        <v>-0.60856503792109573</v>
      </c>
      <c r="K612">
        <v>-13.8700747031106</v>
      </c>
      <c r="L612">
        <f>(Table2[[#This Row],[6M Return vs Nifty]]-AVERAGE(Table2[6M Return vs Nifty]))/_xlfn.STDEV.P(Table2[6M Return vs Nifty])</f>
        <v>-0.75391110940068362</v>
      </c>
      <c r="M612">
        <v>2.0850265078518899</v>
      </c>
      <c r="N612">
        <f>(Table2[[#This Row],[1W Return vs Nifty]]-AVERAGE(Table2[1W Return vs Nifty]))/_xlfn.STDEV.P(Table2[1W Return vs Nifty])</f>
        <v>-0.40117134233340734</v>
      </c>
      <c r="O612">
        <v>396.29</v>
      </c>
      <c r="P612">
        <v>408.15888008087302</v>
      </c>
      <c r="Q612">
        <v>407.84334730912701</v>
      </c>
      <c r="R612">
        <v>34.965594050256598</v>
      </c>
      <c r="S612" s="1">
        <f>(Table2[[#This Row],[Close Price]]-Table2[[#This Row],[20D EMA]])/Table2[[#This Row],[20D EMA]]</f>
        <v>-2.5587322415402968E-2</v>
      </c>
      <c r="T612" s="1">
        <f>(Table2[[#This Row],[Close Price]]-Table2[[#This Row],[50D EMA]])/Table2[[#This Row],[50D EMA]]</f>
        <v>-5.3922335529027761E-2</v>
      </c>
      <c r="U612" s="1">
        <f>(Table2[[#This Row],[Close Price]]-Table2[[#This Row],[200D EMA]])/Table2[[#This Row],[200D EMA]]</f>
        <v>-5.3190391487946589E-2</v>
      </c>
      <c r="V612">
        <v>0.56443691791622397</v>
      </c>
      <c r="W612">
        <v>379.5</v>
      </c>
      <c r="X612">
        <v>397.35</v>
      </c>
      <c r="Y612">
        <v>379.5</v>
      </c>
      <c r="Z612">
        <v>397.7</v>
      </c>
      <c r="AA612">
        <v>375</v>
      </c>
      <c r="AB612">
        <v>399.9</v>
      </c>
      <c r="AC612" s="1">
        <f>(Table2[[#This Row],[Close Price]]/Table2[[#This Row],[Day Low]])-1</f>
        <v>1.7523056653491409E-2</v>
      </c>
      <c r="AD612" s="1">
        <f>(Table2[[#This Row],[Day High]]/Table2[[#This Row],[Close Price]])-1</f>
        <v>2.9004272950925891E-2</v>
      </c>
      <c r="AE612" s="1">
        <f>(Table2[[#This Row],[Close Price]]/Table2[[#This Row],[Current Week Low]])-1</f>
        <v>1.7523056653491409E-2</v>
      </c>
      <c r="AF612" s="1">
        <f>(Table2[[#This Row],[Current Week High]]/Table2[[#This Row],[Close Price]])-1</f>
        <v>2.9910656480642173E-2</v>
      </c>
      <c r="AG612" s="1">
        <f>(Table2[[#This Row],[Close Price]]/Table2[[#This Row],[Current Month Low]])-1</f>
        <v>2.9733333333333167E-2</v>
      </c>
      <c r="AH612" s="1">
        <f>(Table2[[#This Row],[Current Month High]]/Table2[[#This Row],[Close Price]])-1</f>
        <v>3.5607924381716893E-2</v>
      </c>
      <c r="AI612">
        <v>30.778195001942201</v>
      </c>
      <c r="AJ612">
        <v>11.0424155283968</v>
      </c>
      <c r="AK612" t="str">
        <f>IF(AND(Table2[[#This Row],[20D EMA]]&gt;Table2[[#This Row],[50D EMA]],Table2[[#This Row],[50D EMA]]&gt;Table2[[#This Row],[200D EMA]]),"Uptrend","Downtrend/NoTrend")</f>
        <v>Downtrend/NoTrend</v>
      </c>
      <c r="AL612">
        <v>-0.21</v>
      </c>
      <c r="AM612" t="s">
        <v>3193</v>
      </c>
      <c r="AN612">
        <v>-0.73</v>
      </c>
      <c r="AO612" t="s">
        <v>3193</v>
      </c>
      <c r="AP612">
        <v>4.0597320840855003E-2</v>
      </c>
      <c r="AQ612">
        <f>(Table2[[#This Row],[Sharpe Ratio]]-AVERAGE(Table2[Sharpe Ratio]))/_xlfn.STDEV.P(Table2[Sharpe Ratio])</f>
        <v>-0.30447221815799214</v>
      </c>
      <c r="AR6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2">
        <f>_xlfn.RANK.AVG(Table2[[#This Row],[1Y Return vs Nifty Z-Score]],Table2[1Y Return vs Nifty Z-Score])</f>
        <v>687</v>
      </c>
      <c r="AT612">
        <f>_xlfn.RANK.AVG(Table2[[#This Row],[6M Return vs Nifty Z-Score]],Table2[6M Return vs Nifty Z-Score])</f>
        <v>582</v>
      </c>
      <c r="AU612">
        <f>_xlfn.RANK.AVG(Table2[[#This Row],[Sharpe Ratio Z-Score]],Table2[Sharpe Ratio Z-Score])</f>
        <v>415</v>
      </c>
      <c r="AV612">
        <f>(Table2[[#This Row],[Rank 1Y]]+Table2[[#This Row],[Rank 6M]]+Table2[[#This Row],[Rank Sharpe]])/3</f>
        <v>561.33333333333337</v>
      </c>
    </row>
    <row r="613" spans="1:48" x14ac:dyDescent="0.3">
      <c r="A613" t="s">
        <v>1490</v>
      </c>
      <c r="B613" t="s">
        <v>1491</v>
      </c>
      <c r="C613" t="s">
        <v>3159</v>
      </c>
      <c r="D613" t="s">
        <v>151</v>
      </c>
      <c r="E613">
        <v>6979.3517000000002</v>
      </c>
      <c r="F613">
        <v>372.55</v>
      </c>
      <c r="G613">
        <v>-43.428063513756499</v>
      </c>
      <c r="H613">
        <f>(Table2[[#This Row],[1Y Return vs Nifty]]-AVERAGE(Table2[1Y Return vs Nifty]))/_xlfn.STDEV.P(Table2[1Y Return vs Nifty])</f>
        <v>-1.1423782065419417</v>
      </c>
      <c r="I613">
        <v>-5.2111542204967902</v>
      </c>
      <c r="J613">
        <f>(Table2[[#This Row],[1M Return vs Nifty]]-AVERAGE(Table2[1M Return vs Nifty]))/_xlfn.STDEV.P(Table2[1M Return vs Nifty])</f>
        <v>-0.48900664151259199</v>
      </c>
      <c r="K613">
        <v>-22.915944070672499</v>
      </c>
      <c r="L613">
        <f>(Table2[[#This Row],[6M Return vs Nifty]]-AVERAGE(Table2[6M Return vs Nifty]))/_xlfn.STDEV.P(Table2[6M Return vs Nifty])</f>
        <v>-1.0279703659694464</v>
      </c>
      <c r="M613">
        <v>2.13810776272422</v>
      </c>
      <c r="N613">
        <f>(Table2[[#This Row],[1W Return vs Nifty]]-AVERAGE(Table2[1W Return vs Nifty]))/_xlfn.STDEV.P(Table2[1W Return vs Nifty])</f>
        <v>-0.39094399198829682</v>
      </c>
      <c r="O613">
        <v>425.99</v>
      </c>
      <c r="P613">
        <v>405.12099412059899</v>
      </c>
      <c r="Q613">
        <v>415.40345361385403</v>
      </c>
      <c r="R613">
        <v>35.835807567112703</v>
      </c>
      <c r="S613" s="1">
        <f>(Table2[[#This Row],[Close Price]]-Table2[[#This Row],[20D EMA]])/Table2[[#This Row],[20D EMA]]</f>
        <v>-0.12544895420080282</v>
      </c>
      <c r="T613" s="1">
        <f>(Table2[[#This Row],[Close Price]]-Table2[[#This Row],[50D EMA]])/Table2[[#This Row],[50D EMA]]</f>
        <v>-8.0398188672747589E-2</v>
      </c>
      <c r="U613" s="1">
        <f>(Table2[[#This Row],[Close Price]]-Table2[[#This Row],[200D EMA]])/Table2[[#This Row],[200D EMA]]</f>
        <v>-0.10316104317632668</v>
      </c>
      <c r="V613">
        <v>0.64039372447992804</v>
      </c>
      <c r="W613">
        <v>370.15</v>
      </c>
      <c r="X613">
        <v>376.85</v>
      </c>
      <c r="Y613">
        <v>371.05</v>
      </c>
      <c r="Z613">
        <v>380.95</v>
      </c>
      <c r="AA613">
        <v>371.05</v>
      </c>
      <c r="AB613">
        <v>381.9</v>
      </c>
      <c r="AC613" s="1">
        <f>(Table2[[#This Row],[Close Price]]/Table2[[#This Row],[Day Low]])-1</f>
        <v>6.4838578954478088E-3</v>
      </c>
      <c r="AD613" s="1">
        <f>(Table2[[#This Row],[Day High]]/Table2[[#This Row],[Close Price]])-1</f>
        <v>1.1542074889276721E-2</v>
      </c>
      <c r="AE613" s="1">
        <f>(Table2[[#This Row],[Close Price]]/Table2[[#This Row],[Current Week Low]])-1</f>
        <v>4.0425818622826792E-3</v>
      </c>
      <c r="AF613" s="1">
        <f>(Table2[[#This Row],[Current Week High]]/Table2[[#This Row],[Close Price]])-1</f>
        <v>2.2547309086028644E-2</v>
      </c>
      <c r="AG613" s="1">
        <f>(Table2[[#This Row],[Close Price]]/Table2[[#This Row],[Current Month Low]])-1</f>
        <v>4.0425818622826792E-3</v>
      </c>
      <c r="AH613" s="1">
        <f>(Table2[[#This Row],[Current Month High]]/Table2[[#This Row],[Close Price]])-1</f>
        <v>2.5097302375519881E-2</v>
      </c>
      <c r="AI613">
        <v>46.960139578579998</v>
      </c>
      <c r="AJ613">
        <v>7.9855072463768098</v>
      </c>
      <c r="AK613" t="str">
        <f>IF(AND(Table2[[#This Row],[20D EMA]]&gt;Table2[[#This Row],[50D EMA]],Table2[[#This Row],[50D EMA]]&gt;Table2[[#This Row],[200D EMA]]),"Uptrend","Downtrend/NoTrend")</f>
        <v>Downtrend/NoTrend</v>
      </c>
      <c r="AL613">
        <v>-0.27</v>
      </c>
      <c r="AM613" t="s">
        <v>3193</v>
      </c>
      <c r="AN613">
        <v>-4.6500000000000004</v>
      </c>
      <c r="AO613" t="s">
        <v>3193</v>
      </c>
      <c r="AP613">
        <v>6.9187209059271004E-2</v>
      </c>
      <c r="AQ613">
        <f>(Table2[[#This Row],[Sharpe Ratio]]-AVERAGE(Table2[Sharpe Ratio]))/_xlfn.STDEV.P(Table2[Sharpe Ratio])</f>
        <v>2.8750035304971496E-2</v>
      </c>
      <c r="AR6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3">
        <f>_xlfn.RANK.AVG(Table2[[#This Row],[1Y Return vs Nifty Z-Score]],Table2[1Y Return vs Nifty Z-Score])</f>
        <v>691</v>
      </c>
      <c r="AT613">
        <f>_xlfn.RANK.AVG(Table2[[#This Row],[6M Return vs Nifty Z-Score]],Table2[6M Return vs Nifty Z-Score])</f>
        <v>660</v>
      </c>
      <c r="AU613">
        <f>_xlfn.RANK.AVG(Table2[[#This Row],[Sharpe Ratio Z-Score]],Table2[Sharpe Ratio Z-Score])</f>
        <v>335</v>
      </c>
      <c r="AV613">
        <f>(Table2[[#This Row],[Rank 1Y]]+Table2[[#This Row],[Rank 6M]]+Table2[[#This Row],[Rank Sharpe]])/3</f>
        <v>562</v>
      </c>
    </row>
    <row r="614" spans="1:48" x14ac:dyDescent="0.3">
      <c r="A614" t="s">
        <v>448</v>
      </c>
      <c r="B614" t="s">
        <v>449</v>
      </c>
      <c r="C614" t="s">
        <v>3148</v>
      </c>
      <c r="D614" t="s">
        <v>54</v>
      </c>
      <c r="E614">
        <v>51735.3246382</v>
      </c>
      <c r="F614">
        <v>695.8</v>
      </c>
      <c r="G614">
        <v>-28.776112936161201</v>
      </c>
      <c r="H614">
        <f>(Table2[[#This Row],[1Y Return vs Nifty]]-AVERAGE(Table2[1Y Return vs Nifty]))/_xlfn.STDEV.P(Table2[1Y Return vs Nifty])</f>
        <v>-0.89936839828279103</v>
      </c>
      <c r="I614">
        <v>-2.13056843888902</v>
      </c>
      <c r="J614">
        <f>(Table2[[#This Row],[1M Return vs Nifty]]-AVERAGE(Table2[1M Return vs Nifty]))/_xlfn.STDEV.P(Table2[1M Return vs Nifty])</f>
        <v>-0.14949435250879406</v>
      </c>
      <c r="K614">
        <v>-2.4608345009578598</v>
      </c>
      <c r="L614">
        <f>(Table2[[#This Row],[6M Return vs Nifty]]-AVERAGE(Table2[6M Return vs Nifty]))/_xlfn.STDEV.P(Table2[6M Return vs Nifty])</f>
        <v>-0.4082497074099562</v>
      </c>
      <c r="M614">
        <v>-4.4378378906592904</v>
      </c>
      <c r="N614">
        <f>(Table2[[#This Row],[1W Return vs Nifty]]-AVERAGE(Table2[1W Return vs Nifty]))/_xlfn.STDEV.P(Table2[1W Return vs Nifty])</f>
        <v>-1.6579543558035261</v>
      </c>
      <c r="O614">
        <v>712.19</v>
      </c>
      <c r="P614">
        <v>694.93305260002705</v>
      </c>
      <c r="Q614">
        <v>669.35875839556502</v>
      </c>
      <c r="R614">
        <v>35.7196683514792</v>
      </c>
      <c r="S614" s="1">
        <f>(Table2[[#This Row],[Close Price]]-Table2[[#This Row],[20D EMA]])/Table2[[#This Row],[20D EMA]]</f>
        <v>-2.3013521672587509E-2</v>
      </c>
      <c r="T614" s="1">
        <f>(Table2[[#This Row],[Close Price]]-Table2[[#This Row],[50D EMA]])/Table2[[#This Row],[50D EMA]]</f>
        <v>1.2475265016238587E-3</v>
      </c>
      <c r="U614" s="1">
        <f>(Table2[[#This Row],[Close Price]]-Table2[[#This Row],[200D EMA]])/Table2[[#This Row],[200D EMA]]</f>
        <v>3.9502346496240494E-2</v>
      </c>
      <c r="V614">
        <v>0.650497808286715</v>
      </c>
      <c r="W614">
        <v>690.65</v>
      </c>
      <c r="X614">
        <v>704.95</v>
      </c>
      <c r="Y614">
        <v>682.9</v>
      </c>
      <c r="Z614">
        <v>708.1</v>
      </c>
      <c r="AA614">
        <v>682.9</v>
      </c>
      <c r="AB614">
        <v>748.15</v>
      </c>
      <c r="AC614" s="1">
        <f>(Table2[[#This Row],[Close Price]]/Table2[[#This Row],[Day Low]])-1</f>
        <v>7.456743647288766E-3</v>
      </c>
      <c r="AD614" s="1">
        <f>(Table2[[#This Row],[Day High]]/Table2[[#This Row],[Close Price]])-1</f>
        <v>1.3150330554757339E-2</v>
      </c>
      <c r="AE614" s="1">
        <f>(Table2[[#This Row],[Close Price]]/Table2[[#This Row],[Current Week Low]])-1</f>
        <v>1.8890027822521471E-2</v>
      </c>
      <c r="AF614" s="1">
        <f>(Table2[[#This Row],[Current Week High]]/Table2[[#This Row],[Close Price]])-1</f>
        <v>1.7677493532624489E-2</v>
      </c>
      <c r="AG614" s="1">
        <f>(Table2[[#This Row],[Close Price]]/Table2[[#This Row],[Current Month Low]])-1</f>
        <v>1.8890027822521471E-2</v>
      </c>
      <c r="AH614" s="1">
        <f>(Table2[[#This Row],[Current Month High]]/Table2[[#This Row],[Close Price]])-1</f>
        <v>7.5237137108364438E-2</v>
      </c>
      <c r="AI614">
        <v>16.901408450704199</v>
      </c>
      <c r="AJ614">
        <v>25.663716814159201</v>
      </c>
      <c r="AK614" t="str">
        <f>IF(AND(Table2[[#This Row],[20D EMA]]&gt;Table2[[#This Row],[50D EMA]],Table2[[#This Row],[50D EMA]]&gt;Table2[[#This Row],[200D EMA]]),"Uptrend","Downtrend/NoTrend")</f>
        <v>Uptrend</v>
      </c>
      <c r="AL614">
        <v>0.06</v>
      </c>
      <c r="AM614" t="s">
        <v>3194</v>
      </c>
      <c r="AN614">
        <v>-5.46</v>
      </c>
      <c r="AO614" t="s">
        <v>3193</v>
      </c>
      <c r="AP614">
        <v>-8.5336768260840003E-3</v>
      </c>
      <c r="AQ614">
        <f>(Table2[[#This Row],[Sharpe Ratio]]-AVERAGE(Table2[Sharpe Ratio]))/_xlfn.STDEV.P(Table2[Sharpe Ratio])</f>
        <v>-0.87710620792348526</v>
      </c>
      <c r="AR61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-3.9921730219285525</v>
      </c>
      <c r="AS614">
        <f>_xlfn.RANK.AVG(Table2[[#This Row],[1Y Return vs Nifty Z-Score]],Table2[1Y Return vs Nifty Z-Score])</f>
        <v>634</v>
      </c>
      <c r="AT614">
        <f>_xlfn.RANK.AVG(Table2[[#This Row],[6M Return vs Nifty Z-Score]],Table2[6M Return vs Nifty Z-Score])</f>
        <v>460</v>
      </c>
      <c r="AU614">
        <f>_xlfn.RANK.AVG(Table2[[#This Row],[Sharpe Ratio Z-Score]],Table2[Sharpe Ratio Z-Score])</f>
        <v>595</v>
      </c>
      <c r="AV614">
        <f>(Table2[[#This Row],[Rank 1Y]]+Table2[[#This Row],[Rank 6M]]+Table2[[#This Row],[Rank Sharpe]])/3</f>
        <v>563</v>
      </c>
    </row>
    <row r="615" spans="1:48" x14ac:dyDescent="0.3">
      <c r="A615" t="s">
        <v>22</v>
      </c>
      <c r="B615" t="s">
        <v>23</v>
      </c>
      <c r="C615" t="s">
        <v>3148</v>
      </c>
      <c r="D615" t="s">
        <v>24</v>
      </c>
      <c r="E615">
        <v>1285097.34652024</v>
      </c>
      <c r="F615">
        <v>1684.1</v>
      </c>
      <c r="G615">
        <v>-16.7652335414475</v>
      </c>
      <c r="H615">
        <f>(Table2[[#This Row],[1Y Return vs Nifty]]-AVERAGE(Table2[1Y Return vs Nifty]))/_xlfn.STDEV.P(Table2[1Y Return vs Nifty])</f>
        <v>-0.70016205484915139</v>
      </c>
      <c r="I615">
        <v>2.4455232393270498</v>
      </c>
      <c r="J615">
        <f>(Table2[[#This Row],[1M Return vs Nifty]]-AVERAGE(Table2[1M Return vs Nifty]))/_xlfn.STDEV.P(Table2[1M Return vs Nifty])</f>
        <v>0.35483809284564705</v>
      </c>
      <c r="K615">
        <v>0.16790333440136901</v>
      </c>
      <c r="L615">
        <f>(Table2[[#This Row],[6M Return vs Nifty]]-AVERAGE(Table2[6M Return vs Nifty]))/_xlfn.STDEV.P(Table2[6M Return vs Nifty])</f>
        <v>-0.32860783910527336</v>
      </c>
      <c r="M615">
        <v>3.70636987098632</v>
      </c>
      <c r="N615">
        <f>(Table2[[#This Row],[1W Return vs Nifty]]-AVERAGE(Table2[1W Return vs Nifty]))/_xlfn.STDEV.P(Table2[1W Return vs Nifty])</f>
        <v>-8.8781466766630457E-2</v>
      </c>
      <c r="O615">
        <v>1681.01</v>
      </c>
      <c r="P615">
        <v>1666.68776528322</v>
      </c>
      <c r="Q615">
        <v>1602.2093712941601</v>
      </c>
      <c r="R615">
        <v>51.739642407241703</v>
      </c>
      <c r="S615" s="1">
        <f>(Table2[[#This Row],[Close Price]]-Table2[[#This Row],[20D EMA]])/Table2[[#This Row],[20D EMA]]</f>
        <v>1.8381806176048436E-3</v>
      </c>
      <c r="T615" s="1">
        <f>(Table2[[#This Row],[Close Price]]-Table2[[#This Row],[50D EMA]])/Table2[[#This Row],[50D EMA]]</f>
        <v>1.0447208577079278E-2</v>
      </c>
      <c r="U615" s="1">
        <f>(Table2[[#This Row],[Close Price]]-Table2[[#This Row],[200D EMA]])/Table2[[#This Row],[200D EMA]]</f>
        <v>5.1111065865064781E-2</v>
      </c>
      <c r="V615">
        <v>0.90101403016430803</v>
      </c>
      <c r="W615">
        <v>1675.5</v>
      </c>
      <c r="X615">
        <v>1698</v>
      </c>
      <c r="Y615">
        <v>1654</v>
      </c>
      <c r="Z615">
        <v>1698</v>
      </c>
      <c r="AA615">
        <v>1613</v>
      </c>
      <c r="AB615">
        <v>1742</v>
      </c>
      <c r="AC615" s="1">
        <f>(Table2[[#This Row],[Close Price]]/Table2[[#This Row],[Day Low]])-1</f>
        <v>5.1327961802447586E-3</v>
      </c>
      <c r="AD615" s="1">
        <f>(Table2[[#This Row],[Day High]]/Table2[[#This Row],[Close Price]])-1</f>
        <v>8.2536666468737696E-3</v>
      </c>
      <c r="AE615" s="1">
        <f>(Table2[[#This Row],[Close Price]]/Table2[[#This Row],[Current Week Low]])-1</f>
        <v>1.8198307134219993E-2</v>
      </c>
      <c r="AF615" s="1">
        <f>(Table2[[#This Row],[Current Week High]]/Table2[[#This Row],[Close Price]])-1</f>
        <v>8.2536666468737696E-3</v>
      </c>
      <c r="AG615" s="1">
        <f>(Table2[[#This Row],[Close Price]]/Table2[[#This Row],[Current Month Low]])-1</f>
        <v>4.4079355238685558E-2</v>
      </c>
      <c r="AH615" s="1">
        <f>(Table2[[#This Row],[Current Month High]]/Table2[[#This Row],[Close Price]])-1</f>
        <v>3.4380381212517186E-2</v>
      </c>
      <c r="AI615">
        <v>6.5257407517368398</v>
      </c>
      <c r="AJ615">
        <v>23.508488870961799</v>
      </c>
      <c r="AK615" t="str">
        <f>IF(AND(Table2[[#This Row],[20D EMA]]&gt;Table2[[#This Row],[50D EMA]],Table2[[#This Row],[50D EMA]]&gt;Table2[[#This Row],[200D EMA]]),"Uptrend","Downtrend/NoTrend")</f>
        <v>Uptrend</v>
      </c>
      <c r="AL615">
        <v>0.03</v>
      </c>
      <c r="AM615" t="s">
        <v>3194</v>
      </c>
      <c r="AN615">
        <v>-5.57</v>
      </c>
      <c r="AO615" t="s">
        <v>3193</v>
      </c>
      <c r="AP615">
        <v>-8.4348225713402003E-2</v>
      </c>
      <c r="AQ615">
        <f>(Table2[[#This Row],[Sharpe Ratio]]-AVERAGE(Table2[Sharpe Ratio]))/_xlfn.STDEV.P(Table2[Sharpe Ratio])</f>
        <v>-1.7607436196023829</v>
      </c>
      <c r="AR61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-2.5234568874777912</v>
      </c>
      <c r="AS615">
        <f>_xlfn.RANK.AVG(Table2[[#This Row],[1Y Return vs Nifty Z-Score]],Table2[1Y Return vs Nifty Z-Score])</f>
        <v>557</v>
      </c>
      <c r="AT615">
        <f>_xlfn.RANK.AVG(Table2[[#This Row],[6M Return vs Nifty Z-Score]],Table2[6M Return vs Nifty Z-Score])</f>
        <v>429</v>
      </c>
      <c r="AU615">
        <f>_xlfn.RANK.AVG(Table2[[#This Row],[Sharpe Ratio Z-Score]],Table2[Sharpe Ratio Z-Score])</f>
        <v>704</v>
      </c>
      <c r="AV615">
        <f>(Table2[[#This Row],[Rank 1Y]]+Table2[[#This Row],[Rank 6M]]+Table2[[#This Row],[Rank Sharpe]])/3</f>
        <v>563.33333333333337</v>
      </c>
    </row>
    <row r="616" spans="1:48" x14ac:dyDescent="0.3">
      <c r="A616" t="s">
        <v>927</v>
      </c>
      <c r="B616" t="s">
        <v>928</v>
      </c>
      <c r="C616" t="s">
        <v>3147</v>
      </c>
      <c r="D616" t="s">
        <v>21</v>
      </c>
      <c r="E616">
        <v>16388.386466079999</v>
      </c>
      <c r="F616">
        <v>593.20000000000005</v>
      </c>
      <c r="G616">
        <v>-17.841837001231799</v>
      </c>
      <c r="H616">
        <f>(Table2[[#This Row],[1Y Return vs Nifty]]-AVERAGE(Table2[1Y Return vs Nifty]))/_xlfn.STDEV.P(Table2[1Y Return vs Nifty])</f>
        <v>-0.71801805285759268</v>
      </c>
      <c r="I616">
        <v>-8.5594990395277595</v>
      </c>
      <c r="J616">
        <f>(Table2[[#This Row],[1M Return vs Nifty]]-AVERAGE(Table2[1M Return vs Nifty]))/_xlfn.STDEV.P(Table2[1M Return vs Nifty])</f>
        <v>-0.85802873486585973</v>
      </c>
      <c r="K616">
        <v>-28.629375269629499</v>
      </c>
      <c r="L616">
        <f>(Table2[[#This Row],[6M Return vs Nifty]]-AVERAGE(Table2[6M Return vs Nifty]))/_xlfn.STDEV.P(Table2[6M Return vs Nifty])</f>
        <v>-1.2010680134391181</v>
      </c>
      <c r="M616">
        <v>4.2882052286111696</v>
      </c>
      <c r="N616">
        <f>(Table2[[#This Row],[1W Return vs Nifty]]-AVERAGE(Table2[1W Return vs Nifty]))/_xlfn.STDEV.P(Table2[1W Return vs Nifty])</f>
        <v>2.3322779071459607E-2</v>
      </c>
      <c r="O616">
        <v>602.79999999999995</v>
      </c>
      <c r="P616">
        <v>622.69591614666695</v>
      </c>
      <c r="Q616">
        <v>639.19694312212096</v>
      </c>
      <c r="R616">
        <v>46.405329982019403</v>
      </c>
      <c r="S616" s="1">
        <f>(Table2[[#This Row],[Close Price]]-Table2[[#This Row],[20D EMA]])/Table2[[#This Row],[20D EMA]]</f>
        <v>-1.5925680159256651E-2</v>
      </c>
      <c r="T616" s="1">
        <f>(Table2[[#This Row],[Close Price]]-Table2[[#This Row],[50D EMA]])/Table2[[#This Row],[50D EMA]]</f>
        <v>-4.7368089916490747E-2</v>
      </c>
      <c r="U616" s="1">
        <f>(Table2[[#This Row],[Close Price]]-Table2[[#This Row],[200D EMA]])/Table2[[#This Row],[200D EMA]]</f>
        <v>-7.196051798597701E-2</v>
      </c>
      <c r="V616">
        <v>0.59130482275662399</v>
      </c>
      <c r="W616">
        <v>589.45000000000005</v>
      </c>
      <c r="X616">
        <v>606</v>
      </c>
      <c r="Y616">
        <v>580.54999999999995</v>
      </c>
      <c r="Z616">
        <v>606</v>
      </c>
      <c r="AA616">
        <v>561.85</v>
      </c>
      <c r="AB616">
        <v>608.75</v>
      </c>
      <c r="AC616" s="1">
        <f>(Table2[[#This Row],[Close Price]]/Table2[[#This Row],[Day Low]])-1</f>
        <v>6.3618627534141048E-3</v>
      </c>
      <c r="AD616" s="1">
        <f>(Table2[[#This Row],[Day High]]/Table2[[#This Row],[Close Price]])-1</f>
        <v>2.1577882670262838E-2</v>
      </c>
      <c r="AE616" s="1">
        <f>(Table2[[#This Row],[Close Price]]/Table2[[#This Row],[Current Week Low]])-1</f>
        <v>2.1789682197915994E-2</v>
      </c>
      <c r="AF616" s="1">
        <f>(Table2[[#This Row],[Current Week High]]/Table2[[#This Row],[Close Price]])-1</f>
        <v>2.1577882670262838E-2</v>
      </c>
      <c r="AG616" s="1">
        <f>(Table2[[#This Row],[Close Price]]/Table2[[#This Row],[Current Month Low]])-1</f>
        <v>5.5797810803595249E-2</v>
      </c>
      <c r="AH616" s="1">
        <f>(Table2[[#This Row],[Current Month High]]/Table2[[#This Row],[Close Price]])-1</f>
        <v>2.6213755900202251E-2</v>
      </c>
      <c r="AI616">
        <v>45.288267026298001</v>
      </c>
      <c r="AJ616">
        <v>16.416445883622799</v>
      </c>
      <c r="AK616" t="str">
        <f>IF(AND(Table2[[#This Row],[20D EMA]]&gt;Table2[[#This Row],[50D EMA]],Table2[[#This Row],[50D EMA]]&gt;Table2[[#This Row],[200D EMA]]),"Uptrend","Downtrend/NoTrend")</f>
        <v>Downtrend/NoTrend</v>
      </c>
      <c r="AL616">
        <v>-0.22</v>
      </c>
      <c r="AM616" t="s">
        <v>3193</v>
      </c>
      <c r="AN616">
        <v>-3.69</v>
      </c>
      <c r="AO616" t="s">
        <v>3193</v>
      </c>
      <c r="AP616">
        <v>3.3060451923759997E-2</v>
      </c>
      <c r="AQ616">
        <f>(Table2[[#This Row],[Sharpe Ratio]]-AVERAGE(Table2[Sharpe Ratio]))/_xlfn.STDEV.P(Table2[Sharpe Ratio])</f>
        <v>-0.39231629874420537</v>
      </c>
      <c r="AR6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6">
        <f>_xlfn.RANK.AVG(Table2[[#This Row],[1Y Return vs Nifty Z-Score]],Table2[1Y Return vs Nifty Z-Score])</f>
        <v>565</v>
      </c>
      <c r="AT616">
        <f>_xlfn.RANK.AVG(Table2[[#This Row],[6M Return vs Nifty Z-Score]],Table2[6M Return vs Nifty Z-Score])</f>
        <v>692</v>
      </c>
      <c r="AU616">
        <f>_xlfn.RANK.AVG(Table2[[#This Row],[Sharpe Ratio Z-Score]],Table2[Sharpe Ratio Z-Score])</f>
        <v>439</v>
      </c>
      <c r="AV616">
        <f>(Table2[[#This Row],[Rank 1Y]]+Table2[[#This Row],[Rank 6M]]+Table2[[#This Row],[Rank Sharpe]])/3</f>
        <v>565.33333333333337</v>
      </c>
    </row>
    <row r="617" spans="1:48" x14ac:dyDescent="0.3">
      <c r="A617" t="s">
        <v>475</v>
      </c>
      <c r="B617" t="s">
        <v>476</v>
      </c>
      <c r="C617" t="s">
        <v>3148</v>
      </c>
      <c r="D617" t="s">
        <v>34</v>
      </c>
      <c r="E617">
        <v>47657.327221287997</v>
      </c>
      <c r="F617">
        <v>104.68</v>
      </c>
      <c r="G617">
        <v>-27.3602100357122</v>
      </c>
      <c r="H617">
        <f>(Table2[[#This Row],[1Y Return vs Nifty]]-AVERAGE(Table2[1Y Return vs Nifty]))/_xlfn.STDEV.P(Table2[1Y Return vs Nifty])</f>
        <v>-0.8758849521348202</v>
      </c>
      <c r="I617">
        <v>-6.23025102309873</v>
      </c>
      <c r="J617">
        <f>(Table2[[#This Row],[1M Return vs Nifty]]-AVERAGE(Table2[1M Return vs Nifty]))/_xlfn.STDEV.P(Table2[1M Return vs Nifty])</f>
        <v>-0.60132160778736965</v>
      </c>
      <c r="K617">
        <v>-37.058490705319699</v>
      </c>
      <c r="L617">
        <f>(Table2[[#This Row],[6M Return vs Nifty]]-AVERAGE(Table2[6M Return vs Nifty]))/_xlfn.STDEV.P(Table2[6M Return vs Nifty])</f>
        <v>-1.4564417111979402</v>
      </c>
      <c r="M617">
        <v>-0.737010945727818</v>
      </c>
      <c r="N617">
        <f>(Table2[[#This Row],[1W Return vs Nifty]]-AVERAGE(Table2[1W Return vs Nifty]))/_xlfn.STDEV.P(Table2[1W Return vs Nifty])</f>
        <v>-0.94490313228828748</v>
      </c>
      <c r="O617">
        <v>108.52</v>
      </c>
      <c r="P617">
        <v>112.97129639526899</v>
      </c>
      <c r="Q617">
        <v>118.070256078234</v>
      </c>
      <c r="R617">
        <v>18.431810984717401</v>
      </c>
      <c r="S617" s="1">
        <f>(Table2[[#This Row],[Close Price]]-Table2[[#This Row],[20D EMA]])/Table2[[#This Row],[20D EMA]]</f>
        <v>-3.5385182454846932E-2</v>
      </c>
      <c r="T617" s="1">
        <f>(Table2[[#This Row],[Close Price]]-Table2[[#This Row],[50D EMA]])/Table2[[#This Row],[50D EMA]]</f>
        <v>-7.3392947233773695E-2</v>
      </c>
      <c r="U617" s="1">
        <f>(Table2[[#This Row],[Close Price]]-Table2[[#This Row],[200D EMA]])/Table2[[#This Row],[200D EMA]]</f>
        <v>-0.11340922365207315</v>
      </c>
      <c r="V617">
        <v>0.58487127246015402</v>
      </c>
      <c r="W617">
        <v>104.36</v>
      </c>
      <c r="X617">
        <v>105.59</v>
      </c>
      <c r="Y617">
        <v>104.33</v>
      </c>
      <c r="Z617">
        <v>106.3</v>
      </c>
      <c r="AA617">
        <v>101.07</v>
      </c>
      <c r="AB617">
        <v>111.69</v>
      </c>
      <c r="AC617" s="1">
        <f>(Table2[[#This Row],[Close Price]]/Table2[[#This Row],[Day Low]])-1</f>
        <v>3.0663089306248725E-3</v>
      </c>
      <c r="AD617" s="1">
        <f>(Table2[[#This Row],[Day High]]/Table2[[#This Row],[Close Price]])-1</f>
        <v>8.6931601069926145E-3</v>
      </c>
      <c r="AE617" s="1">
        <f>(Table2[[#This Row],[Close Price]]/Table2[[#This Row],[Current Week Low]])-1</f>
        <v>3.3547397680437907E-3</v>
      </c>
      <c r="AF617" s="1">
        <f>(Table2[[#This Row],[Current Week High]]/Table2[[#This Row],[Close Price]])-1</f>
        <v>1.5475735575085858E-2</v>
      </c>
      <c r="AG617" s="1">
        <f>(Table2[[#This Row],[Close Price]]/Table2[[#This Row],[Current Month Low]])-1</f>
        <v>3.5717819333135559E-2</v>
      </c>
      <c r="AH617" s="1">
        <f>(Table2[[#This Row],[Current Month High]]/Table2[[#This Row],[Close Price]])-1</f>
        <v>6.6965991593427532E-2</v>
      </c>
      <c r="AI617">
        <v>50.888421857088197</v>
      </c>
      <c r="AJ617">
        <v>21.157407407407401</v>
      </c>
      <c r="AK617" t="str">
        <f>IF(AND(Table2[[#This Row],[20D EMA]]&gt;Table2[[#This Row],[50D EMA]],Table2[[#This Row],[50D EMA]]&gt;Table2[[#This Row],[200D EMA]]),"Uptrend","Downtrend/NoTrend")</f>
        <v>Downtrend/NoTrend</v>
      </c>
      <c r="AL617">
        <v>-0.13</v>
      </c>
      <c r="AM617" t="s">
        <v>3193</v>
      </c>
      <c r="AN617">
        <v>-5.28</v>
      </c>
      <c r="AO617" t="s">
        <v>3193</v>
      </c>
      <c r="AP617">
        <v>5.8256586043426997E-2</v>
      </c>
      <c r="AQ617">
        <f>(Table2[[#This Row],[Sharpe Ratio]]-AVERAGE(Table2[Sharpe Ratio]))/_xlfn.STDEV.P(Table2[Sharpe Ratio])</f>
        <v>-9.8649092850678063E-2</v>
      </c>
      <c r="AR6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7">
        <f>_xlfn.RANK.AVG(Table2[[#This Row],[1Y Return vs Nifty Z-Score]],Table2[1Y Return vs Nifty Z-Score])</f>
        <v>621</v>
      </c>
      <c r="AT617">
        <f>_xlfn.RANK.AVG(Table2[[#This Row],[6M Return vs Nifty Z-Score]],Table2[6M Return vs Nifty Z-Score])</f>
        <v>719</v>
      </c>
      <c r="AU617">
        <f>_xlfn.RANK.AVG(Table2[[#This Row],[Sharpe Ratio Z-Score]],Table2[Sharpe Ratio Z-Score])</f>
        <v>365</v>
      </c>
      <c r="AV617">
        <f>(Table2[[#This Row],[Rank 1Y]]+Table2[[#This Row],[Rank 6M]]+Table2[[#This Row],[Rank Sharpe]])/3</f>
        <v>568.33333333333337</v>
      </c>
    </row>
    <row r="618" spans="1:48" x14ac:dyDescent="0.3">
      <c r="A618" t="s">
        <v>1019</v>
      </c>
      <c r="B618" t="s">
        <v>1020</v>
      </c>
      <c r="C618" t="s">
        <v>3158</v>
      </c>
      <c r="D618" t="s">
        <v>1021</v>
      </c>
      <c r="E618">
        <v>14139.172359066</v>
      </c>
      <c r="F618">
        <v>180.86</v>
      </c>
      <c r="G618">
        <v>-7.7615341360664702</v>
      </c>
      <c r="H618">
        <f>(Table2[[#This Row],[1Y Return vs Nifty]]-AVERAGE(Table2[1Y Return vs Nifty]))/_xlfn.STDEV.P(Table2[1Y Return vs Nifty])</f>
        <v>-0.55083127090080908</v>
      </c>
      <c r="I618">
        <v>-3.8436245473402701</v>
      </c>
      <c r="J618">
        <f>(Table2[[#This Row],[1M Return vs Nifty]]-AVERAGE(Table2[1M Return vs Nifty]))/_xlfn.STDEV.P(Table2[1M Return vs Nifty])</f>
        <v>-0.33829078338392488</v>
      </c>
      <c r="K618">
        <v>-30.814285524529101</v>
      </c>
      <c r="L618">
        <f>(Table2[[#This Row],[6M Return vs Nifty]]-AVERAGE(Table2[6M Return vs Nifty]))/_xlfn.STDEV.P(Table2[6M Return vs Nifty])</f>
        <v>-1.2672634066950172</v>
      </c>
      <c r="M618">
        <v>-1.4470459893304499</v>
      </c>
      <c r="N618">
        <f>(Table2[[#This Row],[1W Return vs Nifty]]-AVERAGE(Table2[1W Return vs Nifty]))/_xlfn.STDEV.P(Table2[1W Return vs Nifty])</f>
        <v>-1.0817080583529748</v>
      </c>
      <c r="O618">
        <v>186.34</v>
      </c>
      <c r="P618">
        <v>192.75112837889</v>
      </c>
      <c r="Q618">
        <v>195.827983200322</v>
      </c>
      <c r="R618">
        <v>31.0791106170551</v>
      </c>
      <c r="S618" s="1">
        <f>(Table2[[#This Row],[Close Price]]-Table2[[#This Row],[20D EMA]])/Table2[[#This Row],[20D EMA]]</f>
        <v>-2.9408607921004561E-2</v>
      </c>
      <c r="T618" s="1">
        <f>(Table2[[#This Row],[Close Price]]-Table2[[#This Row],[50D EMA]])/Table2[[#This Row],[50D EMA]]</f>
        <v>-6.169161487613007E-2</v>
      </c>
      <c r="U618" s="1">
        <f>(Table2[[#This Row],[Close Price]]-Table2[[#This Row],[200D EMA]])/Table2[[#This Row],[200D EMA]]</f>
        <v>-7.6434342813051906E-2</v>
      </c>
      <c r="V618">
        <v>1.00525816838631</v>
      </c>
      <c r="W618">
        <v>180.24</v>
      </c>
      <c r="X618">
        <v>183.09</v>
      </c>
      <c r="Y618">
        <v>180.24</v>
      </c>
      <c r="Z618">
        <v>185.3</v>
      </c>
      <c r="AA618">
        <v>179.95</v>
      </c>
      <c r="AB618">
        <v>192.65</v>
      </c>
      <c r="AC618" s="1">
        <f>(Table2[[#This Row],[Close Price]]/Table2[[#This Row],[Day Low]])-1</f>
        <v>3.4398579671548468E-3</v>
      </c>
      <c r="AD618" s="1">
        <f>(Table2[[#This Row],[Day High]]/Table2[[#This Row],[Close Price]])-1</f>
        <v>1.232997898927346E-2</v>
      </c>
      <c r="AE618" s="1">
        <f>(Table2[[#This Row],[Close Price]]/Table2[[#This Row],[Current Week Low]])-1</f>
        <v>3.4398579671548468E-3</v>
      </c>
      <c r="AF618" s="1">
        <f>(Table2[[#This Row],[Current Week High]]/Table2[[#This Row],[Close Price]])-1</f>
        <v>2.4549375207342683E-2</v>
      </c>
      <c r="AG618" s="1">
        <f>(Table2[[#This Row],[Close Price]]/Table2[[#This Row],[Current Month Low]])-1</f>
        <v>5.0569602667409619E-3</v>
      </c>
      <c r="AH618" s="1">
        <f>(Table2[[#This Row],[Current Month High]]/Table2[[#This Row],[Close Price]])-1</f>
        <v>6.5188543624903117E-2</v>
      </c>
      <c r="AI618">
        <v>31.3446864978436</v>
      </c>
      <c r="AJ618">
        <v>32.790014684287797</v>
      </c>
      <c r="AK618" t="str">
        <f>IF(AND(Table2[[#This Row],[20D EMA]]&gt;Table2[[#This Row],[50D EMA]],Table2[[#This Row],[50D EMA]]&gt;Table2[[#This Row],[200D EMA]]),"Uptrend","Downtrend/NoTrend")</f>
        <v>Downtrend/NoTrend</v>
      </c>
      <c r="AL618">
        <v>-0.18</v>
      </c>
      <c r="AM618" t="s">
        <v>3193</v>
      </c>
      <c r="AN618">
        <v>-2.65</v>
      </c>
      <c r="AO618" t="s">
        <v>3193</v>
      </c>
      <c r="AP618">
        <v>1.0636255099216001E-2</v>
      </c>
      <c r="AQ618">
        <f>(Table2[[#This Row],[Sharpe Ratio]]-AVERAGE(Table2[Sharpe Ratio]))/_xlfn.STDEV.P(Table2[Sharpe Ratio])</f>
        <v>-0.65367588647279207</v>
      </c>
      <c r="AR6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18">
        <f>_xlfn.RANK.AVG(Table2[[#This Row],[1Y Return vs Nifty Z-Score]],Table2[1Y Return vs Nifty Z-Score])</f>
        <v>505</v>
      </c>
      <c r="AT618">
        <f>_xlfn.RANK.AVG(Table2[[#This Row],[6M Return vs Nifty Z-Score]],Table2[6M Return vs Nifty Z-Score])</f>
        <v>699</v>
      </c>
      <c r="AU618">
        <f>_xlfn.RANK.AVG(Table2[[#This Row],[Sharpe Ratio Z-Score]],Table2[Sharpe Ratio Z-Score])</f>
        <v>501</v>
      </c>
      <c r="AV618">
        <f>(Table2[[#This Row],[Rank 1Y]]+Table2[[#This Row],[Rank 6M]]+Table2[[#This Row],[Rank Sharpe]])/3</f>
        <v>568.33333333333337</v>
      </c>
    </row>
    <row r="619" spans="1:48" x14ac:dyDescent="0.3">
      <c r="A619" t="s">
        <v>479</v>
      </c>
      <c r="B619" t="s">
        <v>480</v>
      </c>
      <c r="C619" t="s">
        <v>3147</v>
      </c>
      <c r="D619" t="s">
        <v>266</v>
      </c>
      <c r="E619">
        <v>46519.030694159999</v>
      </c>
      <c r="F619">
        <v>7469.1</v>
      </c>
      <c r="G619">
        <v>-26.972238813353599</v>
      </c>
      <c r="H619">
        <f>(Table2[[#This Row],[1Y Return vs Nifty]]-AVERAGE(Table2[1Y Return vs Nifty]))/_xlfn.STDEV.P(Table2[1Y Return vs Nifty])</f>
        <v>-0.86945025855213787</v>
      </c>
      <c r="I619">
        <v>-1.09701249381173</v>
      </c>
      <c r="J619">
        <f>(Table2[[#This Row],[1M Return vs Nifty]]-AVERAGE(Table2[1M Return vs Nifty]))/_xlfn.STDEV.P(Table2[1M Return vs Nifty])</f>
        <v>-3.5585839776668272E-2</v>
      </c>
      <c r="K619">
        <v>-13.256284645823699</v>
      </c>
      <c r="L619">
        <f>(Table2[[#This Row],[6M Return vs Nifty]]-AVERAGE(Table2[6M Return vs Nifty]))/_xlfn.STDEV.P(Table2[6M Return vs Nifty])</f>
        <v>-0.73531534596941439</v>
      </c>
      <c r="M619">
        <v>2.0297706807029301</v>
      </c>
      <c r="N619">
        <f>(Table2[[#This Row],[1W Return vs Nifty]]-AVERAGE(Table2[1W Return vs Nifty]))/_xlfn.STDEV.P(Table2[1W Return vs Nifty])</f>
        <v>-0.41181767509664924</v>
      </c>
      <c r="O619">
        <v>7643.01</v>
      </c>
      <c r="P619">
        <v>7548.0347399046505</v>
      </c>
      <c r="Q619">
        <v>7461.8524327093901</v>
      </c>
      <c r="R619">
        <v>37.2510854500023</v>
      </c>
      <c r="S619" s="1">
        <f>(Table2[[#This Row],[Close Price]]-Table2[[#This Row],[20D EMA]])/Table2[[#This Row],[20D EMA]]</f>
        <v>-2.275412435676518E-2</v>
      </c>
      <c r="T619" s="1">
        <f>(Table2[[#This Row],[Close Price]]-Table2[[#This Row],[50D EMA]])/Table2[[#This Row],[50D EMA]]</f>
        <v>-1.0457654558390019E-2</v>
      </c>
      <c r="U619" s="1">
        <f>(Table2[[#This Row],[Close Price]]-Table2[[#This Row],[200D EMA]])/Table2[[#This Row],[200D EMA]]</f>
        <v>9.7128258109745191E-4</v>
      </c>
      <c r="V619">
        <v>0.67867601951567702</v>
      </c>
      <c r="W619">
        <v>7455</v>
      </c>
      <c r="X619">
        <v>7631.35</v>
      </c>
      <c r="Y619">
        <v>7455</v>
      </c>
      <c r="Z619">
        <v>7749</v>
      </c>
      <c r="AA619">
        <v>7352</v>
      </c>
      <c r="AB619">
        <v>8027</v>
      </c>
      <c r="AC619" s="1">
        <f>(Table2[[#This Row],[Close Price]]/Table2[[#This Row],[Day Low]])-1</f>
        <v>1.8913480885311973E-3</v>
      </c>
      <c r="AD619" s="1">
        <f>(Table2[[#This Row],[Day High]]/Table2[[#This Row],[Close Price]])-1</f>
        <v>2.1722831398695908E-2</v>
      </c>
      <c r="AE619" s="1">
        <f>(Table2[[#This Row],[Close Price]]/Table2[[#This Row],[Current Week Low]])-1</f>
        <v>1.8913480885311973E-3</v>
      </c>
      <c r="AF619" s="1">
        <f>(Table2[[#This Row],[Current Week High]]/Table2[[#This Row],[Close Price]])-1</f>
        <v>3.7474394505361941E-2</v>
      </c>
      <c r="AG619" s="1">
        <f>(Table2[[#This Row],[Close Price]]/Table2[[#This Row],[Current Month Low]])-1</f>
        <v>1.5927638737758487E-2</v>
      </c>
      <c r="AH619" s="1">
        <f>(Table2[[#This Row],[Current Month High]]/Table2[[#This Row],[Close Price]])-1</f>
        <v>7.4694407626086035E-2</v>
      </c>
      <c r="AI619">
        <v>23.174144140525598</v>
      </c>
      <c r="AJ619">
        <v>16.500811080608901</v>
      </c>
      <c r="AK619" t="str">
        <f>IF(AND(Table2[[#This Row],[20D EMA]]&gt;Table2[[#This Row],[50D EMA]],Table2[[#This Row],[50D EMA]]&gt;Table2[[#This Row],[200D EMA]]),"Uptrend","Downtrend/NoTrend")</f>
        <v>Uptrend</v>
      </c>
      <c r="AL619">
        <v>0.03</v>
      </c>
      <c r="AM619" t="s">
        <v>3194</v>
      </c>
      <c r="AN619">
        <v>-4.66</v>
      </c>
      <c r="AO619" t="s">
        <v>3193</v>
      </c>
      <c r="AP619">
        <v>4.3126396617470001E-3</v>
      </c>
      <c r="AQ619">
        <f>(Table2[[#This Row],[Sharpe Ratio]]-AVERAGE(Table2[Sharpe Ratio]))/_xlfn.STDEV.P(Table2[Sharpe Ratio])</f>
        <v>-0.72737919618875257</v>
      </c>
      <c r="AR61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-2.779548315583622</v>
      </c>
      <c r="AS619">
        <f>_xlfn.RANK.AVG(Table2[[#This Row],[1Y Return vs Nifty Z-Score]],Table2[1Y Return vs Nifty Z-Score])</f>
        <v>620</v>
      </c>
      <c r="AT619">
        <f>_xlfn.RANK.AVG(Table2[[#This Row],[6M Return vs Nifty Z-Score]],Table2[6M Return vs Nifty Z-Score])</f>
        <v>573</v>
      </c>
      <c r="AU619">
        <f>_xlfn.RANK.AVG(Table2[[#This Row],[Sharpe Ratio Z-Score]],Table2[Sharpe Ratio Z-Score])</f>
        <v>513</v>
      </c>
      <c r="AV619">
        <f>(Table2[[#This Row],[Rank 1Y]]+Table2[[#This Row],[Rank 6M]]+Table2[[#This Row],[Rank Sharpe]])/3</f>
        <v>568.66666666666663</v>
      </c>
    </row>
    <row r="620" spans="1:48" x14ac:dyDescent="0.3">
      <c r="A620" t="s">
        <v>670</v>
      </c>
      <c r="B620" t="s">
        <v>671</v>
      </c>
      <c r="C620" t="s">
        <v>3154</v>
      </c>
      <c r="D620" t="s">
        <v>518</v>
      </c>
      <c r="E620">
        <v>28463.092866215899</v>
      </c>
      <c r="F620">
        <v>64.38</v>
      </c>
      <c r="G620">
        <v>-23.296192342227599</v>
      </c>
      <c r="H620">
        <f>(Table2[[#This Row],[1Y Return vs Nifty]]-AVERAGE(Table2[1Y Return vs Nifty]))/_xlfn.STDEV.P(Table2[1Y Return vs Nifty])</f>
        <v>-0.8084812194218769</v>
      </c>
      <c r="I620">
        <v>-5.7913086385000696</v>
      </c>
      <c r="J620">
        <f>(Table2[[#This Row],[1M Return vs Nifty]]-AVERAGE(Table2[1M Return vs Nifty]))/_xlfn.STDEV.P(Table2[1M Return vs Nifty])</f>
        <v>-0.5529456350663311</v>
      </c>
      <c r="K620">
        <v>-18.995910478033601</v>
      </c>
      <c r="L620">
        <f>(Table2[[#This Row],[6M Return vs Nifty]]-AVERAGE(Table2[6M Return vs Nifty]))/_xlfn.STDEV.P(Table2[6M Return vs Nifty])</f>
        <v>-0.90920660225916528</v>
      </c>
      <c r="M620">
        <v>-2.2264432992646599</v>
      </c>
      <c r="N620">
        <f>(Table2[[#This Row],[1W Return vs Nifty]]-AVERAGE(Table2[1W Return vs Nifty]))/_xlfn.STDEV.P(Table2[1W Return vs Nifty])</f>
        <v>-1.2318772539740266</v>
      </c>
      <c r="O620">
        <v>67.83</v>
      </c>
      <c r="P620">
        <v>69.431019406234995</v>
      </c>
      <c r="Q620">
        <v>68.371962956170194</v>
      </c>
      <c r="R620">
        <v>19.838964718347398</v>
      </c>
      <c r="S620" s="1">
        <f>(Table2[[#This Row],[Close Price]]-Table2[[#This Row],[20D EMA]])/Table2[[#This Row],[20D EMA]]</f>
        <v>-5.0862450243255239E-2</v>
      </c>
      <c r="T620" s="1">
        <f>(Table2[[#This Row],[Close Price]]-Table2[[#This Row],[50D EMA]])/Table2[[#This Row],[50D EMA]]</f>
        <v>-7.2748743276861802E-2</v>
      </c>
      <c r="U620" s="1">
        <f>(Table2[[#This Row],[Close Price]]-Table2[[#This Row],[200D EMA]])/Table2[[#This Row],[200D EMA]]</f>
        <v>-5.8385963830367774E-2</v>
      </c>
      <c r="V620">
        <v>1.5221387235796699</v>
      </c>
      <c r="W620">
        <v>63.52</v>
      </c>
      <c r="X620">
        <v>65.98</v>
      </c>
      <c r="Y620">
        <v>63.52</v>
      </c>
      <c r="Z620">
        <v>66.34</v>
      </c>
      <c r="AA620">
        <v>63.52</v>
      </c>
      <c r="AB620">
        <v>71.86</v>
      </c>
      <c r="AC620" s="1">
        <f>(Table2[[#This Row],[Close Price]]/Table2[[#This Row],[Day Low]])-1</f>
        <v>1.3539042821158587E-2</v>
      </c>
      <c r="AD620" s="1">
        <f>(Table2[[#This Row],[Day High]]/Table2[[#This Row],[Close Price]])-1</f>
        <v>2.4852438645542207E-2</v>
      </c>
      <c r="AE620" s="1">
        <f>(Table2[[#This Row],[Close Price]]/Table2[[#This Row],[Current Week Low]])-1</f>
        <v>1.3539042821158587E-2</v>
      </c>
      <c r="AF620" s="1">
        <f>(Table2[[#This Row],[Current Week High]]/Table2[[#This Row],[Close Price]])-1</f>
        <v>3.044423734078916E-2</v>
      </c>
      <c r="AG620" s="1">
        <f>(Table2[[#This Row],[Close Price]]/Table2[[#This Row],[Current Month Low]])-1</f>
        <v>1.3539042821158587E-2</v>
      </c>
      <c r="AH620" s="1">
        <f>(Table2[[#This Row],[Current Month High]]/Table2[[#This Row],[Close Price]])-1</f>
        <v>0.11618515066790946</v>
      </c>
      <c r="AI620">
        <v>24.262193227710402</v>
      </c>
      <c r="AJ620">
        <v>11.2878133102852</v>
      </c>
      <c r="AK620" t="str">
        <f>IF(AND(Table2[[#This Row],[20D EMA]]&gt;Table2[[#This Row],[50D EMA]],Table2[[#This Row],[50D EMA]]&gt;Table2[[#This Row],[200D EMA]]),"Uptrend","Downtrend/NoTrend")</f>
        <v>Downtrend/NoTrend</v>
      </c>
      <c r="AL620">
        <v>-0.17</v>
      </c>
      <c r="AM620" t="s">
        <v>3193</v>
      </c>
      <c r="AN620">
        <v>-10.94</v>
      </c>
      <c r="AO620" t="s">
        <v>3193</v>
      </c>
      <c r="AP620">
        <v>1.7734272874541001E-2</v>
      </c>
      <c r="AQ620">
        <f>(Table2[[#This Row],[Sharpe Ratio]]-AVERAGE(Table2[Sharpe Ratio]))/_xlfn.STDEV.P(Table2[Sharpe Ratio])</f>
        <v>-0.57094672502435972</v>
      </c>
      <c r="AR6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0">
        <f>_xlfn.RANK.AVG(Table2[[#This Row],[1Y Return vs Nifty Z-Score]],Table2[1Y Return vs Nifty Z-Score])</f>
        <v>599</v>
      </c>
      <c r="AT620">
        <f>_xlfn.RANK.AVG(Table2[[#This Row],[6M Return vs Nifty Z-Score]],Table2[6M Return vs Nifty Z-Score])</f>
        <v>631</v>
      </c>
      <c r="AU620">
        <f>_xlfn.RANK.AVG(Table2[[#This Row],[Sharpe Ratio Z-Score]],Table2[Sharpe Ratio Z-Score])</f>
        <v>483</v>
      </c>
      <c r="AV620">
        <f>(Table2[[#This Row],[Rank 1Y]]+Table2[[#This Row],[Rank 6M]]+Table2[[#This Row],[Rank Sharpe]])/3</f>
        <v>571</v>
      </c>
    </row>
    <row r="621" spans="1:48" x14ac:dyDescent="0.3">
      <c r="A621" t="s">
        <v>1315</v>
      </c>
      <c r="B621" t="s">
        <v>1316</v>
      </c>
      <c r="C621" t="s">
        <v>3152</v>
      </c>
      <c r="D621" t="s">
        <v>51</v>
      </c>
      <c r="E621">
        <v>8736.6697311499993</v>
      </c>
      <c r="F621">
        <v>5263.25</v>
      </c>
      <c r="G621">
        <v>-25.020870016522402</v>
      </c>
      <c r="H621">
        <f>(Table2[[#This Row],[1Y Return vs Nifty]]-AVERAGE(Table2[1Y Return vs Nifty]))/_xlfn.STDEV.P(Table2[1Y Return vs Nifty])</f>
        <v>-0.83708584709377853</v>
      </c>
      <c r="I621">
        <v>1.3897435992971601</v>
      </c>
      <c r="J621">
        <f>(Table2[[#This Row],[1M Return vs Nifty]]-AVERAGE(Table2[1M Return vs Nifty]))/_xlfn.STDEV.P(Table2[1M Return vs Nifty])</f>
        <v>0.23848029998357745</v>
      </c>
      <c r="K621">
        <v>-0.21488035541039499</v>
      </c>
      <c r="L621">
        <f>(Table2[[#This Row],[6M Return vs Nifty]]-AVERAGE(Table2[6M Return vs Nifty]))/_xlfn.STDEV.P(Table2[6M Return vs Nifty])</f>
        <v>-0.3402048906648113</v>
      </c>
      <c r="M621">
        <v>-0.97584906589048903</v>
      </c>
      <c r="N621">
        <f>(Table2[[#This Row],[1W Return vs Nifty]]-AVERAGE(Table2[1W Return vs Nifty]))/_xlfn.STDEV.P(Table2[1W Return vs Nifty])</f>
        <v>-0.99092090516397258</v>
      </c>
      <c r="O621">
        <v>5294.81</v>
      </c>
      <c r="P621">
        <v>5252.9828582172304</v>
      </c>
      <c r="Q621">
        <v>5101.32404397342</v>
      </c>
      <c r="R621">
        <v>45.824033135342702</v>
      </c>
      <c r="S621" s="1">
        <f>(Table2[[#This Row],[Close Price]]-Table2[[#This Row],[20D EMA]])/Table2[[#This Row],[20D EMA]]</f>
        <v>-5.9605538253498045E-3</v>
      </c>
      <c r="T621" s="1">
        <f>(Table2[[#This Row],[Close Price]]-Table2[[#This Row],[50D EMA]])/Table2[[#This Row],[50D EMA]]</f>
        <v>1.9545355581560187E-3</v>
      </c>
      <c r="U621" s="1">
        <f>(Table2[[#This Row],[Close Price]]-Table2[[#This Row],[200D EMA]])/Table2[[#This Row],[200D EMA]]</f>
        <v>3.174194672417946E-2</v>
      </c>
      <c r="V621">
        <v>0.66399662998612996</v>
      </c>
      <c r="W621">
        <v>5219.6499999999996</v>
      </c>
      <c r="X621">
        <v>5279</v>
      </c>
      <c r="Y621">
        <v>5211.7</v>
      </c>
      <c r="Z621">
        <v>5279</v>
      </c>
      <c r="AA621">
        <v>5194.1000000000004</v>
      </c>
      <c r="AB621">
        <v>5550</v>
      </c>
      <c r="AC621" s="1">
        <f>(Table2[[#This Row],[Close Price]]/Table2[[#This Row],[Day Low]])-1</f>
        <v>8.3530504918913895E-3</v>
      </c>
      <c r="AD621" s="1">
        <f>(Table2[[#This Row],[Day High]]/Table2[[#This Row],[Close Price]])-1</f>
        <v>2.9924476321663285E-3</v>
      </c>
      <c r="AE621" s="1">
        <f>(Table2[[#This Row],[Close Price]]/Table2[[#This Row],[Current Week Low]])-1</f>
        <v>9.8912063242320158E-3</v>
      </c>
      <c r="AF621" s="1">
        <f>(Table2[[#This Row],[Current Week High]]/Table2[[#This Row],[Close Price]])-1</f>
        <v>2.9924476321663285E-3</v>
      </c>
      <c r="AG621" s="1">
        <f>(Table2[[#This Row],[Close Price]]/Table2[[#This Row],[Current Month Low]])-1</f>
        <v>1.3313182264492296E-2</v>
      </c>
      <c r="AH621" s="1">
        <f>(Table2[[#This Row],[Current Month High]]/Table2[[#This Row],[Close Price]])-1</f>
        <v>5.4481546572934914E-2</v>
      </c>
      <c r="AI621">
        <v>7.2122737852087599</v>
      </c>
      <c r="AJ621">
        <v>13.516515512611701</v>
      </c>
      <c r="AK621" t="str">
        <f>IF(AND(Table2[[#This Row],[20D EMA]]&gt;Table2[[#This Row],[50D EMA]],Table2[[#This Row],[50D EMA]]&gt;Table2[[#This Row],[200D EMA]]),"Uptrend","Downtrend/NoTrend")</f>
        <v>Uptrend</v>
      </c>
      <c r="AL621">
        <v>-0.08</v>
      </c>
      <c r="AM621" t="s">
        <v>3193</v>
      </c>
      <c r="AN621">
        <v>0.23</v>
      </c>
      <c r="AO621" t="s">
        <v>3194</v>
      </c>
      <c r="AP621">
        <v>-5.2465476785731997E-2</v>
      </c>
      <c r="AQ621">
        <f>(Table2[[#This Row],[Sharpe Ratio]]-AVERAGE(Table2[Sharpe Ratio]))/_xlfn.STDEV.P(Table2[Sharpe Ratio])</f>
        <v>-1.3891422561025188</v>
      </c>
      <c r="AR62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-3.3188735990415039</v>
      </c>
      <c r="AS621">
        <f>_xlfn.RANK.AVG(Table2[[#This Row],[1Y Return vs Nifty Z-Score]],Table2[1Y Return vs Nifty Z-Score])</f>
        <v>607</v>
      </c>
      <c r="AT621">
        <f>_xlfn.RANK.AVG(Table2[[#This Row],[6M Return vs Nifty Z-Score]],Table2[6M Return vs Nifty Z-Score])</f>
        <v>431</v>
      </c>
      <c r="AU621">
        <f>_xlfn.RANK.AVG(Table2[[#This Row],[Sharpe Ratio Z-Score]],Table2[Sharpe Ratio Z-Score])</f>
        <v>676</v>
      </c>
      <c r="AV621">
        <f>(Table2[[#This Row],[Rank 1Y]]+Table2[[#This Row],[Rank 6M]]+Table2[[#This Row],[Rank Sharpe]])/3</f>
        <v>571.33333333333337</v>
      </c>
    </row>
    <row r="622" spans="1:48" x14ac:dyDescent="0.3">
      <c r="A622" t="s">
        <v>1705</v>
      </c>
      <c r="B622" t="s">
        <v>1706</v>
      </c>
      <c r="C622" t="s">
        <v>3157</v>
      </c>
      <c r="D622" t="s">
        <v>303</v>
      </c>
      <c r="E622">
        <v>5091.9771796349996</v>
      </c>
      <c r="F622">
        <v>238.65</v>
      </c>
      <c r="G622">
        <v>-22.263678086299301</v>
      </c>
      <c r="H622">
        <f>(Table2[[#This Row],[1Y Return vs Nifty]]-AVERAGE(Table2[1Y Return vs Nifty]))/_xlfn.STDEV.P(Table2[1Y Return vs Nifty])</f>
        <v>-0.79135646254877834</v>
      </c>
      <c r="I622">
        <v>-7.4055325891496802</v>
      </c>
      <c r="J622">
        <f>(Table2[[#This Row],[1M Return vs Nifty]]-AVERAGE(Table2[1M Return vs Nifty]))/_xlfn.STDEV.P(Table2[1M Return vs Nifty])</f>
        <v>-0.73084974399322944</v>
      </c>
      <c r="K622">
        <v>1.0852315033239299</v>
      </c>
      <c r="L622">
        <f>(Table2[[#This Row],[6M Return vs Nifty]]-AVERAGE(Table2[6M Return vs Nifty]))/_xlfn.STDEV.P(Table2[6M Return vs Nifty])</f>
        <v>-0.30081589719352969</v>
      </c>
      <c r="M622">
        <v>0.98018267782511603</v>
      </c>
      <c r="N622">
        <f>(Table2[[#This Row],[1W Return vs Nifty]]-AVERAGE(Table2[1W Return vs Nifty]))/_xlfn.STDEV.P(Table2[1W Return vs Nifty])</f>
        <v>-0.61404545304339664</v>
      </c>
      <c r="O622">
        <v>232.74</v>
      </c>
      <c r="P622">
        <v>250.17454259879599</v>
      </c>
      <c r="Q622">
        <v>242.978280086513</v>
      </c>
      <c r="R622">
        <v>48.534992344826598</v>
      </c>
      <c r="S622" s="1">
        <f>(Table2[[#This Row],[Close Price]]-Table2[[#This Row],[20D EMA]])/Table2[[#This Row],[20D EMA]]</f>
        <v>2.5393142562516097E-2</v>
      </c>
      <c r="T622" s="1">
        <f>(Table2[[#This Row],[Close Price]]-Table2[[#This Row],[50D EMA]])/Table2[[#This Row],[50D EMA]]</f>
        <v>-4.6066008471844618E-2</v>
      </c>
      <c r="U622" s="1">
        <f>(Table2[[#This Row],[Close Price]]-Table2[[#This Row],[200D EMA]])/Table2[[#This Row],[200D EMA]]</f>
        <v>-1.7813444415574493E-2</v>
      </c>
      <c r="V622">
        <v>0.53280717958717905</v>
      </c>
      <c r="W622">
        <v>237.59</v>
      </c>
      <c r="X622">
        <v>241.35</v>
      </c>
      <c r="Y622">
        <v>233.57</v>
      </c>
      <c r="Z622">
        <v>241.7</v>
      </c>
      <c r="AA622">
        <v>231.5</v>
      </c>
      <c r="AB622">
        <v>241.7</v>
      </c>
      <c r="AC622" s="1">
        <f>(Table2[[#This Row],[Close Price]]/Table2[[#This Row],[Day Low]])-1</f>
        <v>4.4614672334695182E-3</v>
      </c>
      <c r="AD622" s="1">
        <f>(Table2[[#This Row],[Day High]]/Table2[[#This Row],[Close Price]])-1</f>
        <v>1.1313639220615901E-2</v>
      </c>
      <c r="AE622" s="1">
        <f>(Table2[[#This Row],[Close Price]]/Table2[[#This Row],[Current Week Low]])-1</f>
        <v>2.1749368497666621E-2</v>
      </c>
      <c r="AF622" s="1">
        <f>(Table2[[#This Row],[Current Week High]]/Table2[[#This Row],[Close Price]])-1</f>
        <v>1.2780222082547699E-2</v>
      </c>
      <c r="AG622" s="1">
        <f>(Table2[[#This Row],[Close Price]]/Table2[[#This Row],[Current Month Low]])-1</f>
        <v>3.0885529157667513E-2</v>
      </c>
      <c r="AH622" s="1">
        <f>(Table2[[#This Row],[Current Month High]]/Table2[[#This Row],[Close Price]])-1</f>
        <v>1.2780222082547699E-2</v>
      </c>
      <c r="AI622">
        <v>24.4919337942593</v>
      </c>
      <c r="AJ622">
        <v>26.269841269841201</v>
      </c>
      <c r="AK622" t="str">
        <f>IF(AND(Table2[[#This Row],[20D EMA]]&gt;Table2[[#This Row],[50D EMA]],Table2[[#This Row],[50D EMA]]&gt;Table2[[#This Row],[200D EMA]]),"Uptrend","Downtrend/NoTrend")</f>
        <v>Downtrend/NoTrend</v>
      </c>
      <c r="AL622">
        <v>-0.18</v>
      </c>
      <c r="AM622" t="s">
        <v>3193</v>
      </c>
      <c r="AN622">
        <v>-1.32</v>
      </c>
      <c r="AO622" t="s">
        <v>3193</v>
      </c>
      <c r="AP622">
        <v>-9.2439863742945994E-2</v>
      </c>
      <c r="AQ622">
        <f>(Table2[[#This Row],[Sharpe Ratio]]-AVERAGE(Table2[Sharpe Ratio]))/_xlfn.STDEV.P(Table2[Sharpe Ratio])</f>
        <v>-1.8550536720871089</v>
      </c>
      <c r="AR6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2">
        <f>_xlfn.RANK.AVG(Table2[[#This Row],[1Y Return vs Nifty Z-Score]],Table2[1Y Return vs Nifty Z-Score])</f>
        <v>588</v>
      </c>
      <c r="AT622">
        <f>_xlfn.RANK.AVG(Table2[[#This Row],[6M Return vs Nifty Z-Score]],Table2[6M Return vs Nifty Z-Score])</f>
        <v>416</v>
      </c>
      <c r="AU622">
        <f>_xlfn.RANK.AVG(Table2[[#This Row],[Sharpe Ratio Z-Score]],Table2[Sharpe Ratio Z-Score])</f>
        <v>713</v>
      </c>
      <c r="AV622">
        <f>(Table2[[#This Row],[Rank 1Y]]+Table2[[#This Row],[Rank 6M]]+Table2[[#This Row],[Rank Sharpe]])/3</f>
        <v>572.33333333333337</v>
      </c>
    </row>
    <row r="623" spans="1:48" x14ac:dyDescent="0.3">
      <c r="A623" t="s">
        <v>535</v>
      </c>
      <c r="B623" t="s">
        <v>536</v>
      </c>
      <c r="C623" t="s">
        <v>3154</v>
      </c>
      <c r="D623" t="s">
        <v>184</v>
      </c>
      <c r="E623">
        <v>40804.034311199997</v>
      </c>
      <c r="F623">
        <v>656.8</v>
      </c>
      <c r="G623">
        <v>-9.5068497572384203</v>
      </c>
      <c r="H623">
        <f>(Table2[[#This Row],[1Y Return vs Nifty]]-AVERAGE(Table2[1Y Return vs Nifty]))/_xlfn.STDEV.P(Table2[1Y Return vs Nifty])</f>
        <v>-0.57977818907436907</v>
      </c>
      <c r="I623">
        <v>-8.5007326076769001</v>
      </c>
      <c r="J623">
        <f>(Table2[[#This Row],[1M Return vs Nifty]]-AVERAGE(Table2[1M Return vs Nifty]))/_xlfn.STDEV.P(Table2[1M Return vs Nifty])</f>
        <v>-0.85155206867029676</v>
      </c>
      <c r="K623">
        <v>-13.877512775667</v>
      </c>
      <c r="L623">
        <f>(Table2[[#This Row],[6M Return vs Nifty]]-AVERAGE(Table2[6M Return vs Nifty]))/_xlfn.STDEV.P(Table2[6M Return vs Nifty])</f>
        <v>-0.75413645785004579</v>
      </c>
      <c r="M623">
        <v>-2.1735892434646402</v>
      </c>
      <c r="N623">
        <f>(Table2[[#This Row],[1W Return vs Nifty]]-AVERAGE(Table2[1W Return vs Nifty]))/_xlfn.STDEV.P(Table2[1W Return vs Nifty])</f>
        <v>-1.2216936788658843</v>
      </c>
      <c r="O623">
        <v>694.78</v>
      </c>
      <c r="P623">
        <v>698.22328115713697</v>
      </c>
      <c r="Q623">
        <v>657.82949518299597</v>
      </c>
      <c r="R623">
        <v>19.241769891568499</v>
      </c>
      <c r="S623" s="1">
        <f>(Table2[[#This Row],[Close Price]]-Table2[[#This Row],[20D EMA]])/Table2[[#This Row],[20D EMA]]</f>
        <v>-5.4664785975416706E-2</v>
      </c>
      <c r="T623" s="1">
        <f>(Table2[[#This Row],[Close Price]]-Table2[[#This Row],[50D EMA]])/Table2[[#This Row],[50D EMA]]</f>
        <v>-5.9326697168401339E-2</v>
      </c>
      <c r="U623" s="1">
        <f>(Table2[[#This Row],[Close Price]]-Table2[[#This Row],[200D EMA]])/Table2[[#This Row],[200D EMA]]</f>
        <v>-1.564987873810111E-3</v>
      </c>
      <c r="V623">
        <v>0.94446192243544802</v>
      </c>
      <c r="W623">
        <v>655.20000000000005</v>
      </c>
      <c r="X623">
        <v>669.95</v>
      </c>
      <c r="Y623">
        <v>655.20000000000005</v>
      </c>
      <c r="Z623">
        <v>669.95</v>
      </c>
      <c r="AA623">
        <v>655.20000000000005</v>
      </c>
      <c r="AB623">
        <v>745.7</v>
      </c>
      <c r="AC623" s="1">
        <f>(Table2[[#This Row],[Close Price]]/Table2[[#This Row],[Day Low]])-1</f>
        <v>2.4420024420022113E-3</v>
      </c>
      <c r="AD623" s="1">
        <f>(Table2[[#This Row],[Day High]]/Table2[[#This Row],[Close Price]])-1</f>
        <v>2.0021315468940371E-2</v>
      </c>
      <c r="AE623" s="1">
        <f>(Table2[[#This Row],[Close Price]]/Table2[[#This Row],[Current Week Low]])-1</f>
        <v>2.4420024420022113E-3</v>
      </c>
      <c r="AF623" s="1">
        <f>(Table2[[#This Row],[Current Week High]]/Table2[[#This Row],[Close Price]])-1</f>
        <v>2.0021315468940371E-2</v>
      </c>
      <c r="AG623" s="1">
        <f>(Table2[[#This Row],[Close Price]]/Table2[[#This Row],[Current Month Low]])-1</f>
        <v>2.4420024420022113E-3</v>
      </c>
      <c r="AH623" s="1">
        <f>(Table2[[#This Row],[Current Month High]]/Table2[[#This Row],[Close Price]])-1</f>
        <v>0.13535322777101122</v>
      </c>
      <c r="AI623">
        <v>17.029537149817202</v>
      </c>
      <c r="AJ623">
        <v>34.562589633271799</v>
      </c>
      <c r="AK623" t="str">
        <f>IF(AND(Table2[[#This Row],[20D EMA]]&gt;Table2[[#This Row],[50D EMA]],Table2[[#This Row],[50D EMA]]&gt;Table2[[#This Row],[200D EMA]]),"Uptrend","Downtrend/NoTrend")</f>
        <v>Downtrend/NoTrend</v>
      </c>
      <c r="AL623">
        <v>-0.05</v>
      </c>
      <c r="AM623" t="s">
        <v>3193</v>
      </c>
      <c r="AN623">
        <v>-11.73</v>
      </c>
      <c r="AO623" t="s">
        <v>3193</v>
      </c>
      <c r="AP623">
        <v>-1.9565444733168999E-2</v>
      </c>
      <c r="AQ623">
        <f>(Table2[[#This Row],[Sharpe Ratio]]-AVERAGE(Table2[Sharpe Ratio]))/_xlfn.STDEV.P(Table2[Sharpe Ratio])</f>
        <v>-1.0056842049270334</v>
      </c>
      <c r="AR6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3">
        <f>_xlfn.RANK.AVG(Table2[[#This Row],[1Y Return vs Nifty Z-Score]],Table2[1Y Return vs Nifty Z-Score])</f>
        <v>515</v>
      </c>
      <c r="AT623">
        <f>_xlfn.RANK.AVG(Table2[[#This Row],[6M Return vs Nifty Z-Score]],Table2[6M Return vs Nifty Z-Score])</f>
        <v>583</v>
      </c>
      <c r="AU623">
        <f>_xlfn.RANK.AVG(Table2[[#This Row],[Sharpe Ratio Z-Score]],Table2[Sharpe Ratio Z-Score])</f>
        <v>620</v>
      </c>
      <c r="AV623">
        <f>(Table2[[#This Row],[Rank 1Y]]+Table2[[#This Row],[Rank 6M]]+Table2[[#This Row],[Rank Sharpe]])/3</f>
        <v>572.66666666666663</v>
      </c>
    </row>
    <row r="624" spans="1:48" x14ac:dyDescent="0.3">
      <c r="A624" t="s">
        <v>413</v>
      </c>
      <c r="B624" t="s">
        <v>414</v>
      </c>
      <c r="C624" t="s">
        <v>3147</v>
      </c>
      <c r="D624" t="s">
        <v>266</v>
      </c>
      <c r="E624">
        <v>56290.750301380001</v>
      </c>
      <c r="F624">
        <v>5318.6</v>
      </c>
      <c r="G624">
        <v>-13.470181841451</v>
      </c>
      <c r="H624">
        <f>(Table2[[#This Row],[1Y Return vs Nifty]]-AVERAGE(Table2[1Y Return vs Nifty]))/_xlfn.STDEV.P(Table2[1Y Return vs Nifty])</f>
        <v>-0.64551200142591947</v>
      </c>
      <c r="I624">
        <v>-7.7770693113959499</v>
      </c>
      <c r="J624">
        <f>(Table2[[#This Row],[1M Return vs Nifty]]-AVERAGE(Table2[1M Return vs Nifty]))/_xlfn.STDEV.P(Table2[1M Return vs Nifty])</f>
        <v>-0.7717969183169926</v>
      </c>
      <c r="K624">
        <v>-15.138751903992601</v>
      </c>
      <c r="L624">
        <f>(Table2[[#This Row],[6M Return vs Nifty]]-AVERAGE(Table2[6M Return vs Nifty]))/_xlfn.STDEV.P(Table2[6M Return vs Nifty])</f>
        <v>-0.79234773902373257</v>
      </c>
      <c r="M624">
        <v>2.9179892887654502</v>
      </c>
      <c r="N624">
        <f>(Table2[[#This Row],[1W Return vs Nifty]]-AVERAGE(Table2[1W Return vs Nifty]))/_xlfn.STDEV.P(Table2[1W Return vs Nifty])</f>
        <v>-0.24068150076258835</v>
      </c>
      <c r="O624">
        <v>5320.84</v>
      </c>
      <c r="P624">
        <v>5328.1146557020602</v>
      </c>
      <c r="Q624">
        <v>5078.60156081682</v>
      </c>
      <c r="R624">
        <v>54.877063653038299</v>
      </c>
      <c r="S624" s="1">
        <f>(Table2[[#This Row],[Close Price]]-Table2[[#This Row],[20D EMA]])/Table2[[#This Row],[20D EMA]]</f>
        <v>-4.2098616007994635E-4</v>
      </c>
      <c r="T624" s="1">
        <f>(Table2[[#This Row],[Close Price]]-Table2[[#This Row],[50D EMA]])/Table2[[#This Row],[50D EMA]]</f>
        <v>-1.7857452995831086E-3</v>
      </c>
      <c r="U624" s="1">
        <f>(Table2[[#This Row],[Close Price]]-Table2[[#This Row],[200D EMA]])/Table2[[#This Row],[200D EMA]]</f>
        <v>4.725679624778048E-2</v>
      </c>
      <c r="V624">
        <v>1.03726813166731</v>
      </c>
      <c r="W624">
        <v>5252</v>
      </c>
      <c r="X624">
        <v>5327.05</v>
      </c>
      <c r="Y624">
        <v>5196.3999999999996</v>
      </c>
      <c r="Z624">
        <v>5327.05</v>
      </c>
      <c r="AA624">
        <v>5007.8500000000004</v>
      </c>
      <c r="AB624">
        <v>5400</v>
      </c>
      <c r="AC624" s="1">
        <f>(Table2[[#This Row],[Close Price]]/Table2[[#This Row],[Day Low]])-1</f>
        <v>1.2680883472962812E-2</v>
      </c>
      <c r="AD624" s="1">
        <f>(Table2[[#This Row],[Day High]]/Table2[[#This Row],[Close Price]])-1</f>
        <v>1.588763960440609E-3</v>
      </c>
      <c r="AE624" s="1">
        <f>(Table2[[#This Row],[Close Price]]/Table2[[#This Row],[Current Week Low]])-1</f>
        <v>2.3516280501886033E-2</v>
      </c>
      <c r="AF624" s="1">
        <f>(Table2[[#This Row],[Current Week High]]/Table2[[#This Row],[Close Price]])-1</f>
        <v>1.588763960440609E-3</v>
      </c>
      <c r="AG624" s="1">
        <f>(Table2[[#This Row],[Close Price]]/Table2[[#This Row],[Current Month Low]])-1</f>
        <v>6.2052577453398206E-2</v>
      </c>
      <c r="AH624" s="1">
        <f>(Table2[[#This Row],[Current Month High]]/Table2[[#This Row],[Close Price]])-1</f>
        <v>1.5304779453239492E-2</v>
      </c>
      <c r="AI624">
        <v>12.811642161470999</v>
      </c>
      <c r="AJ624">
        <v>29.374847968864</v>
      </c>
      <c r="AK624" t="str">
        <f>IF(AND(Table2[[#This Row],[20D EMA]]&gt;Table2[[#This Row],[50D EMA]],Table2[[#This Row],[50D EMA]]&gt;Table2[[#This Row],[200D EMA]]),"Uptrend","Downtrend/NoTrend")</f>
        <v>Downtrend/NoTrend</v>
      </c>
      <c r="AL624">
        <v>-0.02</v>
      </c>
      <c r="AM624" t="s">
        <v>3193</v>
      </c>
      <c r="AN624">
        <v>-2.59</v>
      </c>
      <c r="AO624" t="s">
        <v>3193</v>
      </c>
      <c r="AP624">
        <v>-5.5977914082289996E-3</v>
      </c>
      <c r="AQ624">
        <f>(Table2[[#This Row],[Sharpe Ratio]]-AVERAGE(Table2[Sharpe Ratio]))/_xlfn.STDEV.P(Table2[Sharpe Ratio])</f>
        <v>-0.84288773363730285</v>
      </c>
      <c r="AR6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4">
        <f>_xlfn.RANK.AVG(Table2[[#This Row],[1Y Return vs Nifty Z-Score]],Table2[1Y Return vs Nifty Z-Score])</f>
        <v>537</v>
      </c>
      <c r="AT624">
        <f>_xlfn.RANK.AVG(Table2[[#This Row],[6M Return vs Nifty Z-Score]],Table2[6M Return vs Nifty Z-Score])</f>
        <v>595</v>
      </c>
      <c r="AU624">
        <f>_xlfn.RANK.AVG(Table2[[#This Row],[Sharpe Ratio Z-Score]],Table2[Sharpe Ratio Z-Score])</f>
        <v>588</v>
      </c>
      <c r="AV624">
        <f>(Table2[[#This Row],[Rank 1Y]]+Table2[[#This Row],[Rank 6M]]+Table2[[#This Row],[Rank Sharpe]])/3</f>
        <v>573.33333333333337</v>
      </c>
    </row>
    <row r="625" spans="1:48" x14ac:dyDescent="0.3">
      <c r="A625" t="s">
        <v>935</v>
      </c>
      <c r="B625" t="s">
        <v>936</v>
      </c>
      <c r="C625" t="s">
        <v>3148</v>
      </c>
      <c r="D625" t="s">
        <v>54</v>
      </c>
      <c r="E625">
        <v>16109.427773216001</v>
      </c>
      <c r="F625">
        <v>195.28</v>
      </c>
      <c r="G625">
        <v>-23.645563276067399</v>
      </c>
      <c r="H625">
        <f>(Table2[[#This Row],[1Y Return vs Nifty]]-AVERAGE(Table2[1Y Return vs Nifty]))/_xlfn.STDEV.P(Table2[1Y Return vs Nifty])</f>
        <v>-0.81427570823031958</v>
      </c>
      <c r="I625">
        <v>-7.5660211458564097</v>
      </c>
      <c r="J625">
        <f>(Table2[[#This Row],[1M Return vs Nifty]]-AVERAGE(Table2[1M Return vs Nifty]))/_xlfn.STDEV.P(Table2[1M Return vs Nifty])</f>
        <v>-0.74853723627853763</v>
      </c>
      <c r="K625">
        <v>-32.813676537959097</v>
      </c>
      <c r="L625">
        <f>(Table2[[#This Row],[6M Return vs Nifty]]-AVERAGE(Table2[6M Return vs Nifty]))/_xlfn.STDEV.P(Table2[6M Return vs Nifty])</f>
        <v>-1.3278381941992257</v>
      </c>
      <c r="M625">
        <v>-0.97366136681139703</v>
      </c>
      <c r="N625">
        <f>(Table2[[#This Row],[1W Return vs Nifty]]-AVERAGE(Table2[1W Return vs Nifty]))/_xlfn.STDEV.P(Table2[1W Return vs Nifty])</f>
        <v>-0.99049939355906869</v>
      </c>
      <c r="O625">
        <v>203.12</v>
      </c>
      <c r="P625">
        <v>207.40475742536501</v>
      </c>
      <c r="Q625">
        <v>210.620429840405</v>
      </c>
      <c r="R625">
        <v>25.263616130980999</v>
      </c>
      <c r="S625" s="1">
        <f>(Table2[[#This Row],[Close Price]]-Table2[[#This Row],[20D EMA]])/Table2[[#This Row],[20D EMA]]</f>
        <v>-3.8597873178416717E-2</v>
      </c>
      <c r="T625" s="1">
        <f>(Table2[[#This Row],[Close Price]]-Table2[[#This Row],[50D EMA]])/Table2[[#This Row],[50D EMA]]</f>
        <v>-5.8459398790445399E-2</v>
      </c>
      <c r="U625" s="1">
        <f>(Table2[[#This Row],[Close Price]]-Table2[[#This Row],[200D EMA]])/Table2[[#This Row],[200D EMA]]</f>
        <v>-7.2834481688357641E-2</v>
      </c>
      <c r="V625">
        <v>0.36567506388864002</v>
      </c>
      <c r="W625">
        <v>194</v>
      </c>
      <c r="X625">
        <v>203.4</v>
      </c>
      <c r="Y625">
        <v>193.9</v>
      </c>
      <c r="Z625">
        <v>203.4</v>
      </c>
      <c r="AA625">
        <v>193.9</v>
      </c>
      <c r="AB625">
        <v>208</v>
      </c>
      <c r="AC625" s="1">
        <f>(Table2[[#This Row],[Close Price]]/Table2[[#This Row],[Day Low]])-1</f>
        <v>6.5979381443299623E-3</v>
      </c>
      <c r="AD625" s="1">
        <f>(Table2[[#This Row],[Day High]]/Table2[[#This Row],[Close Price]])-1</f>
        <v>4.1581319131503536E-2</v>
      </c>
      <c r="AE625" s="1">
        <f>(Table2[[#This Row],[Close Price]]/Table2[[#This Row],[Current Week Low]])-1</f>
        <v>7.1170706549767981E-3</v>
      </c>
      <c r="AF625" s="1">
        <f>(Table2[[#This Row],[Current Week High]]/Table2[[#This Row],[Close Price]])-1</f>
        <v>4.1581319131503536E-2</v>
      </c>
      <c r="AG625" s="1">
        <f>(Table2[[#This Row],[Close Price]]/Table2[[#This Row],[Current Month Low]])-1</f>
        <v>7.1170706549767981E-3</v>
      </c>
      <c r="AH625" s="1">
        <f>(Table2[[#This Row],[Current Month High]]/Table2[[#This Row],[Close Price]])-1</f>
        <v>6.5137238836542322E-2</v>
      </c>
      <c r="AI625">
        <v>48.120647275706602</v>
      </c>
      <c r="AJ625">
        <v>6.69580658380002</v>
      </c>
      <c r="AK625" t="str">
        <f>IF(AND(Table2[[#This Row],[20D EMA]]&gt;Table2[[#This Row],[50D EMA]],Table2[[#This Row],[50D EMA]]&gt;Table2[[#This Row],[200D EMA]]),"Uptrend","Downtrend/NoTrend")</f>
        <v>Downtrend/NoTrend</v>
      </c>
      <c r="AL625">
        <v>-0.09</v>
      </c>
      <c r="AM625" t="s">
        <v>3193</v>
      </c>
      <c r="AN625">
        <v>-5.74</v>
      </c>
      <c r="AO625" t="s">
        <v>3193</v>
      </c>
      <c r="AP625">
        <v>4.2134771785930003E-2</v>
      </c>
      <c r="AQ625">
        <f>(Table2[[#This Row],[Sharpe Ratio]]-AVERAGE(Table2[Sharpe Ratio]))/_xlfn.STDEV.P(Table2[Sharpe Ratio])</f>
        <v>-0.28655284524569613</v>
      </c>
      <c r="AR6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5">
        <f>_xlfn.RANK.AVG(Table2[[#This Row],[1Y Return vs Nifty Z-Score]],Table2[1Y Return vs Nifty Z-Score])</f>
        <v>600</v>
      </c>
      <c r="AT625">
        <f>_xlfn.RANK.AVG(Table2[[#This Row],[6M Return vs Nifty Z-Score]],Table2[6M Return vs Nifty Z-Score])</f>
        <v>708</v>
      </c>
      <c r="AU625">
        <f>_xlfn.RANK.AVG(Table2[[#This Row],[Sharpe Ratio Z-Score]],Table2[Sharpe Ratio Z-Score])</f>
        <v>414</v>
      </c>
      <c r="AV625">
        <f>(Table2[[#This Row],[Rank 1Y]]+Table2[[#This Row],[Rank 6M]]+Table2[[#This Row],[Rank Sharpe]])/3</f>
        <v>574</v>
      </c>
    </row>
    <row r="626" spans="1:48" x14ac:dyDescent="0.3">
      <c r="A626" t="s">
        <v>1118</v>
      </c>
      <c r="B626" t="s">
        <v>1119</v>
      </c>
      <c r="C626" t="s">
        <v>3159</v>
      </c>
      <c r="D626" t="s">
        <v>215</v>
      </c>
      <c r="E626">
        <v>11605.3102836</v>
      </c>
      <c r="F626">
        <v>594</v>
      </c>
      <c r="G626">
        <v>-6.1464743763713603</v>
      </c>
      <c r="H626">
        <f>(Table2[[#This Row],[1Y Return vs Nifty]]-AVERAGE(Table2[1Y Return vs Nifty]))/_xlfn.STDEV.P(Table2[1Y Return vs Nifty])</f>
        <v>-0.52404471026834798</v>
      </c>
      <c r="I626">
        <v>11.687673863396901</v>
      </c>
      <c r="J626">
        <f>(Table2[[#This Row],[1M Return vs Nifty]]-AVERAGE(Table2[1M Return vs Nifty]))/_xlfn.STDEV.P(Table2[1M Return vs Nifty])</f>
        <v>1.373418303281531</v>
      </c>
      <c r="K626">
        <v>-20.9146066007232</v>
      </c>
      <c r="L626">
        <f>(Table2[[#This Row],[6M Return vs Nifty]]-AVERAGE(Table2[6M Return vs Nifty]))/_xlfn.STDEV.P(Table2[6M Return vs Nifty])</f>
        <v>-0.96733660741392746</v>
      </c>
      <c r="M626">
        <v>9.2342864866302605</v>
      </c>
      <c r="N626">
        <f>(Table2[[#This Row],[1W Return vs Nifty]]-AVERAGE(Table2[1W Return vs Nifty]))/_xlfn.STDEV.P(Table2[1W Return vs Nifty])</f>
        <v>0.97630149034746339</v>
      </c>
      <c r="O626">
        <v>571.54999999999995</v>
      </c>
      <c r="P626">
        <v>558.07280009222404</v>
      </c>
      <c r="Q626">
        <v>549.61906736050298</v>
      </c>
      <c r="R626">
        <v>62.518352247391597</v>
      </c>
      <c r="S626" s="1">
        <f>(Table2[[#This Row],[Close Price]]-Table2[[#This Row],[20D EMA]])/Table2[[#This Row],[20D EMA]]</f>
        <v>3.9279153179949344E-2</v>
      </c>
      <c r="T626" s="1">
        <f>(Table2[[#This Row],[Close Price]]-Table2[[#This Row],[50D EMA]])/Table2[[#This Row],[50D EMA]]</f>
        <v>6.4377263865644102E-2</v>
      </c>
      <c r="U626" s="1">
        <f>(Table2[[#This Row],[Close Price]]-Table2[[#This Row],[200D EMA]])/Table2[[#This Row],[200D EMA]]</f>
        <v>8.0748531619604338E-2</v>
      </c>
      <c r="V626">
        <v>0.74706834544781398</v>
      </c>
      <c r="W626">
        <v>581.4</v>
      </c>
      <c r="X626">
        <v>602.4</v>
      </c>
      <c r="Y626">
        <v>577.15</v>
      </c>
      <c r="Z626">
        <v>602.4</v>
      </c>
      <c r="AA626">
        <v>529.6</v>
      </c>
      <c r="AB626">
        <v>608.6</v>
      </c>
      <c r="AC626" s="1">
        <f>(Table2[[#This Row],[Close Price]]/Table2[[#This Row],[Day Low]])-1</f>
        <v>2.1671826625387025E-2</v>
      </c>
      <c r="AD626" s="1">
        <f>(Table2[[#This Row],[Day High]]/Table2[[#This Row],[Close Price]])-1</f>
        <v>1.414141414141401E-2</v>
      </c>
      <c r="AE626" s="1">
        <f>(Table2[[#This Row],[Close Price]]/Table2[[#This Row],[Current Week Low]])-1</f>
        <v>2.9195183227930466E-2</v>
      </c>
      <c r="AF626" s="1">
        <f>(Table2[[#This Row],[Current Week High]]/Table2[[#This Row],[Close Price]])-1</f>
        <v>1.414141414141401E-2</v>
      </c>
      <c r="AG626" s="1">
        <f>(Table2[[#This Row],[Close Price]]/Table2[[#This Row],[Current Month Low]])-1</f>
        <v>0.1216012084592144</v>
      </c>
      <c r="AH626" s="1">
        <f>(Table2[[#This Row],[Current Month High]]/Table2[[#This Row],[Close Price]])-1</f>
        <v>2.45791245791247E-2</v>
      </c>
      <c r="AI626">
        <v>19.427609427609401</v>
      </c>
      <c r="AJ626">
        <v>36.803316444034998</v>
      </c>
      <c r="AK626" t="str">
        <f>IF(AND(Table2[[#This Row],[20D EMA]]&gt;Table2[[#This Row],[50D EMA]],Table2[[#This Row],[50D EMA]]&gt;Table2[[#This Row],[200D EMA]]),"Uptrend","Downtrend/NoTrend")</f>
        <v>Uptrend</v>
      </c>
      <c r="AL626">
        <v>0.16</v>
      </c>
      <c r="AM626" t="s">
        <v>3194</v>
      </c>
      <c r="AN626">
        <v>0.33</v>
      </c>
      <c r="AO626" t="s">
        <v>3194</v>
      </c>
      <c r="AP626">
        <v>-6.3802288996750002E-3</v>
      </c>
      <c r="AQ626">
        <f>(Table2[[#This Row],[Sharpe Ratio]]-AVERAGE(Table2[Sharpe Ratio]))/_xlfn.STDEV.P(Table2[Sharpe Ratio])</f>
        <v>-0.85200723708207682</v>
      </c>
      <c r="AR626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6.3312388646422635E-3</v>
      </c>
      <c r="AS626">
        <f>_xlfn.RANK.AVG(Table2[[#This Row],[1Y Return vs Nifty Z-Score]],Table2[1Y Return vs Nifty Z-Score])</f>
        <v>494</v>
      </c>
      <c r="AT626">
        <f>_xlfn.RANK.AVG(Table2[[#This Row],[6M Return vs Nifty Z-Score]],Table2[6M Return vs Nifty Z-Score])</f>
        <v>648</v>
      </c>
      <c r="AU626">
        <f>_xlfn.RANK.AVG(Table2[[#This Row],[Sharpe Ratio Z-Score]],Table2[Sharpe Ratio Z-Score])</f>
        <v>589</v>
      </c>
      <c r="AV626">
        <f>(Table2[[#This Row],[Rank 1Y]]+Table2[[#This Row],[Rank 6M]]+Table2[[#This Row],[Rank Sharpe]])/3</f>
        <v>577</v>
      </c>
    </row>
    <row r="627" spans="1:48" x14ac:dyDescent="0.3">
      <c r="A627" t="s">
        <v>1513</v>
      </c>
      <c r="B627" t="s">
        <v>1514</v>
      </c>
      <c r="C627" t="s">
        <v>3160</v>
      </c>
      <c r="D627" t="s">
        <v>452</v>
      </c>
      <c r="E627">
        <v>6765.1653358399999</v>
      </c>
      <c r="F627">
        <v>1252.5999999999999</v>
      </c>
      <c r="G627">
        <v>-29.723721050149798</v>
      </c>
      <c r="H627">
        <f>(Table2[[#This Row],[1Y Return vs Nifty]]-AVERAGE(Table2[1Y Return vs Nifty]))/_xlfn.STDEV.P(Table2[1Y Return vs Nifty])</f>
        <v>-0.91508494502280724</v>
      </c>
      <c r="I627">
        <v>0.78189312764597596</v>
      </c>
      <c r="J627">
        <f>(Table2[[#This Row],[1M Return vs Nifty]]-AVERAGE(Table2[1M Return vs Nifty]))/_xlfn.STDEV.P(Table2[1M Return vs Nifty])</f>
        <v>0.17148891599600838</v>
      </c>
      <c r="K627">
        <v>-1.6441676646935099</v>
      </c>
      <c r="L627">
        <f>(Table2[[#This Row],[6M Return vs Nifty]]-AVERAGE(Table2[6M Return vs Nifty]))/_xlfn.STDEV.P(Table2[6M Return vs Nifty])</f>
        <v>-0.38350746352861487</v>
      </c>
      <c r="M627">
        <v>-2.1195955318586899</v>
      </c>
      <c r="N627">
        <f>(Table2[[#This Row],[1W Return vs Nifty]]-AVERAGE(Table2[1W Return vs Nifty]))/_xlfn.STDEV.P(Table2[1W Return vs Nifty])</f>
        <v>-1.2112905223023274</v>
      </c>
      <c r="O627">
        <v>1154.3499999999999</v>
      </c>
      <c r="P627">
        <v>1229.47648279552</v>
      </c>
      <c r="Q627">
        <v>1158.68511888376</v>
      </c>
      <c r="R627">
        <v>35.262599887299302</v>
      </c>
      <c r="S627" s="1">
        <f>(Table2[[#This Row],[Close Price]]-Table2[[#This Row],[20D EMA]])/Table2[[#This Row],[20D EMA]]</f>
        <v>8.5112834062459397E-2</v>
      </c>
      <c r="T627" s="1">
        <f>(Table2[[#This Row],[Close Price]]-Table2[[#This Row],[50D EMA]])/Table2[[#This Row],[50D EMA]]</f>
        <v>1.8807612449733734E-2</v>
      </c>
      <c r="U627" s="1">
        <f>(Table2[[#This Row],[Close Price]]-Table2[[#This Row],[200D EMA]])/Table2[[#This Row],[200D EMA]]</f>
        <v>8.1052979438205372E-2</v>
      </c>
      <c r="V627">
        <v>0.59767664903056505</v>
      </c>
      <c r="W627">
        <v>1249.1500000000001</v>
      </c>
      <c r="X627">
        <v>1268.3499999999999</v>
      </c>
      <c r="Y627">
        <v>1245</v>
      </c>
      <c r="Z627">
        <v>1285</v>
      </c>
      <c r="AA627">
        <v>1235.2</v>
      </c>
      <c r="AB627">
        <v>1285</v>
      </c>
      <c r="AC627" s="1">
        <f>(Table2[[#This Row],[Close Price]]/Table2[[#This Row],[Day Low]])-1</f>
        <v>2.7618780770923834E-3</v>
      </c>
      <c r="AD627" s="1">
        <f>(Table2[[#This Row],[Day High]]/Table2[[#This Row],[Close Price]])-1</f>
        <v>1.2573846399489108E-2</v>
      </c>
      <c r="AE627" s="1">
        <f>(Table2[[#This Row],[Close Price]]/Table2[[#This Row],[Current Week Low]])-1</f>
        <v>6.1044176706825937E-3</v>
      </c>
      <c r="AF627" s="1">
        <f>(Table2[[#This Row],[Current Week High]]/Table2[[#This Row],[Close Price]])-1</f>
        <v>2.5866198307520349E-2</v>
      </c>
      <c r="AG627" s="1">
        <f>(Table2[[#This Row],[Close Price]]/Table2[[#This Row],[Current Month Low]])-1</f>
        <v>1.4086787564766778E-2</v>
      </c>
      <c r="AH627" s="1">
        <f>(Table2[[#This Row],[Current Month High]]/Table2[[#This Row],[Close Price]])-1</f>
        <v>2.5866198307520349E-2</v>
      </c>
      <c r="AI627">
        <v>12.3902283250838</v>
      </c>
      <c r="AJ627">
        <v>34.211936140576398</v>
      </c>
      <c r="AK627" t="str">
        <f>IF(AND(Table2[[#This Row],[20D EMA]]&gt;Table2[[#This Row],[50D EMA]],Table2[[#This Row],[50D EMA]]&gt;Table2[[#This Row],[200D EMA]]),"Uptrend","Downtrend/NoTrend")</f>
        <v>Downtrend/NoTrend</v>
      </c>
      <c r="AL627">
        <v>0.02</v>
      </c>
      <c r="AM627" t="s">
        <v>3194</v>
      </c>
      <c r="AN627">
        <v>-6.53</v>
      </c>
      <c r="AO627" t="s">
        <v>3193</v>
      </c>
      <c r="AP627">
        <v>-3.7694179712817001E-2</v>
      </c>
      <c r="AQ627">
        <f>(Table2[[#This Row],[Sharpe Ratio]]-AVERAGE(Table2[Sharpe Ratio]))/_xlfn.STDEV.P(Table2[Sharpe Ratio])</f>
        <v>-1.2169791171771607</v>
      </c>
      <c r="AR6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7">
        <f>_xlfn.RANK.AVG(Table2[[#This Row],[1Y Return vs Nifty Z-Score]],Table2[1Y Return vs Nifty Z-Score])</f>
        <v>636</v>
      </c>
      <c r="AT627">
        <f>_xlfn.RANK.AVG(Table2[[#This Row],[6M Return vs Nifty Z-Score]],Table2[6M Return vs Nifty Z-Score])</f>
        <v>450</v>
      </c>
      <c r="AU627">
        <f>_xlfn.RANK.AVG(Table2[[#This Row],[Sharpe Ratio Z-Score]],Table2[Sharpe Ratio Z-Score])</f>
        <v>647</v>
      </c>
      <c r="AV627">
        <f>(Table2[[#This Row],[Rank 1Y]]+Table2[[#This Row],[Rank 6M]]+Table2[[#This Row],[Rank Sharpe]])/3</f>
        <v>577.66666666666663</v>
      </c>
    </row>
    <row r="628" spans="1:48" x14ac:dyDescent="0.3">
      <c r="A628" t="s">
        <v>676</v>
      </c>
      <c r="B628" t="s">
        <v>677</v>
      </c>
      <c r="C628" t="s">
        <v>3162</v>
      </c>
      <c r="D628" t="s">
        <v>172</v>
      </c>
      <c r="E628">
        <v>27997.7149522</v>
      </c>
      <c r="F628">
        <v>1099</v>
      </c>
      <c r="G628">
        <v>-21.279133422217601</v>
      </c>
      <c r="H628">
        <f>(Table2[[#This Row],[1Y Return vs Nifty]]-AVERAGE(Table2[1Y Return vs Nifty]))/_xlfn.STDEV.P(Table2[1Y Return vs Nifty])</f>
        <v>-0.77502730495477767</v>
      </c>
      <c r="I628">
        <v>6.1702706852751303</v>
      </c>
      <c r="J628">
        <f>(Table2[[#This Row],[1M Return vs Nifty]]-AVERAGE(Table2[1M Return vs Nifty]))/_xlfn.STDEV.P(Table2[1M Return vs Nifty])</f>
        <v>0.76534363334544253</v>
      </c>
      <c r="K628">
        <v>-12.7893407678306</v>
      </c>
      <c r="L628">
        <f>(Table2[[#This Row],[6M Return vs Nifty]]-AVERAGE(Table2[6M Return vs Nifty]))/_xlfn.STDEV.P(Table2[6M Return vs Nifty])</f>
        <v>-0.72116852526459418</v>
      </c>
      <c r="M628">
        <v>2.53881419779316</v>
      </c>
      <c r="N628">
        <f>(Table2[[#This Row],[1W Return vs Nifty]]-AVERAGE(Table2[1W Return vs Nifty]))/_xlfn.STDEV.P(Table2[1W Return vs Nifty])</f>
        <v>-0.31373848682744199</v>
      </c>
      <c r="O628">
        <v>1096.1300000000001</v>
      </c>
      <c r="P628">
        <v>1080.2993029975901</v>
      </c>
      <c r="Q628">
        <v>1064.4466601301999</v>
      </c>
      <c r="R628">
        <v>48.3880260456054</v>
      </c>
      <c r="S628" s="1">
        <f>(Table2[[#This Row],[Close Price]]-Table2[[#This Row],[20D EMA]])/Table2[[#This Row],[20D EMA]]</f>
        <v>2.618302573599747E-3</v>
      </c>
      <c r="T628" s="1">
        <f>(Table2[[#This Row],[Close Price]]-Table2[[#This Row],[50D EMA]])/Table2[[#This Row],[50D EMA]]</f>
        <v>1.731066284178806E-2</v>
      </c>
      <c r="U628" s="1">
        <f>(Table2[[#This Row],[Close Price]]-Table2[[#This Row],[200D EMA]])/Table2[[#This Row],[200D EMA]]</f>
        <v>3.2461316441702796E-2</v>
      </c>
      <c r="V628">
        <v>2.8701830701869202</v>
      </c>
      <c r="W628">
        <v>1095.1500000000001</v>
      </c>
      <c r="X628">
        <v>1121.75</v>
      </c>
      <c r="Y628">
        <v>1095.1500000000001</v>
      </c>
      <c r="Z628">
        <v>1200.3</v>
      </c>
      <c r="AA628">
        <v>1055.8499999999999</v>
      </c>
      <c r="AB628">
        <v>1204.45</v>
      </c>
      <c r="AC628" s="1">
        <f>(Table2[[#This Row],[Close Price]]/Table2[[#This Row],[Day Low]])-1</f>
        <v>3.5155001597952928E-3</v>
      </c>
      <c r="AD628" s="1">
        <f>(Table2[[#This Row],[Day High]]/Table2[[#This Row],[Close Price]])-1</f>
        <v>2.070063694267521E-2</v>
      </c>
      <c r="AE628" s="1">
        <f>(Table2[[#This Row],[Close Price]]/Table2[[#This Row],[Current Week Low]])-1</f>
        <v>3.5155001597952928E-3</v>
      </c>
      <c r="AF628" s="1">
        <f>(Table2[[#This Row],[Current Week High]]/Table2[[#This Row],[Close Price]])-1</f>
        <v>9.2174704276615005E-2</v>
      </c>
      <c r="AG628" s="1">
        <f>(Table2[[#This Row],[Close Price]]/Table2[[#This Row],[Current Month Low]])-1</f>
        <v>4.0867547473599553E-2</v>
      </c>
      <c r="AH628" s="1">
        <f>(Table2[[#This Row],[Current Month High]]/Table2[[#This Row],[Close Price]])-1</f>
        <v>9.595086442220202E-2</v>
      </c>
      <c r="AI628">
        <v>22.747952684258401</v>
      </c>
      <c r="AJ628">
        <v>17.792068595927098</v>
      </c>
      <c r="AK628" t="str">
        <f>IF(AND(Table2[[#This Row],[20D EMA]]&gt;Table2[[#This Row],[50D EMA]],Table2[[#This Row],[50D EMA]]&gt;Table2[[#This Row],[200D EMA]]),"Uptrend","Downtrend/NoTrend")</f>
        <v>Uptrend</v>
      </c>
      <c r="AL628">
        <v>0.04</v>
      </c>
      <c r="AM628" t="s">
        <v>3194</v>
      </c>
      <c r="AN628">
        <v>4.22</v>
      </c>
      <c r="AO628" t="s">
        <v>3194</v>
      </c>
      <c r="AP628">
        <v>-3.5892878846580001E-3</v>
      </c>
      <c r="AQ628">
        <f>(Table2[[#This Row],[Sharpe Ratio]]-AVERAGE(Table2[Sharpe Ratio]))/_xlfn.STDEV.P(Table2[Sharpe Ratio])</f>
        <v>-0.81947812583822377</v>
      </c>
      <c r="AR62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-1.8640688095395952</v>
      </c>
      <c r="AS628">
        <f>_xlfn.RANK.AVG(Table2[[#This Row],[1Y Return vs Nifty Z-Score]],Table2[1Y Return vs Nifty Z-Score])</f>
        <v>586</v>
      </c>
      <c r="AT628">
        <f>_xlfn.RANK.AVG(Table2[[#This Row],[6M Return vs Nifty Z-Score]],Table2[6M Return vs Nifty Z-Score])</f>
        <v>565</v>
      </c>
      <c r="AU628">
        <f>_xlfn.RANK.AVG(Table2[[#This Row],[Sharpe Ratio Z-Score]],Table2[Sharpe Ratio Z-Score])</f>
        <v>583</v>
      </c>
      <c r="AV628">
        <f>(Table2[[#This Row],[Rank 1Y]]+Table2[[#This Row],[Rank 6M]]+Table2[[#This Row],[Rank Sharpe]])/3</f>
        <v>578</v>
      </c>
    </row>
    <row r="629" spans="1:48" x14ac:dyDescent="0.3">
      <c r="A629" t="s">
        <v>1426</v>
      </c>
      <c r="B629" t="s">
        <v>1427</v>
      </c>
      <c r="C629" t="s">
        <v>3165</v>
      </c>
      <c r="D629" t="s">
        <v>633</v>
      </c>
      <c r="E629">
        <v>7760.9084443199999</v>
      </c>
      <c r="F629">
        <v>45.27</v>
      </c>
      <c r="G629">
        <v>-31.157668214636502</v>
      </c>
      <c r="H629">
        <f>(Table2[[#This Row],[1Y Return vs Nifty]]-AVERAGE(Table2[1Y Return vs Nifty]))/_xlfn.STDEV.P(Table2[1Y Return vs Nifty])</f>
        <v>-0.93886766416659895</v>
      </c>
      <c r="I629">
        <v>-10.3554760101346</v>
      </c>
      <c r="J629">
        <f>(Table2[[#This Row],[1M Return vs Nifty]]-AVERAGE(Table2[1M Return vs Nifty]))/_xlfn.STDEV.P(Table2[1M Return vs Nifty])</f>
        <v>-1.0559638989925346</v>
      </c>
      <c r="K629">
        <v>-13.983405173650899</v>
      </c>
      <c r="L629">
        <f>(Table2[[#This Row],[6M Return vs Nifty]]-AVERAGE(Table2[6M Return vs Nifty]))/_xlfn.STDEV.P(Table2[6M Return vs Nifty])</f>
        <v>-0.75734463947289987</v>
      </c>
      <c r="M629">
        <v>3.2623173381532999</v>
      </c>
      <c r="N629">
        <f>(Table2[[#This Row],[1W Return vs Nifty]]-AVERAGE(Table2[1W Return vs Nifty]))/_xlfn.STDEV.P(Table2[1W Return vs Nifty])</f>
        <v>-0.17433861562906902</v>
      </c>
      <c r="O629">
        <v>48.71</v>
      </c>
      <c r="P629">
        <v>45.334921329137998</v>
      </c>
      <c r="Q629">
        <v>46.291943169118198</v>
      </c>
      <c r="R629">
        <v>59.387319296388</v>
      </c>
      <c r="S629" s="1">
        <f>(Table2[[#This Row],[Close Price]]-Table2[[#This Row],[20D EMA]])/Table2[[#This Row],[20D EMA]]</f>
        <v>-7.0622048860603526E-2</v>
      </c>
      <c r="T629" s="1">
        <f>(Table2[[#This Row],[Close Price]]-Table2[[#This Row],[50D EMA]])/Table2[[#This Row],[50D EMA]]</f>
        <v>-1.432037979434374E-3</v>
      </c>
      <c r="U629" s="1">
        <f>(Table2[[#This Row],[Close Price]]-Table2[[#This Row],[200D EMA]])/Table2[[#This Row],[200D EMA]]</f>
        <v>-2.2076048209614656E-2</v>
      </c>
      <c r="V629">
        <v>0.81759577997144905</v>
      </c>
      <c r="W629">
        <v>0</v>
      </c>
      <c r="X629">
        <v>0</v>
      </c>
      <c r="Y629">
        <v>42.7</v>
      </c>
      <c r="Z629">
        <v>45.95</v>
      </c>
      <c r="AA629">
        <v>41.55</v>
      </c>
      <c r="AB629">
        <v>45.95</v>
      </c>
      <c r="AC629" s="1" t="e">
        <f>(Table2[[#This Row],[Close Price]]/Table2[[#This Row],[Day Low]])-1</f>
        <v>#DIV/0!</v>
      </c>
      <c r="AD629" s="1">
        <f>(Table2[[#This Row],[Day High]]/Table2[[#This Row],[Close Price]])-1</f>
        <v>-1</v>
      </c>
      <c r="AE629" s="1">
        <f>(Table2[[#This Row],[Close Price]]/Table2[[#This Row],[Current Week Low]])-1</f>
        <v>6.0187353629976625E-2</v>
      </c>
      <c r="AF629" s="1">
        <f>(Table2[[#This Row],[Current Week High]]/Table2[[#This Row],[Close Price]])-1</f>
        <v>1.5020985199911685E-2</v>
      </c>
      <c r="AG629" s="1">
        <f>(Table2[[#This Row],[Close Price]]/Table2[[#This Row],[Current Month Low]])-1</f>
        <v>8.9530685920577779E-2</v>
      </c>
      <c r="AH629" s="1">
        <f>(Table2[[#This Row],[Current Month High]]/Table2[[#This Row],[Close Price]])-1</f>
        <v>1.5020985199911685E-2</v>
      </c>
      <c r="AI629">
        <v>51.756129887342603</v>
      </c>
      <c r="AJ629">
        <v>17.128072445019399</v>
      </c>
      <c r="AK629" t="str">
        <f>IF(AND(Table2[[#This Row],[20D EMA]]&gt;Table2[[#This Row],[50D EMA]],Table2[[#This Row],[50D EMA]]&gt;Table2[[#This Row],[200D EMA]]),"Uptrend","Downtrend/NoTrend")</f>
        <v>Downtrend/NoTrend</v>
      </c>
      <c r="AL629">
        <v>0.03</v>
      </c>
      <c r="AM629" t="s">
        <v>3194</v>
      </c>
      <c r="AN629">
        <v>-0.04</v>
      </c>
      <c r="AO629" t="s">
        <v>3193</v>
      </c>
      <c r="AP629">
        <v>6.8584488354129997E-3</v>
      </c>
      <c r="AQ629">
        <f>(Table2[[#This Row],[Sharpe Ratio]]-AVERAGE(Table2[Sharpe Ratio]))/_xlfn.STDEV.P(Table2[Sharpe Ratio])</f>
        <v>-0.69770715748559919</v>
      </c>
      <c r="AR6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29">
        <f>_xlfn.RANK.AVG(Table2[[#This Row],[1Y Return vs Nifty Z-Score]],Table2[1Y Return vs Nifty Z-Score])</f>
        <v>644</v>
      </c>
      <c r="AT629">
        <f>_xlfn.RANK.AVG(Table2[[#This Row],[6M Return vs Nifty Z-Score]],Table2[6M Return vs Nifty Z-Score])</f>
        <v>585</v>
      </c>
      <c r="AU629">
        <f>_xlfn.RANK.AVG(Table2[[#This Row],[Sharpe Ratio Z-Score]],Table2[Sharpe Ratio Z-Score])</f>
        <v>506</v>
      </c>
      <c r="AV629">
        <f>(Table2[[#This Row],[Rank 1Y]]+Table2[[#This Row],[Rank 6M]]+Table2[[#This Row],[Rank Sharpe]])/3</f>
        <v>578.33333333333337</v>
      </c>
    </row>
    <row r="630" spans="1:48" x14ac:dyDescent="0.3">
      <c r="A630" t="s">
        <v>1596</v>
      </c>
      <c r="B630" t="s">
        <v>1597</v>
      </c>
      <c r="C630" t="s">
        <v>3159</v>
      </c>
      <c r="D630" t="s">
        <v>1598</v>
      </c>
      <c r="E630">
        <v>6022.730252325</v>
      </c>
      <c r="F630">
        <v>461.35</v>
      </c>
      <c r="G630">
        <v>-16.6664628426932</v>
      </c>
      <c r="H630">
        <f>(Table2[[#This Row],[1Y Return vs Nifty]]-AVERAGE(Table2[1Y Return vs Nifty]))/_xlfn.STDEV.P(Table2[1Y Return vs Nifty])</f>
        <v>-0.69852389422072236</v>
      </c>
      <c r="I630">
        <v>-6.6046547490273602</v>
      </c>
      <c r="J630">
        <f>(Table2[[#This Row],[1M Return vs Nifty]]-AVERAGE(Table2[1M Return vs Nifty]))/_xlfn.STDEV.P(Table2[1M Return vs Nifty])</f>
        <v>-0.64258475545249916</v>
      </c>
      <c r="K630">
        <v>-23.978159179319899</v>
      </c>
      <c r="L630">
        <f>(Table2[[#This Row],[6M Return vs Nifty]]-AVERAGE(Table2[6M Return vs Nifty]))/_xlfn.STDEV.P(Table2[6M Return vs Nifty])</f>
        <v>-1.060151892273145</v>
      </c>
      <c r="M630">
        <v>2.8218438340982299</v>
      </c>
      <c r="N630">
        <f>(Table2[[#This Row],[1W Return vs Nifty]]-AVERAGE(Table2[1W Return vs Nifty]))/_xlfn.STDEV.P(Table2[1W Return vs Nifty])</f>
        <v>-0.25920618054524697</v>
      </c>
      <c r="O630">
        <v>501.7</v>
      </c>
      <c r="P630">
        <v>492.84838515168701</v>
      </c>
      <c r="Q630">
        <v>500.56455679891798</v>
      </c>
      <c r="R630">
        <v>32.187329270959196</v>
      </c>
      <c r="S630" s="1">
        <f>(Table2[[#This Row],[Close Price]]-Table2[[#This Row],[20D EMA]])/Table2[[#This Row],[20D EMA]]</f>
        <v>-8.0426549730914829E-2</v>
      </c>
      <c r="T630" s="1">
        <f>(Table2[[#This Row],[Close Price]]-Table2[[#This Row],[50D EMA]])/Table2[[#This Row],[50D EMA]]</f>
        <v>-6.3910902623719734E-2</v>
      </c>
      <c r="U630" s="1">
        <f>(Table2[[#This Row],[Close Price]]-Table2[[#This Row],[200D EMA]])/Table2[[#This Row],[200D EMA]]</f>
        <v>-7.8340658095516838E-2</v>
      </c>
      <c r="V630">
        <v>0.18194003569518</v>
      </c>
      <c r="W630">
        <v>453.25</v>
      </c>
      <c r="X630">
        <v>461.85</v>
      </c>
      <c r="Y630">
        <v>460.5</v>
      </c>
      <c r="Z630">
        <v>470.9</v>
      </c>
      <c r="AA630">
        <v>460.5</v>
      </c>
      <c r="AB630">
        <v>470.9</v>
      </c>
      <c r="AC630" s="1">
        <f>(Table2[[#This Row],[Close Price]]/Table2[[#This Row],[Day Low]])-1</f>
        <v>1.7870932156646591E-2</v>
      </c>
      <c r="AD630" s="1">
        <f>(Table2[[#This Row],[Day High]]/Table2[[#This Row],[Close Price]])-1</f>
        <v>1.0837758751489623E-3</v>
      </c>
      <c r="AE630" s="1">
        <f>(Table2[[#This Row],[Close Price]]/Table2[[#This Row],[Current Week Low]])-1</f>
        <v>1.845819761129297E-3</v>
      </c>
      <c r="AF630" s="1">
        <f>(Table2[[#This Row],[Current Week High]]/Table2[[#This Row],[Close Price]])-1</f>
        <v>2.0700119215346202E-2</v>
      </c>
      <c r="AG630" s="1">
        <f>(Table2[[#This Row],[Close Price]]/Table2[[#This Row],[Current Month Low]])-1</f>
        <v>1.845819761129297E-3</v>
      </c>
      <c r="AH630" s="1">
        <f>(Table2[[#This Row],[Current Month High]]/Table2[[#This Row],[Close Price]])-1</f>
        <v>2.0700119215346202E-2</v>
      </c>
      <c r="AI630">
        <v>45.0850764061991</v>
      </c>
      <c r="AJ630">
        <v>17.977240762050801</v>
      </c>
      <c r="AK630" t="str">
        <f>IF(AND(Table2[[#This Row],[20D EMA]]&gt;Table2[[#This Row],[50D EMA]],Table2[[#This Row],[50D EMA]]&gt;Table2[[#This Row],[200D EMA]]),"Uptrend","Downtrend/NoTrend")</f>
        <v>Downtrend/NoTrend</v>
      </c>
      <c r="AL630">
        <v>-0.13</v>
      </c>
      <c r="AM630" t="s">
        <v>3193</v>
      </c>
      <c r="AN630">
        <v>-7.38</v>
      </c>
      <c r="AO630" t="s">
        <v>3193</v>
      </c>
      <c r="AP630">
        <v>1.2526702751480001E-3</v>
      </c>
      <c r="AQ630">
        <f>(Table2[[#This Row],[Sharpe Ratio]]-AVERAGE(Table2[Sharpe Ratio]))/_xlfn.STDEV.P(Table2[Sharpe Ratio])</f>
        <v>-0.76304389997284783</v>
      </c>
      <c r="AR6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0">
        <f>_xlfn.RANK.AVG(Table2[[#This Row],[1Y Return vs Nifty Z-Score]],Table2[1Y Return vs Nifty Z-Score])</f>
        <v>556</v>
      </c>
      <c r="AT630">
        <f>_xlfn.RANK.AVG(Table2[[#This Row],[6M Return vs Nifty Z-Score]],Table2[6M Return vs Nifty Z-Score])</f>
        <v>669</v>
      </c>
      <c r="AU630">
        <f>_xlfn.RANK.AVG(Table2[[#This Row],[Sharpe Ratio Z-Score]],Table2[Sharpe Ratio Z-Score])</f>
        <v>518</v>
      </c>
      <c r="AV630">
        <f>(Table2[[#This Row],[Rank 1Y]]+Table2[[#This Row],[Rank 6M]]+Table2[[#This Row],[Rank Sharpe]])/3</f>
        <v>581</v>
      </c>
    </row>
    <row r="631" spans="1:48" x14ac:dyDescent="0.3">
      <c r="A631" t="s">
        <v>1735</v>
      </c>
      <c r="B631" t="s">
        <v>1736</v>
      </c>
      <c r="C631" t="s">
        <v>3154</v>
      </c>
      <c r="D631" t="s">
        <v>184</v>
      </c>
      <c r="E631">
        <v>4860.0988640699998</v>
      </c>
      <c r="F631">
        <v>121.82</v>
      </c>
      <c r="G631">
        <v>-25.602405560841099</v>
      </c>
      <c r="H631">
        <f>(Table2[[#This Row],[1Y Return vs Nifty]]-AVERAGE(Table2[1Y Return vs Nifty]))/_xlfn.STDEV.P(Table2[1Y Return vs Nifty])</f>
        <v>-0.84673090017885122</v>
      </c>
      <c r="I631">
        <v>-11.0072522689197</v>
      </c>
      <c r="J631">
        <f>(Table2[[#This Row],[1M Return vs Nifty]]-AVERAGE(Table2[1M Return vs Nifty]))/_xlfn.STDEV.P(Table2[1M Return vs Nifty])</f>
        <v>-1.1277963572410989</v>
      </c>
      <c r="K631">
        <v>-20.005434003971398</v>
      </c>
      <c r="L631">
        <f>(Table2[[#This Row],[6M Return vs Nifty]]-AVERAGE(Table2[6M Return vs Nifty]))/_xlfn.STDEV.P(Table2[6M Return vs Nifty])</f>
        <v>-0.93979175176390084</v>
      </c>
      <c r="M631">
        <v>4.67696246614444</v>
      </c>
      <c r="N631">
        <f>(Table2[[#This Row],[1W Return vs Nifty]]-AVERAGE(Table2[1W Return vs Nifty]))/_xlfn.STDEV.P(Table2[1W Return vs Nifty])</f>
        <v>9.8225990704511462E-2</v>
      </c>
      <c r="O631">
        <v>123.27</v>
      </c>
      <c r="P631">
        <v>122.585418923627</v>
      </c>
      <c r="Q631">
        <v>123.27564815105301</v>
      </c>
      <c r="R631">
        <v>60.823972812799099</v>
      </c>
      <c r="S631" s="1">
        <f>(Table2[[#This Row],[Close Price]]-Table2[[#This Row],[20D EMA]])/Table2[[#This Row],[20D EMA]]</f>
        <v>-1.1762797112030526E-2</v>
      </c>
      <c r="T631" s="1">
        <f>(Table2[[#This Row],[Close Price]]-Table2[[#This Row],[50D EMA]])/Table2[[#This Row],[50D EMA]]</f>
        <v>-6.2439638445407619E-3</v>
      </c>
      <c r="U631" s="1">
        <f>(Table2[[#This Row],[Close Price]]-Table2[[#This Row],[200D EMA]])/Table2[[#This Row],[200D EMA]]</f>
        <v>-1.1808075421914364E-2</v>
      </c>
      <c r="V631">
        <v>0.95239269840942598</v>
      </c>
      <c r="W631">
        <v>120.9</v>
      </c>
      <c r="X631">
        <v>123.5</v>
      </c>
      <c r="Y631">
        <v>114.31</v>
      </c>
      <c r="Z631">
        <v>122.5</v>
      </c>
      <c r="AA631">
        <v>114.31</v>
      </c>
      <c r="AB631">
        <v>122.5</v>
      </c>
      <c r="AC631" s="1">
        <f>(Table2[[#This Row],[Close Price]]/Table2[[#This Row],[Day Low]])-1</f>
        <v>7.6095947063687941E-3</v>
      </c>
      <c r="AD631" s="1">
        <f>(Table2[[#This Row],[Day High]]/Table2[[#This Row],[Close Price]])-1</f>
        <v>1.3790838942702388E-2</v>
      </c>
      <c r="AE631" s="1">
        <f>(Table2[[#This Row],[Close Price]]/Table2[[#This Row],[Current Week Low]])-1</f>
        <v>6.5698539060449646E-2</v>
      </c>
      <c r="AF631" s="1">
        <f>(Table2[[#This Row],[Current Week High]]/Table2[[#This Row],[Close Price]])-1</f>
        <v>5.5820062387128555E-3</v>
      </c>
      <c r="AG631" s="1">
        <f>(Table2[[#This Row],[Close Price]]/Table2[[#This Row],[Current Month Low]])-1</f>
        <v>6.5698539060449646E-2</v>
      </c>
      <c r="AH631" s="1">
        <f>(Table2[[#This Row],[Current Month High]]/Table2[[#This Row],[Close Price]])-1</f>
        <v>5.5820062387128555E-3</v>
      </c>
      <c r="AI631">
        <v>22.853390247906699</v>
      </c>
      <c r="AJ631">
        <v>19.022960429897399</v>
      </c>
      <c r="AK631" t="str">
        <f>IF(AND(Table2[[#This Row],[20D EMA]]&gt;Table2[[#This Row],[50D EMA]],Table2[[#This Row],[50D EMA]]&gt;Table2[[#This Row],[200D EMA]]),"Uptrend","Downtrend/NoTrend")</f>
        <v>Downtrend/NoTrend</v>
      </c>
      <c r="AL631">
        <v>-0.1</v>
      </c>
      <c r="AM631" t="s">
        <v>3193</v>
      </c>
      <c r="AN631">
        <v>0.91</v>
      </c>
      <c r="AO631" t="s">
        <v>3194</v>
      </c>
      <c r="AP631">
        <v>1.2825583346164E-2</v>
      </c>
      <c r="AQ631">
        <f>(Table2[[#This Row],[Sharpe Ratio]]-AVERAGE(Table2[Sharpe Ratio]))/_xlfn.STDEV.P(Table2[Sharpe Ratio])</f>
        <v>-0.62815872157712072</v>
      </c>
      <c r="AR6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1">
        <f>_xlfn.RANK.AVG(Table2[[#This Row],[1Y Return vs Nifty Z-Score]],Table2[1Y Return vs Nifty Z-Score])</f>
        <v>613</v>
      </c>
      <c r="AT631">
        <f>_xlfn.RANK.AVG(Table2[[#This Row],[6M Return vs Nifty Z-Score]],Table2[6M Return vs Nifty Z-Score])</f>
        <v>637</v>
      </c>
      <c r="AU631">
        <f>_xlfn.RANK.AVG(Table2[[#This Row],[Sharpe Ratio Z-Score]],Table2[Sharpe Ratio Z-Score])</f>
        <v>497</v>
      </c>
      <c r="AV631">
        <f>(Table2[[#This Row],[Rank 1Y]]+Table2[[#This Row],[Rank 6M]]+Table2[[#This Row],[Rank Sharpe]])/3</f>
        <v>582.33333333333337</v>
      </c>
    </row>
    <row r="632" spans="1:48" x14ac:dyDescent="0.3">
      <c r="A632" t="s">
        <v>510</v>
      </c>
      <c r="B632" t="s">
        <v>511</v>
      </c>
      <c r="C632" t="s">
        <v>3162</v>
      </c>
      <c r="D632" t="s">
        <v>400</v>
      </c>
      <c r="E632">
        <v>43092.384669809901</v>
      </c>
      <c r="F632">
        <v>574.1</v>
      </c>
      <c r="G632">
        <v>-35.876136137851098</v>
      </c>
      <c r="H632">
        <f>(Table2[[#This Row],[1Y Return vs Nifty]]-AVERAGE(Table2[1Y Return vs Nifty]))/_xlfn.STDEV.P(Table2[1Y Return vs Nifty])</f>
        <v>-1.0171257758920564</v>
      </c>
      <c r="I632">
        <v>-3.9906595339511299</v>
      </c>
      <c r="J632">
        <f>(Table2[[#This Row],[1M Return vs Nifty]]-AVERAGE(Table2[1M Return vs Nifty]))/_xlfn.STDEV.P(Table2[1M Return vs Nifty])</f>
        <v>-0.35449555364740448</v>
      </c>
      <c r="K632">
        <v>4.6716862110598498</v>
      </c>
      <c r="L632">
        <f>(Table2[[#This Row],[6M Return vs Nifty]]-AVERAGE(Table2[6M Return vs Nifty]))/_xlfn.STDEV.P(Table2[6M Return vs Nifty])</f>
        <v>-0.19215844582193606</v>
      </c>
      <c r="M632">
        <v>0.19623310402389099</v>
      </c>
      <c r="N632">
        <f>(Table2[[#This Row],[1W Return vs Nifty]]-AVERAGE(Table2[1W Return vs Nifty]))/_xlfn.STDEV.P(Table2[1W Return vs Nifty])</f>
        <v>-0.76509174920668954</v>
      </c>
      <c r="O632">
        <v>590.73</v>
      </c>
      <c r="P632">
        <v>585.13835115288202</v>
      </c>
      <c r="Q632">
        <v>564.17159198287402</v>
      </c>
      <c r="R632">
        <v>31.208409361242101</v>
      </c>
      <c r="S632" s="1">
        <f>(Table2[[#This Row],[Close Price]]-Table2[[#This Row],[20D EMA]])/Table2[[#This Row],[20D EMA]]</f>
        <v>-2.8151609026120215E-2</v>
      </c>
      <c r="T632" s="1">
        <f>(Table2[[#This Row],[Close Price]]-Table2[[#This Row],[50D EMA]])/Table2[[#This Row],[50D EMA]]</f>
        <v>-1.8864514915375896E-2</v>
      </c>
      <c r="U632" s="1">
        <f>(Table2[[#This Row],[Close Price]]-Table2[[#This Row],[200D EMA]])/Table2[[#This Row],[200D EMA]]</f>
        <v>1.759820621635871E-2</v>
      </c>
      <c r="V632">
        <v>0.75545836574858205</v>
      </c>
      <c r="W632">
        <v>569.15</v>
      </c>
      <c r="X632">
        <v>580.85</v>
      </c>
      <c r="Y632">
        <v>569.15</v>
      </c>
      <c r="Z632">
        <v>586.9</v>
      </c>
      <c r="AA632">
        <v>569.15</v>
      </c>
      <c r="AB632">
        <v>625</v>
      </c>
      <c r="AC632" s="1">
        <f>(Table2[[#This Row],[Close Price]]/Table2[[#This Row],[Day Low]])-1</f>
        <v>8.6971800052710879E-3</v>
      </c>
      <c r="AD632" s="1">
        <f>(Table2[[#This Row],[Day High]]/Table2[[#This Row],[Close Price]])-1</f>
        <v>1.1757533530743824E-2</v>
      </c>
      <c r="AE632" s="1">
        <f>(Table2[[#This Row],[Close Price]]/Table2[[#This Row],[Current Week Low]])-1</f>
        <v>8.6971800052710879E-3</v>
      </c>
      <c r="AF632" s="1">
        <f>(Table2[[#This Row],[Current Week High]]/Table2[[#This Row],[Close Price]])-1</f>
        <v>2.2295767287928925E-2</v>
      </c>
      <c r="AG632" s="1">
        <f>(Table2[[#This Row],[Close Price]]/Table2[[#This Row],[Current Month Low]])-1</f>
        <v>8.6971800052710879E-3</v>
      </c>
      <c r="AH632" s="1">
        <f>(Table2[[#This Row],[Current Month High]]/Table2[[#This Row],[Close Price]])-1</f>
        <v>8.8660512105904754E-2</v>
      </c>
      <c r="AI632">
        <v>10.5904894617662</v>
      </c>
      <c r="AJ632">
        <v>28.204555605180801</v>
      </c>
      <c r="AK632" t="str">
        <f>IF(AND(Table2[[#This Row],[20D EMA]]&gt;Table2[[#This Row],[50D EMA]],Table2[[#This Row],[50D EMA]]&gt;Table2[[#This Row],[200D EMA]]),"Uptrend","Downtrend/NoTrend")</f>
        <v>Uptrend</v>
      </c>
      <c r="AL632">
        <v>7.0000000000000007E-2</v>
      </c>
      <c r="AM632" t="s">
        <v>3194</v>
      </c>
      <c r="AN632">
        <v>-4.49</v>
      </c>
      <c r="AO632" t="s">
        <v>3193</v>
      </c>
      <c r="AP632">
        <v>-8.6570997586485995E-2</v>
      </c>
      <c r="AQ632">
        <f>(Table2[[#This Row],[Sharpe Ratio]]-AVERAGE(Table2[Sharpe Ratio]))/_xlfn.STDEV.P(Table2[Sharpe Ratio])</f>
        <v>-1.7866505782733877</v>
      </c>
      <c r="AR63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-4.1155221028414744</v>
      </c>
      <c r="AS632">
        <f>_xlfn.RANK.AVG(Table2[[#This Row],[1Y Return vs Nifty Z-Score]],Table2[1Y Return vs Nifty Z-Score])</f>
        <v>664</v>
      </c>
      <c r="AT632">
        <f>_xlfn.RANK.AVG(Table2[[#This Row],[6M Return vs Nifty Z-Score]],Table2[6M Return vs Nifty Z-Score])</f>
        <v>375</v>
      </c>
      <c r="AU632">
        <f>_xlfn.RANK.AVG(Table2[[#This Row],[Sharpe Ratio Z-Score]],Table2[Sharpe Ratio Z-Score])</f>
        <v>708</v>
      </c>
      <c r="AV632">
        <f>(Table2[[#This Row],[Rank 1Y]]+Table2[[#This Row],[Rank 6M]]+Table2[[#This Row],[Rank Sharpe]])/3</f>
        <v>582.33333333333337</v>
      </c>
    </row>
    <row r="633" spans="1:48" x14ac:dyDescent="0.3">
      <c r="A633" t="s">
        <v>123</v>
      </c>
      <c r="B633" t="s">
        <v>124</v>
      </c>
      <c r="C633" t="s">
        <v>3150</v>
      </c>
      <c r="D633" t="s">
        <v>125</v>
      </c>
      <c r="E633">
        <v>239520.74247299999</v>
      </c>
      <c r="F633">
        <v>2484.25</v>
      </c>
      <c r="G633">
        <v>-19.362413670890099</v>
      </c>
      <c r="H633">
        <f>(Table2[[#This Row],[1Y Return vs Nifty]]-AVERAGE(Table2[1Y Return vs Nifty]))/_xlfn.STDEV.P(Table2[1Y Return vs Nifty])</f>
        <v>-0.74323756496146487</v>
      </c>
      <c r="I633">
        <v>0.365140695364918</v>
      </c>
      <c r="J633">
        <f>(Table2[[#This Row],[1M Return vs Nifty]]-AVERAGE(Table2[1M Return vs Nifty]))/_xlfn.STDEV.P(Table2[1M Return vs Nifty])</f>
        <v>0.1255585046189239</v>
      </c>
      <c r="K633">
        <v>-15.2212143672465</v>
      </c>
      <c r="L633">
        <f>(Table2[[#This Row],[6M Return vs Nifty]]-AVERAGE(Table2[6M Return vs Nifty]))/_xlfn.STDEV.P(Table2[6M Return vs Nifty])</f>
        <v>-0.79484607284394371</v>
      </c>
      <c r="M633">
        <v>-2.5757240402515298</v>
      </c>
      <c r="N633">
        <f>(Table2[[#This Row],[1W Return vs Nifty]]-AVERAGE(Table2[1W Return vs Nifty]))/_xlfn.STDEV.P(Table2[1W Return vs Nifty])</f>
        <v>-1.2991743914562575</v>
      </c>
      <c r="O633">
        <v>2577.88</v>
      </c>
      <c r="P633">
        <v>2569.8387861994102</v>
      </c>
      <c r="Q633">
        <v>2505.9259364187301</v>
      </c>
      <c r="R633">
        <v>22.3877621140103</v>
      </c>
      <c r="S633" s="1">
        <f>(Table2[[#This Row],[Close Price]]-Table2[[#This Row],[20D EMA]])/Table2[[#This Row],[20D EMA]]</f>
        <v>-3.6320542461247267E-2</v>
      </c>
      <c r="T633" s="1">
        <f>(Table2[[#This Row],[Close Price]]-Table2[[#This Row],[50D EMA]])/Table2[[#This Row],[50D EMA]]</f>
        <v>-3.3305118849882895E-2</v>
      </c>
      <c r="U633" s="1">
        <f>(Table2[[#This Row],[Close Price]]-Table2[[#This Row],[200D EMA]])/Table2[[#This Row],[200D EMA]]</f>
        <v>-8.649871132946416E-3</v>
      </c>
      <c r="V633">
        <v>1.02119854706673</v>
      </c>
      <c r="W633">
        <v>2472</v>
      </c>
      <c r="X633">
        <v>2502.0500000000002</v>
      </c>
      <c r="Y633">
        <v>2472</v>
      </c>
      <c r="Z633">
        <v>2519.6999999999998</v>
      </c>
      <c r="AA633">
        <v>2468.9499999999998</v>
      </c>
      <c r="AB633">
        <v>2710</v>
      </c>
      <c r="AC633" s="1">
        <f>(Table2[[#This Row],[Close Price]]/Table2[[#This Row],[Day Low]])-1</f>
        <v>4.9555016181230815E-3</v>
      </c>
      <c r="AD633" s="1">
        <f>(Table2[[#This Row],[Day High]]/Table2[[#This Row],[Close Price]])-1</f>
        <v>7.165140384421953E-3</v>
      </c>
      <c r="AE633" s="1">
        <f>(Table2[[#This Row],[Close Price]]/Table2[[#This Row],[Current Week Low]])-1</f>
        <v>4.9555016181230815E-3</v>
      </c>
      <c r="AF633" s="1">
        <f>(Table2[[#This Row],[Current Week High]]/Table2[[#This Row],[Close Price]])-1</f>
        <v>1.4269900372345656E-2</v>
      </c>
      <c r="AG633" s="1">
        <f>(Table2[[#This Row],[Close Price]]/Table2[[#This Row],[Current Month Low]])-1</f>
        <v>6.1969663217158466E-3</v>
      </c>
      <c r="AH633" s="1">
        <f>(Table2[[#This Row],[Current Month High]]/Table2[[#This Row],[Close Price]])-1</f>
        <v>9.0872496729395236E-2</v>
      </c>
      <c r="AI633">
        <v>11.824494314179301</v>
      </c>
      <c r="AJ633">
        <v>8.1281651182478303</v>
      </c>
      <c r="AK633" t="str">
        <f>IF(AND(Table2[[#This Row],[20D EMA]]&gt;Table2[[#This Row],[50D EMA]],Table2[[#This Row],[50D EMA]]&gt;Table2[[#This Row],[200D EMA]]),"Uptrend","Downtrend/NoTrend")</f>
        <v>Uptrend</v>
      </c>
      <c r="AL633">
        <v>0</v>
      </c>
      <c r="AM633" t="s">
        <v>3195</v>
      </c>
      <c r="AN633">
        <v>-9.84</v>
      </c>
      <c r="AO633" t="s">
        <v>3193</v>
      </c>
      <c r="AP633">
        <v>-2.5188064303849999E-3</v>
      </c>
      <c r="AQ633">
        <f>(Table2[[#This Row],[Sharpe Ratio]]-AVERAGE(Table2[Sharpe Ratio]))/_xlfn.STDEV.P(Table2[Sharpe Ratio])</f>
        <v>-0.80700139841074869</v>
      </c>
      <c r="AR63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-3.5187009230534909</v>
      </c>
      <c r="AS633">
        <f>_xlfn.RANK.AVG(Table2[[#This Row],[1Y Return vs Nifty Z-Score]],Table2[1Y Return vs Nifty Z-Score])</f>
        <v>576</v>
      </c>
      <c r="AT633">
        <f>_xlfn.RANK.AVG(Table2[[#This Row],[6M Return vs Nifty Z-Score]],Table2[6M Return vs Nifty Z-Score])</f>
        <v>596</v>
      </c>
      <c r="AU633">
        <f>_xlfn.RANK.AVG(Table2[[#This Row],[Sharpe Ratio Z-Score]],Table2[Sharpe Ratio Z-Score])</f>
        <v>579</v>
      </c>
      <c r="AV633">
        <f>(Table2[[#This Row],[Rank 1Y]]+Table2[[#This Row],[Rank 6M]]+Table2[[#This Row],[Rank Sharpe]])/3</f>
        <v>583.66666666666663</v>
      </c>
    </row>
    <row r="634" spans="1:48" x14ac:dyDescent="0.3">
      <c r="A634" t="s">
        <v>1475</v>
      </c>
      <c r="B634" t="s">
        <v>1476</v>
      </c>
      <c r="C634" t="s">
        <v>3157</v>
      </c>
      <c r="D634" t="s">
        <v>100</v>
      </c>
      <c r="E634">
        <v>7167.3561887550004</v>
      </c>
      <c r="F634">
        <v>1504.65</v>
      </c>
      <c r="G634">
        <v>-24.029567218487198</v>
      </c>
      <c r="H634">
        <f>(Table2[[#This Row],[1Y Return vs Nifty]]-AVERAGE(Table2[1Y Return vs Nifty]))/_xlfn.STDEV.P(Table2[1Y Return vs Nifty])</f>
        <v>-0.82064460252353988</v>
      </c>
      <c r="I634">
        <v>-1.2159674484583201</v>
      </c>
      <c r="J634">
        <f>(Table2[[#This Row],[1M Return vs Nifty]]-AVERAGE(Table2[1M Return vs Nifty]))/_xlfn.STDEV.P(Table2[1M Return vs Nifty])</f>
        <v>-4.8695901240150316E-2</v>
      </c>
      <c r="K634">
        <v>0.67058986076721705</v>
      </c>
      <c r="L634">
        <f>(Table2[[#This Row],[6M Return vs Nifty]]-AVERAGE(Table2[6M Return vs Nifty]))/_xlfn.STDEV.P(Table2[6M Return vs Nifty])</f>
        <v>-0.3133781370053314</v>
      </c>
      <c r="M634">
        <v>3.8268140746699602</v>
      </c>
      <c r="N634">
        <f>(Table2[[#This Row],[1W Return vs Nifty]]-AVERAGE(Table2[1W Return vs Nifty]))/_xlfn.STDEV.P(Table2[1W Return vs Nifty])</f>
        <v>-6.5575062338679421E-2</v>
      </c>
      <c r="O634">
        <v>1429.01</v>
      </c>
      <c r="P634">
        <v>1468.54893304398</v>
      </c>
      <c r="Q634">
        <v>1436.8532458645</v>
      </c>
      <c r="R634">
        <v>62.212333820080197</v>
      </c>
      <c r="S634" s="1">
        <f>(Table2[[#This Row],[Close Price]]-Table2[[#This Row],[20D EMA]])/Table2[[#This Row],[20D EMA]]</f>
        <v>5.2931749952764569E-2</v>
      </c>
      <c r="T634" s="1">
        <f>(Table2[[#This Row],[Close Price]]-Table2[[#This Row],[50D EMA]])/Table2[[#This Row],[50D EMA]]</f>
        <v>2.4582815147460208E-2</v>
      </c>
      <c r="U634" s="1">
        <f>(Table2[[#This Row],[Close Price]]-Table2[[#This Row],[200D EMA]])/Table2[[#This Row],[200D EMA]]</f>
        <v>4.7184188316120895E-2</v>
      </c>
      <c r="V634">
        <v>0.30676498721093198</v>
      </c>
      <c r="W634">
        <v>1520</v>
      </c>
      <c r="X634">
        <v>1593.9</v>
      </c>
      <c r="Y634">
        <v>1470.85</v>
      </c>
      <c r="Z634">
        <v>1510</v>
      </c>
      <c r="AA634">
        <v>1457.05</v>
      </c>
      <c r="AB634">
        <v>1510</v>
      </c>
      <c r="AC634" s="1">
        <f>(Table2[[#This Row],[Close Price]]/Table2[[#This Row],[Day Low]])-1</f>
        <v>-1.0098684210526288E-2</v>
      </c>
      <c r="AD634" s="1">
        <f>(Table2[[#This Row],[Day High]]/Table2[[#This Row],[Close Price]])-1</f>
        <v>5.9316120027913533E-2</v>
      </c>
      <c r="AE634" s="1">
        <f>(Table2[[#This Row],[Close Price]]/Table2[[#This Row],[Current Week Low]])-1</f>
        <v>2.2979909576095636E-2</v>
      </c>
      <c r="AF634" s="1">
        <f>(Table2[[#This Row],[Current Week High]]/Table2[[#This Row],[Close Price]])-1</f>
        <v>3.5556441697404129E-3</v>
      </c>
      <c r="AG634" s="1">
        <f>(Table2[[#This Row],[Close Price]]/Table2[[#This Row],[Current Month Low]])-1</f>
        <v>3.2668748498678957E-2</v>
      </c>
      <c r="AH634" s="1">
        <f>(Table2[[#This Row],[Current Month High]]/Table2[[#This Row],[Close Price]])-1</f>
        <v>3.5556441697404129E-3</v>
      </c>
      <c r="AI634">
        <v>5.5394942345395801</v>
      </c>
      <c r="AJ634">
        <v>20.372</v>
      </c>
      <c r="AK634" t="str">
        <f>IF(AND(Table2[[#This Row],[20D EMA]]&gt;Table2[[#This Row],[50D EMA]],Table2[[#This Row],[50D EMA]]&gt;Table2[[#This Row],[200D EMA]]),"Uptrend","Downtrend/NoTrend")</f>
        <v>Downtrend/NoTrend</v>
      </c>
      <c r="AL634">
        <v>0.02</v>
      </c>
      <c r="AM634" t="s">
        <v>3194</v>
      </c>
      <c r="AN634">
        <v>1.65</v>
      </c>
      <c r="AO634" t="s">
        <v>3194</v>
      </c>
      <c r="AP634">
        <v>-0.11360788868345501</v>
      </c>
      <c r="AQ634">
        <f>(Table2[[#This Row],[Sharpe Ratio]]-AVERAGE(Table2[Sharpe Ratio]))/_xlfn.STDEV.P(Table2[Sharpe Ratio])</f>
        <v>-2.1017722642742958</v>
      </c>
      <c r="AR63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4">
        <f>_xlfn.RANK.AVG(Table2[[#This Row],[1Y Return vs Nifty Z-Score]],Table2[1Y Return vs Nifty Z-Score])</f>
        <v>602</v>
      </c>
      <c r="AT634">
        <f>_xlfn.RANK.AVG(Table2[[#This Row],[6M Return vs Nifty Z-Score]],Table2[6M Return vs Nifty Z-Score])</f>
        <v>424</v>
      </c>
      <c r="AU634">
        <f>_xlfn.RANK.AVG(Table2[[#This Row],[Sharpe Ratio Z-Score]],Table2[Sharpe Ratio Z-Score])</f>
        <v>726</v>
      </c>
      <c r="AV634">
        <f>(Table2[[#This Row],[Rank 1Y]]+Table2[[#This Row],[Rank 6M]]+Table2[[#This Row],[Rank Sharpe]])/3</f>
        <v>584</v>
      </c>
    </row>
    <row r="635" spans="1:48" x14ac:dyDescent="0.3">
      <c r="A635" t="s">
        <v>1124</v>
      </c>
      <c r="B635" t="s">
        <v>1125</v>
      </c>
      <c r="C635" t="s">
        <v>3148</v>
      </c>
      <c r="D635" t="s">
        <v>24</v>
      </c>
      <c r="E635">
        <v>11495.22795008</v>
      </c>
      <c r="F635">
        <v>155.19999999999999</v>
      </c>
      <c r="G635">
        <v>-15.1710591936417</v>
      </c>
      <c r="H635">
        <f>(Table2[[#This Row],[1Y Return vs Nifty]]-AVERAGE(Table2[1Y Return vs Nifty]))/_xlfn.STDEV.P(Table2[1Y Return vs Nifty])</f>
        <v>-0.67372188904731423</v>
      </c>
      <c r="I635">
        <v>-9.3670305146673307</v>
      </c>
      <c r="J635">
        <f>(Table2[[#This Row],[1M Return vs Nifty]]-AVERAGE(Table2[1M Return vs Nifty]))/_xlfn.STDEV.P(Table2[1M Return vs Nifty])</f>
        <v>-0.94702702253053905</v>
      </c>
      <c r="K635">
        <v>-12.4067927642313</v>
      </c>
      <c r="L635">
        <f>(Table2[[#This Row],[6M Return vs Nifty]]-AVERAGE(Table2[6M Return vs Nifty]))/_xlfn.STDEV.P(Table2[6M Return vs Nifty])</f>
        <v>-0.70957861420040802</v>
      </c>
      <c r="M635">
        <v>0.43767203287673001</v>
      </c>
      <c r="N635">
        <f>(Table2[[#This Row],[1W Return vs Nifty]]-AVERAGE(Table2[1W Return vs Nifty]))/_xlfn.STDEV.P(Table2[1W Return vs Nifty])</f>
        <v>-0.71857286945779786</v>
      </c>
      <c r="O635">
        <v>159.97999999999999</v>
      </c>
      <c r="P635">
        <v>162.64240986600501</v>
      </c>
      <c r="Q635">
        <v>155.59032752735601</v>
      </c>
      <c r="R635">
        <v>34.941269435528604</v>
      </c>
      <c r="S635" s="1">
        <f>(Table2[[#This Row],[Close Price]]-Table2[[#This Row],[20D EMA]])/Table2[[#This Row],[20D EMA]]</f>
        <v>-2.9878734841855242E-2</v>
      </c>
      <c r="T635" s="1">
        <f>(Table2[[#This Row],[Close Price]]-Table2[[#This Row],[50D EMA]])/Table2[[#This Row],[50D EMA]]</f>
        <v>-4.5759343286517609E-2</v>
      </c>
      <c r="U635" s="1">
        <f>(Table2[[#This Row],[Close Price]]-Table2[[#This Row],[200D EMA]])/Table2[[#This Row],[200D EMA]]</f>
        <v>-2.5086876129070007E-3</v>
      </c>
      <c r="V635">
        <v>0.66183162342839796</v>
      </c>
      <c r="W635">
        <v>153.22</v>
      </c>
      <c r="X635">
        <v>156</v>
      </c>
      <c r="Y635">
        <v>151.44999999999999</v>
      </c>
      <c r="Z635">
        <v>156</v>
      </c>
      <c r="AA635">
        <v>151.44999999999999</v>
      </c>
      <c r="AB635">
        <v>165.57</v>
      </c>
      <c r="AC635" s="1">
        <f>(Table2[[#This Row],[Close Price]]/Table2[[#This Row],[Day Low]])-1</f>
        <v>1.2922594961493283E-2</v>
      </c>
      <c r="AD635" s="1">
        <f>(Table2[[#This Row],[Day High]]/Table2[[#This Row],[Close Price]])-1</f>
        <v>5.1546391752577136E-3</v>
      </c>
      <c r="AE635" s="1">
        <f>(Table2[[#This Row],[Close Price]]/Table2[[#This Row],[Current Week Low]])-1</f>
        <v>2.4760647078243547E-2</v>
      </c>
      <c r="AF635" s="1">
        <f>(Table2[[#This Row],[Current Week High]]/Table2[[#This Row],[Close Price]])-1</f>
        <v>5.1546391752577136E-3</v>
      </c>
      <c r="AG635" s="1">
        <f>(Table2[[#This Row],[Close Price]]/Table2[[#This Row],[Current Month Low]])-1</f>
        <v>2.4760647078243547E-2</v>
      </c>
      <c r="AH635" s="1">
        <f>(Table2[[#This Row],[Current Month High]]/Table2[[#This Row],[Close Price]])-1</f>
        <v>6.6817010309278446E-2</v>
      </c>
      <c r="AI635">
        <v>13.930412371134</v>
      </c>
      <c r="AJ635">
        <v>23.763955342902602</v>
      </c>
      <c r="AK635" t="str">
        <f>IF(AND(Table2[[#This Row],[20D EMA]]&gt;Table2[[#This Row],[50D EMA]],Table2[[#This Row],[50D EMA]]&gt;Table2[[#This Row],[200D EMA]]),"Uptrend","Downtrend/NoTrend")</f>
        <v>Downtrend/NoTrend</v>
      </c>
      <c r="AL635">
        <v>-0.04</v>
      </c>
      <c r="AM635" t="s">
        <v>3193</v>
      </c>
      <c r="AN635">
        <v>-6.38</v>
      </c>
      <c r="AO635" t="s">
        <v>3193</v>
      </c>
      <c r="AP635">
        <v>-4.0874086161957E-2</v>
      </c>
      <c r="AQ635">
        <f>(Table2[[#This Row],[Sharpe Ratio]]-AVERAGE(Table2[Sharpe Ratio]))/_xlfn.STDEV.P(Table2[Sharpe Ratio])</f>
        <v>-1.2540417172366216</v>
      </c>
      <c r="AR63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5">
        <f>_xlfn.RANK.AVG(Table2[[#This Row],[1Y Return vs Nifty Z-Score]],Table2[1Y Return vs Nifty Z-Score])</f>
        <v>548</v>
      </c>
      <c r="AT635">
        <f>_xlfn.RANK.AVG(Table2[[#This Row],[6M Return vs Nifty Z-Score]],Table2[6M Return vs Nifty Z-Score])</f>
        <v>559</v>
      </c>
      <c r="AU635">
        <f>_xlfn.RANK.AVG(Table2[[#This Row],[Sharpe Ratio Z-Score]],Table2[Sharpe Ratio Z-Score])</f>
        <v>655</v>
      </c>
      <c r="AV635">
        <f>(Table2[[#This Row],[Rank 1Y]]+Table2[[#This Row],[Rank 6M]]+Table2[[#This Row],[Rank Sharpe]])/3</f>
        <v>587.33333333333337</v>
      </c>
    </row>
    <row r="636" spans="1:48" x14ac:dyDescent="0.3">
      <c r="A636" t="s">
        <v>1965</v>
      </c>
      <c r="B636" t="s">
        <v>1966</v>
      </c>
      <c r="C636" t="s">
        <v>3148</v>
      </c>
      <c r="D636" t="s">
        <v>24</v>
      </c>
      <c r="E636">
        <v>3619.56575148</v>
      </c>
      <c r="F636">
        <v>115.43</v>
      </c>
      <c r="G636">
        <v>-32.095798515236702</v>
      </c>
      <c r="H636">
        <f>(Table2[[#This Row],[1Y Return vs Nifty]]-AVERAGE(Table2[1Y Return vs Nifty]))/_xlfn.STDEV.P(Table2[1Y Return vs Nifty])</f>
        <v>-0.9544270167090213</v>
      </c>
      <c r="I636">
        <v>-3.00301488343126</v>
      </c>
      <c r="J636">
        <f>(Table2[[#This Row],[1M Return vs Nifty]]-AVERAGE(Table2[1M Return vs Nifty]))/_xlfn.STDEV.P(Table2[1M Return vs Nifty])</f>
        <v>-0.24564693854883277</v>
      </c>
      <c r="K636">
        <v>-16.631442727108901</v>
      </c>
      <c r="L636">
        <f>(Table2[[#This Row],[6M Return vs Nifty]]-AVERAGE(Table2[6M Return vs Nifty]))/_xlfn.STDEV.P(Table2[6M Return vs Nifty])</f>
        <v>-0.83757122398110229</v>
      </c>
      <c r="M636">
        <v>0.672586647536765</v>
      </c>
      <c r="N636">
        <f>(Table2[[#This Row],[1W Return vs Nifty]]-AVERAGE(Table2[1W Return vs Nifty]))/_xlfn.STDEV.P(Table2[1W Return vs Nifty])</f>
        <v>-0.67331105205929453</v>
      </c>
      <c r="O636">
        <v>128.11000000000001</v>
      </c>
      <c r="P636">
        <v>121.584556810104</v>
      </c>
      <c r="Q636">
        <v>125.600716818002</v>
      </c>
      <c r="R636">
        <v>29.9857826618796</v>
      </c>
      <c r="S636" s="1">
        <f>(Table2[[#This Row],[Close Price]]-Table2[[#This Row],[20D EMA]])/Table2[[#This Row],[20D EMA]]</f>
        <v>-9.8977441261416013E-2</v>
      </c>
      <c r="T636" s="1">
        <f>(Table2[[#This Row],[Close Price]]-Table2[[#This Row],[50D EMA]])/Table2[[#This Row],[50D EMA]]</f>
        <v>-5.06195603419968E-2</v>
      </c>
      <c r="U636" s="1">
        <f>(Table2[[#This Row],[Close Price]]-Table2[[#This Row],[200D EMA]])/Table2[[#This Row],[200D EMA]]</f>
        <v>-8.0976582583836429E-2</v>
      </c>
      <c r="V636">
        <v>0.77486928646950703</v>
      </c>
      <c r="W636">
        <v>114.1</v>
      </c>
      <c r="X636">
        <v>116.07</v>
      </c>
      <c r="Y636">
        <v>115.3</v>
      </c>
      <c r="Z636">
        <v>117.21</v>
      </c>
      <c r="AA636">
        <v>115.2</v>
      </c>
      <c r="AB636">
        <v>118.15</v>
      </c>
      <c r="AC636" s="1">
        <f>(Table2[[#This Row],[Close Price]]/Table2[[#This Row],[Day Low]])-1</f>
        <v>1.1656441717791566E-2</v>
      </c>
      <c r="AD636" s="1">
        <f>(Table2[[#This Row],[Day High]]/Table2[[#This Row],[Close Price]])-1</f>
        <v>5.5444858355713222E-3</v>
      </c>
      <c r="AE636" s="1">
        <f>(Table2[[#This Row],[Close Price]]/Table2[[#This Row],[Current Week Low]])-1</f>
        <v>1.1274934952298921E-3</v>
      </c>
      <c r="AF636" s="1">
        <f>(Table2[[#This Row],[Current Week High]]/Table2[[#This Row],[Close Price]])-1</f>
        <v>1.542060123018274E-2</v>
      </c>
      <c r="AG636" s="1">
        <f>(Table2[[#This Row],[Close Price]]/Table2[[#This Row],[Current Month Low]])-1</f>
        <v>1.9965277777778123E-3</v>
      </c>
      <c r="AH636" s="1">
        <f>(Table2[[#This Row],[Current Month High]]/Table2[[#This Row],[Close Price]])-1</f>
        <v>2.356406480117812E-2</v>
      </c>
      <c r="AI636">
        <v>41.600970285021198</v>
      </c>
      <c r="AJ636">
        <v>5.03184713375797</v>
      </c>
      <c r="AK636" t="str">
        <f>IF(AND(Table2[[#This Row],[20D EMA]]&gt;Table2[[#This Row],[50D EMA]],Table2[[#This Row],[50D EMA]]&gt;Table2[[#This Row],[200D EMA]]),"Uptrend","Downtrend/NoTrend")</f>
        <v>Downtrend/NoTrend</v>
      </c>
      <c r="AL636">
        <v>-0.09</v>
      </c>
      <c r="AM636" t="s">
        <v>3193</v>
      </c>
      <c r="AN636">
        <v>-5.63</v>
      </c>
      <c r="AO636" t="s">
        <v>3193</v>
      </c>
      <c r="AP636">
        <v>1.2496344072069E-2</v>
      </c>
      <c r="AQ636">
        <f>(Table2[[#This Row],[Sharpe Ratio]]-AVERAGE(Table2[Sharpe Ratio]))/_xlfn.STDEV.P(Table2[Sharpe Ratio])</f>
        <v>-0.63199608715212074</v>
      </c>
      <c r="AR63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36">
        <f>_xlfn.RANK.AVG(Table2[[#This Row],[1Y Return vs Nifty Z-Score]],Table2[1Y Return vs Nifty Z-Score])</f>
        <v>649</v>
      </c>
      <c r="AT636">
        <f>_xlfn.RANK.AVG(Table2[[#This Row],[6M Return vs Nifty Z-Score]],Table2[6M Return vs Nifty Z-Score])</f>
        <v>614</v>
      </c>
      <c r="AU636">
        <f>_xlfn.RANK.AVG(Table2[[#This Row],[Sharpe Ratio Z-Score]],Table2[Sharpe Ratio Z-Score])</f>
        <v>499</v>
      </c>
      <c r="AV636">
        <f>(Table2[[#This Row],[Rank 1Y]]+Table2[[#This Row],[Rank 6M]]+Table2[[#This Row],[Rank Sharpe]])/3</f>
        <v>587.33333333333337</v>
      </c>
    </row>
    <row r="637" spans="1:48" x14ac:dyDescent="0.3">
      <c r="A637" t="s">
        <v>1098</v>
      </c>
      <c r="B637" t="s">
        <v>1099</v>
      </c>
      <c r="C637" t="s">
        <v>3162</v>
      </c>
      <c r="D637" t="s">
        <v>460</v>
      </c>
      <c r="E637">
        <v>11920.066137989999</v>
      </c>
      <c r="F637">
        <v>2331.0500000000002</v>
      </c>
      <c r="G637">
        <v>-25.685281038120099</v>
      </c>
      <c r="H637">
        <f>(Table2[[#This Row],[1Y Return vs Nifty]]-AVERAGE(Table2[1Y Return vs Nifty]))/_xlfn.STDEV.P(Table2[1Y Return vs Nifty])</f>
        <v>-0.8481054307395639</v>
      </c>
      <c r="I637">
        <v>4.9909721930483899</v>
      </c>
      <c r="J637">
        <f>(Table2[[#This Row],[1M Return vs Nifty]]-AVERAGE(Table2[1M Return vs Nifty]))/_xlfn.STDEV.P(Table2[1M Return vs Nifty])</f>
        <v>0.63537279049305984</v>
      </c>
      <c r="K637">
        <v>0.63226312364025705</v>
      </c>
      <c r="L637">
        <f>(Table2[[#This Row],[6M Return vs Nifty]]-AVERAGE(Table2[6M Return vs Nifty]))/_xlfn.STDEV.P(Table2[6M Return vs Nifty])</f>
        <v>-0.31453930755256343</v>
      </c>
      <c r="M637">
        <v>6.6176782069281899</v>
      </c>
      <c r="N637">
        <f>(Table2[[#This Row],[1W Return vs Nifty]]-AVERAGE(Table2[1W Return vs Nifty]))/_xlfn.STDEV.P(Table2[1W Return vs Nifty])</f>
        <v>0.47215045516950965</v>
      </c>
      <c r="O637">
        <v>2295.16</v>
      </c>
      <c r="P637">
        <v>2230.7827903379598</v>
      </c>
      <c r="Q637">
        <v>2180.6469826811299</v>
      </c>
      <c r="R637">
        <v>55.573811607929798</v>
      </c>
      <c r="S637" s="1">
        <f>(Table2[[#This Row],[Close Price]]-Table2[[#This Row],[20D EMA]])/Table2[[#This Row],[20D EMA]]</f>
        <v>1.5637254047648239E-2</v>
      </c>
      <c r="T637" s="1">
        <f>(Table2[[#This Row],[Close Price]]-Table2[[#This Row],[50D EMA]])/Table2[[#This Row],[50D EMA]]</f>
        <v>4.4947096640838832E-2</v>
      </c>
      <c r="U637" s="1">
        <f>(Table2[[#This Row],[Close Price]]-Table2[[#This Row],[200D EMA]])/Table2[[#This Row],[200D EMA]]</f>
        <v>6.897174027404844E-2</v>
      </c>
      <c r="V637">
        <v>0.80762315808825003</v>
      </c>
      <c r="W637">
        <v>2314.25</v>
      </c>
      <c r="X637">
        <v>2390.9499999999998</v>
      </c>
      <c r="Y637">
        <v>2254.9</v>
      </c>
      <c r="Z637">
        <v>2390.9499999999998</v>
      </c>
      <c r="AA637">
        <v>2178.6</v>
      </c>
      <c r="AB637">
        <v>2443.15</v>
      </c>
      <c r="AC637" s="1">
        <f>(Table2[[#This Row],[Close Price]]/Table2[[#This Row],[Day Low]])-1</f>
        <v>7.2593712865940407E-3</v>
      </c>
      <c r="AD637" s="1">
        <f>(Table2[[#This Row],[Day High]]/Table2[[#This Row],[Close Price]])-1</f>
        <v>2.5696574505051251E-2</v>
      </c>
      <c r="AE637" s="1">
        <f>(Table2[[#This Row],[Close Price]]/Table2[[#This Row],[Current Week Low]])-1</f>
        <v>3.3770898931216431E-2</v>
      </c>
      <c r="AF637" s="1">
        <f>(Table2[[#This Row],[Current Week High]]/Table2[[#This Row],[Close Price]])-1</f>
        <v>2.5696574505051251E-2</v>
      </c>
      <c r="AG637" s="1">
        <f>(Table2[[#This Row],[Close Price]]/Table2[[#This Row],[Current Month Low]])-1</f>
        <v>6.9976131460571134E-2</v>
      </c>
      <c r="AH637" s="1">
        <f>(Table2[[#This Row],[Current Month High]]/Table2[[#This Row],[Close Price]])-1</f>
        <v>4.8089916561206314E-2</v>
      </c>
      <c r="AI637">
        <v>17.329100619892301</v>
      </c>
      <c r="AJ637">
        <v>28.929756637168101</v>
      </c>
      <c r="AK637" t="str">
        <f>IF(AND(Table2[[#This Row],[20D EMA]]&gt;Table2[[#This Row],[50D EMA]],Table2[[#This Row],[50D EMA]]&gt;Table2[[#This Row],[200D EMA]]),"Uptrend","Downtrend/NoTrend")</f>
        <v>Uptrend</v>
      </c>
      <c r="AL637">
        <v>0.15</v>
      </c>
      <c r="AM637" t="s">
        <v>3194</v>
      </c>
      <c r="AN637">
        <v>-0.21</v>
      </c>
      <c r="AO637" t="s">
        <v>3193</v>
      </c>
      <c r="AP637">
        <v>-0.110124031070037</v>
      </c>
      <c r="AQ637">
        <f>(Table2[[#This Row],[Sharpe Ratio]]-AVERAGE(Table2[Sharpe Ratio]))/_xlfn.STDEV.P(Table2[Sharpe Ratio])</f>
        <v>-2.0611670378453422</v>
      </c>
      <c r="AR63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-2.1162885304749</v>
      </c>
      <c r="AS637">
        <f>_xlfn.RANK.AVG(Table2[[#This Row],[1Y Return vs Nifty Z-Score]],Table2[1Y Return vs Nifty Z-Score])</f>
        <v>614</v>
      </c>
      <c r="AT637">
        <f>_xlfn.RANK.AVG(Table2[[#This Row],[6M Return vs Nifty Z-Score]],Table2[6M Return vs Nifty Z-Score])</f>
        <v>426</v>
      </c>
      <c r="AU637">
        <f>_xlfn.RANK.AVG(Table2[[#This Row],[Sharpe Ratio Z-Score]],Table2[Sharpe Ratio Z-Score])</f>
        <v>723</v>
      </c>
      <c r="AV637">
        <f>(Table2[[#This Row],[Rank 1Y]]+Table2[[#This Row],[Rank 6M]]+Table2[[#This Row],[Rank Sharpe]])/3</f>
        <v>587.66666666666663</v>
      </c>
    </row>
    <row r="638" spans="1:48" x14ac:dyDescent="0.3">
      <c r="A638" t="s">
        <v>2296</v>
      </c>
      <c r="B638" t="s">
        <v>2297</v>
      </c>
      <c r="C638" t="s">
        <v>3165</v>
      </c>
      <c r="D638" t="s">
        <v>1954</v>
      </c>
      <c r="E638">
        <v>2408.6213975279902</v>
      </c>
      <c r="F638">
        <v>50.52</v>
      </c>
      <c r="G638">
        <v>-28.386381294022801</v>
      </c>
      <c r="H638">
        <f>(Table2[[#This Row],[1Y Return vs Nifty]]-AVERAGE(Table2[1Y Return vs Nifty]))/_xlfn.STDEV.P(Table2[1Y Return vs Nifty])</f>
        <v>-0.89290450727203385</v>
      </c>
      <c r="I638">
        <v>0.77538586298949796</v>
      </c>
      <c r="J638">
        <f>(Table2[[#This Row],[1M Return vs Nifty]]-AVERAGE(Table2[1M Return vs Nifty]))/_xlfn.STDEV.P(Table2[1M Return vs Nifty])</f>
        <v>0.17077174839370862</v>
      </c>
      <c r="K638">
        <v>-10.7512698893375</v>
      </c>
      <c r="L638">
        <f>(Table2[[#This Row],[6M Return vs Nifty]]-AVERAGE(Table2[6M Return vs Nifty]))/_xlfn.STDEV.P(Table2[6M Return vs Nifty])</f>
        <v>-0.65942186863066043</v>
      </c>
      <c r="M638">
        <v>2.5442462746224099</v>
      </c>
      <c r="N638">
        <f>(Table2[[#This Row],[1W Return vs Nifty]]-AVERAGE(Table2[1W Return vs Nifty]))/_xlfn.STDEV.P(Table2[1W Return vs Nifty])</f>
        <v>-0.31269186965593926</v>
      </c>
      <c r="O638">
        <v>54.03</v>
      </c>
      <c r="P638">
        <v>52.573298384651999</v>
      </c>
      <c r="Q638">
        <v>52.024748836656599</v>
      </c>
      <c r="R638">
        <v>36.9540482261555</v>
      </c>
      <c r="S638" s="1">
        <f>(Table2[[#This Row],[Close Price]]-Table2[[#This Row],[20D EMA]])/Table2[[#This Row],[20D EMA]]</f>
        <v>-6.4963908939478024E-2</v>
      </c>
      <c r="T638" s="1">
        <f>(Table2[[#This Row],[Close Price]]-Table2[[#This Row],[50D EMA]])/Table2[[#This Row],[50D EMA]]</f>
        <v>-3.9055917124108497E-2</v>
      </c>
      <c r="U638" s="1">
        <f>(Table2[[#This Row],[Close Price]]-Table2[[#This Row],[200D EMA]])/Table2[[#This Row],[200D EMA]]</f>
        <v>-2.8923711700773284E-2</v>
      </c>
      <c r="V638">
        <v>0.66714979757085002</v>
      </c>
      <c r="W638">
        <v>50.12</v>
      </c>
      <c r="X638">
        <v>50.73</v>
      </c>
      <c r="Y638">
        <v>50.29</v>
      </c>
      <c r="Z638">
        <v>52.1</v>
      </c>
      <c r="AA638">
        <v>50.29</v>
      </c>
      <c r="AB638">
        <v>52.48</v>
      </c>
      <c r="AC638" s="1">
        <f>(Table2[[#This Row],[Close Price]]/Table2[[#This Row],[Day Low]])-1</f>
        <v>7.9808459696728562E-3</v>
      </c>
      <c r="AD638" s="1">
        <f>(Table2[[#This Row],[Day High]]/Table2[[#This Row],[Close Price]])-1</f>
        <v>4.1567695961994833E-3</v>
      </c>
      <c r="AE638" s="1">
        <f>(Table2[[#This Row],[Close Price]]/Table2[[#This Row],[Current Week Low]])-1</f>
        <v>4.5734738516605145E-3</v>
      </c>
      <c r="AF638" s="1">
        <f>(Table2[[#This Row],[Current Week High]]/Table2[[#This Row],[Close Price]])-1</f>
        <v>3.1274742676167921E-2</v>
      </c>
      <c r="AG638" s="1">
        <f>(Table2[[#This Row],[Close Price]]/Table2[[#This Row],[Current Month Low]])-1</f>
        <v>4.5734738516605145E-3</v>
      </c>
      <c r="AH638" s="1">
        <f>(Table2[[#This Row],[Current Month High]]/Table2[[#This Row],[Close Price]])-1</f>
        <v>3.8796516231195399E-2</v>
      </c>
      <c r="AI638">
        <v>37.3713380839271</v>
      </c>
      <c r="AJ638">
        <v>19.010600706713699</v>
      </c>
      <c r="AK638" t="str">
        <f>IF(AND(Table2[[#This Row],[20D EMA]]&gt;Table2[[#This Row],[50D EMA]],Table2[[#This Row],[50D EMA]]&gt;Table2[[#This Row],[200D EMA]]),"Uptrend","Downtrend/NoTrend")</f>
        <v>Uptrend</v>
      </c>
      <c r="AL638">
        <v>-0.09</v>
      </c>
      <c r="AM638" t="s">
        <v>3193</v>
      </c>
      <c r="AN638">
        <v>-6.13</v>
      </c>
      <c r="AO638" t="s">
        <v>3193</v>
      </c>
      <c r="AP638">
        <v>-1.0279948939829E-2</v>
      </c>
      <c r="AQ638">
        <f>(Table2[[#This Row],[Sharpe Ratio]]-AVERAGE(Table2[Sharpe Ratio]))/_xlfn.STDEV.P(Table2[Sharpe Ratio])</f>
        <v>-0.89745944346103523</v>
      </c>
      <c r="AR638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-2.5917059406259604</v>
      </c>
      <c r="AS638">
        <f>_xlfn.RANK.AVG(Table2[[#This Row],[1Y Return vs Nifty Z-Score]],Table2[1Y Return vs Nifty Z-Score])</f>
        <v>631</v>
      </c>
      <c r="AT638">
        <f>_xlfn.RANK.AVG(Table2[[#This Row],[6M Return vs Nifty Z-Score]],Table2[6M Return vs Nifty Z-Score])</f>
        <v>535</v>
      </c>
      <c r="AU638">
        <f>_xlfn.RANK.AVG(Table2[[#This Row],[Sharpe Ratio Z-Score]],Table2[Sharpe Ratio Z-Score])</f>
        <v>598</v>
      </c>
      <c r="AV638">
        <f>(Table2[[#This Row],[Rank 1Y]]+Table2[[#This Row],[Rank 6M]]+Table2[[#This Row],[Rank Sharpe]])/3</f>
        <v>588</v>
      </c>
    </row>
    <row r="639" spans="1:48" x14ac:dyDescent="0.3">
      <c r="A639" t="s">
        <v>1078</v>
      </c>
      <c r="B639" t="s">
        <v>1079</v>
      </c>
      <c r="C639" t="s">
        <v>3156</v>
      </c>
      <c r="D639" t="s">
        <v>77</v>
      </c>
      <c r="E639">
        <v>12471.89286276</v>
      </c>
      <c r="F639">
        <v>349.2</v>
      </c>
      <c r="G639">
        <v>-32.231767116302102</v>
      </c>
      <c r="H639">
        <f>(Table2[[#This Row],[1Y Return vs Nifty]]-AVERAGE(Table2[1Y Return vs Nifty]))/_xlfn.STDEV.P(Table2[1Y Return vs Nifty])</f>
        <v>-0.95668212284654086</v>
      </c>
      <c r="I639">
        <v>0.95308327450053998</v>
      </c>
      <c r="J639">
        <f>(Table2[[#This Row],[1M Return vs Nifty]]-AVERAGE(Table2[1M Return vs Nifty]))/_xlfn.STDEV.P(Table2[1M Return vs Nifty])</f>
        <v>0.19035583376226375</v>
      </c>
      <c r="K639">
        <v>1.5954676804471499</v>
      </c>
      <c r="L639">
        <f>(Table2[[#This Row],[6M Return vs Nifty]]-AVERAGE(Table2[6M Return vs Nifty]))/_xlfn.STDEV.P(Table2[6M Return vs Nifty])</f>
        <v>-0.28535746620199676</v>
      </c>
      <c r="M639">
        <v>0.42329294790941702</v>
      </c>
      <c r="N639">
        <f>(Table2[[#This Row],[1W Return vs Nifty]]-AVERAGE(Table2[1W Return vs Nifty]))/_xlfn.STDEV.P(Table2[1W Return vs Nifty])</f>
        <v>-0.72134333786432903</v>
      </c>
      <c r="O639">
        <v>354.49</v>
      </c>
      <c r="P639">
        <v>350.89304310295103</v>
      </c>
      <c r="Q639">
        <v>345.28064836510799</v>
      </c>
      <c r="R639">
        <v>36.457858525561903</v>
      </c>
      <c r="S639" s="1">
        <f>(Table2[[#This Row],[Close Price]]-Table2[[#This Row],[20D EMA]])/Table2[[#This Row],[20D EMA]]</f>
        <v>-1.4922846906823946E-2</v>
      </c>
      <c r="T639" s="1">
        <f>(Table2[[#This Row],[Close Price]]-Table2[[#This Row],[50D EMA]])/Table2[[#This Row],[50D EMA]]</f>
        <v>-4.824954886478907E-3</v>
      </c>
      <c r="U639" s="1">
        <f>(Table2[[#This Row],[Close Price]]-Table2[[#This Row],[200D EMA]])/Table2[[#This Row],[200D EMA]]</f>
        <v>1.1351205616213915E-2</v>
      </c>
      <c r="V639">
        <v>0.34354043931996597</v>
      </c>
      <c r="W639">
        <v>347.75</v>
      </c>
      <c r="X639">
        <v>354.95</v>
      </c>
      <c r="Y639">
        <v>347.75</v>
      </c>
      <c r="Z639">
        <v>359.35</v>
      </c>
      <c r="AA639">
        <v>343.4</v>
      </c>
      <c r="AB639">
        <v>364</v>
      </c>
      <c r="AC639" s="1">
        <f>(Table2[[#This Row],[Close Price]]/Table2[[#This Row],[Day Low]])-1</f>
        <v>4.1696621135873801E-3</v>
      </c>
      <c r="AD639" s="1">
        <f>(Table2[[#This Row],[Day High]]/Table2[[#This Row],[Close Price]])-1</f>
        <v>1.6466208476517696E-2</v>
      </c>
      <c r="AE639" s="1">
        <f>(Table2[[#This Row],[Close Price]]/Table2[[#This Row],[Current Week Low]])-1</f>
        <v>4.1696621135873801E-3</v>
      </c>
      <c r="AF639" s="1">
        <f>(Table2[[#This Row],[Current Week High]]/Table2[[#This Row],[Close Price]])-1</f>
        <v>2.906643757159233E-2</v>
      </c>
      <c r="AG639" s="1">
        <f>(Table2[[#This Row],[Close Price]]/Table2[[#This Row],[Current Month Low]])-1</f>
        <v>1.6889924286546343E-2</v>
      </c>
      <c r="AH639" s="1">
        <f>(Table2[[#This Row],[Current Month High]]/Table2[[#This Row],[Close Price]])-1</f>
        <v>4.2382588774341423E-2</v>
      </c>
      <c r="AI639">
        <v>13.9747995418098</v>
      </c>
      <c r="AJ639">
        <v>19.8764160659114</v>
      </c>
      <c r="AK639" t="str">
        <f>IF(AND(Table2[[#This Row],[20D EMA]]&gt;Table2[[#This Row],[50D EMA]],Table2[[#This Row],[50D EMA]]&gt;Table2[[#This Row],[200D EMA]]),"Uptrend","Downtrend/NoTrend")</f>
        <v>Uptrend</v>
      </c>
      <c r="AL639">
        <v>0.01</v>
      </c>
      <c r="AM639" t="s">
        <v>3194</v>
      </c>
      <c r="AN639">
        <v>-2.4700000000000002</v>
      </c>
      <c r="AO639" t="s">
        <v>3193</v>
      </c>
      <c r="AP639">
        <v>-8.9034870051524995E-2</v>
      </c>
      <c r="AQ639">
        <f>(Table2[[#This Row],[Sharpe Ratio]]-AVERAGE(Table2[Sharpe Ratio]))/_xlfn.STDEV.P(Table2[Sharpe Ratio])</f>
        <v>-1.8153676242713774</v>
      </c>
      <c r="AR639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-3.5883947174219801</v>
      </c>
      <c r="AS639">
        <f>_xlfn.RANK.AVG(Table2[[#This Row],[1Y Return vs Nifty Z-Score]],Table2[1Y Return vs Nifty Z-Score])</f>
        <v>650</v>
      </c>
      <c r="AT639">
        <f>_xlfn.RANK.AVG(Table2[[#This Row],[6M Return vs Nifty Z-Score]],Table2[6M Return vs Nifty Z-Score])</f>
        <v>407</v>
      </c>
      <c r="AU639">
        <f>_xlfn.RANK.AVG(Table2[[#This Row],[Sharpe Ratio Z-Score]],Table2[Sharpe Ratio Z-Score])</f>
        <v>710</v>
      </c>
      <c r="AV639">
        <f>(Table2[[#This Row],[Rank 1Y]]+Table2[[#This Row],[Rank 6M]]+Table2[[#This Row],[Rank Sharpe]])/3</f>
        <v>589</v>
      </c>
    </row>
    <row r="640" spans="1:48" x14ac:dyDescent="0.3">
      <c r="A640" t="s">
        <v>1378</v>
      </c>
      <c r="B640" t="s">
        <v>1379</v>
      </c>
      <c r="C640" t="s">
        <v>3162</v>
      </c>
      <c r="D640" t="s">
        <v>258</v>
      </c>
      <c r="E640">
        <v>8249.0873776499993</v>
      </c>
      <c r="F640">
        <v>668.5</v>
      </c>
      <c r="G640">
        <v>-25.385837556437199</v>
      </c>
      <c r="H640">
        <f>(Table2[[#This Row],[1Y Return vs Nifty]]-AVERAGE(Table2[1Y Return vs Nifty]))/_xlfn.STDEV.P(Table2[1Y Return vs Nifty])</f>
        <v>-0.84313901328662177</v>
      </c>
      <c r="I640">
        <v>-4.9659839476728198</v>
      </c>
      <c r="J640">
        <f>(Table2[[#This Row],[1M Return vs Nifty]]-AVERAGE(Table2[1M Return vs Nifty]))/_xlfn.STDEV.P(Table2[1M Return vs Nifty])</f>
        <v>-0.46198635172903357</v>
      </c>
      <c r="K640">
        <v>-16.544302275879701</v>
      </c>
      <c r="L640">
        <f>(Table2[[#This Row],[6M Return vs Nifty]]-AVERAGE(Table2[6M Return vs Nifty]))/_xlfn.STDEV.P(Table2[6M Return vs Nifty])</f>
        <v>-0.83493116294212921</v>
      </c>
      <c r="M640">
        <v>-1.27698766056792</v>
      </c>
      <c r="N640">
        <f>(Table2[[#This Row],[1W Return vs Nifty]]-AVERAGE(Table2[1W Return vs Nifty]))/_xlfn.STDEV.P(Table2[1W Return vs Nifty])</f>
        <v>-1.0489423275589009</v>
      </c>
      <c r="O640">
        <v>692.44</v>
      </c>
      <c r="P640">
        <v>705.28711989486101</v>
      </c>
      <c r="Q640">
        <v>676.69632089392701</v>
      </c>
      <c r="R640">
        <v>32.2559859693622</v>
      </c>
      <c r="S640" s="1">
        <f>(Table2[[#This Row],[Close Price]]-Table2[[#This Row],[20D EMA]])/Table2[[#This Row],[20D EMA]]</f>
        <v>-3.4573392640517668E-2</v>
      </c>
      <c r="T640" s="1">
        <f>(Table2[[#This Row],[Close Price]]-Table2[[#This Row],[50D EMA]])/Table2[[#This Row],[50D EMA]]</f>
        <v>-5.2159069486970015E-2</v>
      </c>
      <c r="U640" s="1">
        <f>(Table2[[#This Row],[Close Price]]-Table2[[#This Row],[200D EMA]])/Table2[[#This Row],[200D EMA]]</f>
        <v>-1.2112258691017463E-2</v>
      </c>
      <c r="V640">
        <v>0.52371073557744496</v>
      </c>
      <c r="W640">
        <v>660.6</v>
      </c>
      <c r="X640">
        <v>673.75</v>
      </c>
      <c r="Y640">
        <v>660.6</v>
      </c>
      <c r="Z640">
        <v>680</v>
      </c>
      <c r="AA640">
        <v>660.6</v>
      </c>
      <c r="AB640">
        <v>729.55</v>
      </c>
      <c r="AC640" s="1">
        <f>(Table2[[#This Row],[Close Price]]/Table2[[#This Row],[Day Low]])-1</f>
        <v>1.1958825310323995E-2</v>
      </c>
      <c r="AD640" s="1">
        <f>(Table2[[#This Row],[Day High]]/Table2[[#This Row],[Close Price]])-1</f>
        <v>7.8534031413612926E-3</v>
      </c>
      <c r="AE640" s="1">
        <f>(Table2[[#This Row],[Close Price]]/Table2[[#This Row],[Current Week Low]])-1</f>
        <v>1.1958825310323995E-2</v>
      </c>
      <c r="AF640" s="1">
        <f>(Table2[[#This Row],[Current Week High]]/Table2[[#This Row],[Close Price]])-1</f>
        <v>1.7202692595362779E-2</v>
      </c>
      <c r="AG640" s="1">
        <f>(Table2[[#This Row],[Close Price]]/Table2[[#This Row],[Current Month Low]])-1</f>
        <v>1.1958825310323995E-2</v>
      </c>
      <c r="AH640" s="1">
        <f>(Table2[[#This Row],[Current Month High]]/Table2[[#This Row],[Close Price]])-1</f>
        <v>9.1323859386686523E-2</v>
      </c>
      <c r="AI640">
        <v>25.310396409872801</v>
      </c>
      <c r="AJ640">
        <v>31.0655818057053</v>
      </c>
      <c r="AK640" t="str">
        <f>IF(AND(Table2[[#This Row],[20D EMA]]&gt;Table2[[#This Row],[50D EMA]],Table2[[#This Row],[50D EMA]]&gt;Table2[[#This Row],[200D EMA]]),"Uptrend","Downtrend/NoTrend")</f>
        <v>Downtrend/NoTrend</v>
      </c>
      <c r="AL640">
        <v>-0.08</v>
      </c>
      <c r="AM640" t="s">
        <v>3193</v>
      </c>
      <c r="AN640">
        <v>-3.28</v>
      </c>
      <c r="AO640" t="s">
        <v>3193</v>
      </c>
      <c r="AQ640">
        <f>(Table2[[#This Row],[Sharpe Ratio]]-AVERAGE(Table2[Sharpe Ratio]))/_xlfn.STDEV.P(Table2[Sharpe Ratio])</f>
        <v>-0.77764408339231328</v>
      </c>
      <c r="AR64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0">
        <f>_xlfn.RANK.AVG(Table2[[#This Row],[1Y Return vs Nifty Z-Score]],Table2[1Y Return vs Nifty Z-Score])</f>
        <v>611</v>
      </c>
      <c r="AT640">
        <f>_xlfn.RANK.AVG(Table2[[#This Row],[6M Return vs Nifty Z-Score]],Table2[6M Return vs Nifty Z-Score])</f>
        <v>613</v>
      </c>
      <c r="AU640">
        <f>_xlfn.RANK.AVG(Table2[[#This Row],[Sharpe Ratio Z-Score]],Table2[Sharpe Ratio Z-Score])</f>
        <v>549</v>
      </c>
      <c r="AV640">
        <f>(Table2[[#This Row],[Rank 1Y]]+Table2[[#This Row],[Rank 6M]]+Table2[[#This Row],[Rank Sharpe]])/3</f>
        <v>591</v>
      </c>
    </row>
    <row r="641" spans="1:48" x14ac:dyDescent="0.3">
      <c r="A641" t="s">
        <v>1422</v>
      </c>
      <c r="B641" t="s">
        <v>1423</v>
      </c>
      <c r="C641" t="s">
        <v>3162</v>
      </c>
      <c r="D641" t="s">
        <v>460</v>
      </c>
      <c r="E641">
        <v>7789.4251444949996</v>
      </c>
      <c r="F641">
        <v>281.64999999999998</v>
      </c>
      <c r="G641">
        <v>-28.7642067353691</v>
      </c>
      <c r="H641">
        <f>(Table2[[#This Row],[1Y Return vs Nifty]]-AVERAGE(Table2[1Y Return vs Nifty]))/_xlfn.STDEV.P(Table2[1Y Return vs Nifty])</f>
        <v>-0.89917092808547761</v>
      </c>
      <c r="I641">
        <v>-10.3611443274153</v>
      </c>
      <c r="J641">
        <f>(Table2[[#This Row],[1M Return vs Nifty]]-AVERAGE(Table2[1M Return vs Nifty]))/_xlfn.STDEV.P(Table2[1M Return vs Nifty])</f>
        <v>-1.0565886059512761</v>
      </c>
      <c r="K641">
        <v>0.51813359152926297</v>
      </c>
      <c r="L641">
        <f>(Table2[[#This Row],[6M Return vs Nifty]]-AVERAGE(Table2[6M Return vs Nifty]))/_xlfn.STDEV.P(Table2[6M Return vs Nifty])</f>
        <v>-0.3179970464886398</v>
      </c>
      <c r="M641">
        <v>4.1399753230272198</v>
      </c>
      <c r="N641">
        <f>(Table2[[#This Row],[1W Return vs Nifty]]-AVERAGE(Table2[1W Return vs Nifty]))/_xlfn.STDEV.P(Table2[1W Return vs Nifty])</f>
        <v>-5.2371933646848971E-3</v>
      </c>
      <c r="O641">
        <v>284.55</v>
      </c>
      <c r="P641">
        <v>283.35436511186401</v>
      </c>
      <c r="Q641">
        <v>270.72456034825001</v>
      </c>
      <c r="R641">
        <v>48.835976447766001</v>
      </c>
      <c r="S641" s="1">
        <f>(Table2[[#This Row],[Close Price]]-Table2[[#This Row],[20D EMA]])/Table2[[#This Row],[20D EMA]]</f>
        <v>-1.0191530486733559E-2</v>
      </c>
      <c r="T641" s="1">
        <f>(Table2[[#This Row],[Close Price]]-Table2[[#This Row],[50D EMA]])/Table2[[#This Row],[50D EMA]]</f>
        <v>-6.0149597878655509E-3</v>
      </c>
      <c r="U641" s="1">
        <f>(Table2[[#This Row],[Close Price]]-Table2[[#This Row],[200D EMA]])/Table2[[#This Row],[200D EMA]]</f>
        <v>4.0356292896720894E-2</v>
      </c>
      <c r="V641">
        <v>0.399539708227102</v>
      </c>
      <c r="W641">
        <v>276.2</v>
      </c>
      <c r="X641">
        <v>285.25</v>
      </c>
      <c r="Y641">
        <v>275.10000000000002</v>
      </c>
      <c r="Z641">
        <v>285.25</v>
      </c>
      <c r="AA641">
        <v>261.39999999999998</v>
      </c>
      <c r="AB641">
        <v>293.95</v>
      </c>
      <c r="AC641" s="1">
        <f>(Table2[[#This Row],[Close Price]]/Table2[[#This Row],[Day Low]])-1</f>
        <v>1.9732078204199865E-2</v>
      </c>
      <c r="AD641" s="1">
        <f>(Table2[[#This Row],[Day High]]/Table2[[#This Row],[Close Price]])-1</f>
        <v>1.2781821409550975E-2</v>
      </c>
      <c r="AE641" s="1">
        <f>(Table2[[#This Row],[Close Price]]/Table2[[#This Row],[Current Week Low]])-1</f>
        <v>2.3809523809523725E-2</v>
      </c>
      <c r="AF641" s="1">
        <f>(Table2[[#This Row],[Current Week High]]/Table2[[#This Row],[Close Price]])-1</f>
        <v>1.2781821409550975E-2</v>
      </c>
      <c r="AG641" s="1">
        <f>(Table2[[#This Row],[Close Price]]/Table2[[#This Row],[Current Month Low]])-1</f>
        <v>7.7467482785003927E-2</v>
      </c>
      <c r="AH641" s="1">
        <f>(Table2[[#This Row],[Current Month High]]/Table2[[#This Row],[Close Price]])-1</f>
        <v>4.3671223149298832E-2</v>
      </c>
      <c r="AI641">
        <v>15.5689685780223</v>
      </c>
      <c r="AJ641">
        <v>28.022727272727199</v>
      </c>
      <c r="AK641" t="str">
        <f>IF(AND(Table2[[#This Row],[20D EMA]]&gt;Table2[[#This Row],[50D EMA]],Table2[[#This Row],[50D EMA]]&gt;Table2[[#This Row],[200D EMA]]),"Uptrend","Downtrend/NoTrend")</f>
        <v>Uptrend</v>
      </c>
      <c r="AL641">
        <v>0.05</v>
      </c>
      <c r="AM641" t="s">
        <v>3194</v>
      </c>
      <c r="AN641">
        <v>-3.1</v>
      </c>
      <c r="AO641" t="s">
        <v>3193</v>
      </c>
      <c r="AP641">
        <v>-9.1821961161953999E-2</v>
      </c>
      <c r="AQ641">
        <f>(Table2[[#This Row],[Sharpe Ratio]]-AVERAGE(Table2[Sharpe Ratio]))/_xlfn.STDEV.P(Table2[Sharpe Ratio])</f>
        <v>-1.8478518639203285</v>
      </c>
      <c r="AR641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-4.1268456378104075</v>
      </c>
      <c r="AS641">
        <f>_xlfn.RANK.AVG(Table2[[#This Row],[1Y Return vs Nifty Z-Score]],Table2[1Y Return vs Nifty Z-Score])</f>
        <v>633</v>
      </c>
      <c r="AT641">
        <f>_xlfn.RANK.AVG(Table2[[#This Row],[6M Return vs Nifty Z-Score]],Table2[6M Return vs Nifty Z-Score])</f>
        <v>428</v>
      </c>
      <c r="AU641">
        <f>_xlfn.RANK.AVG(Table2[[#This Row],[Sharpe Ratio Z-Score]],Table2[Sharpe Ratio Z-Score])</f>
        <v>712</v>
      </c>
      <c r="AV641">
        <f>(Table2[[#This Row],[Rank 1Y]]+Table2[[#This Row],[Rank 6M]]+Table2[[#This Row],[Rank Sharpe]])/3</f>
        <v>591</v>
      </c>
    </row>
    <row r="642" spans="1:48" x14ac:dyDescent="0.3">
      <c r="A642" t="s">
        <v>1417</v>
      </c>
      <c r="B642" t="s">
        <v>1418</v>
      </c>
      <c r="C642" t="s">
        <v>3162</v>
      </c>
      <c r="D642" t="s">
        <v>455</v>
      </c>
      <c r="E642">
        <v>7822.4711736500003</v>
      </c>
      <c r="F642">
        <v>494.75</v>
      </c>
      <c r="G642">
        <v>-22.355985278635799</v>
      </c>
      <c r="H642">
        <f>(Table2[[#This Row],[1Y Return vs Nifty]]-AVERAGE(Table2[1Y Return vs Nifty]))/_xlfn.STDEV.P(Table2[1Y Return vs Nifty])</f>
        <v>-0.79288742274358914</v>
      </c>
      <c r="I642">
        <v>1.0479037979079799</v>
      </c>
      <c r="J642">
        <f>(Table2[[#This Row],[1M Return vs Nifty]]-AVERAGE(Table2[1M Return vs Nifty]))/_xlfn.STDEV.P(Table2[1M Return vs Nifty])</f>
        <v>0.20080603227281996</v>
      </c>
      <c r="K642">
        <v>-9.0101773150546798</v>
      </c>
      <c r="L642">
        <f>(Table2[[#This Row],[6M Return vs Nifty]]-AVERAGE(Table2[6M Return vs Nifty]))/_xlfn.STDEV.P(Table2[6M Return vs Nifty])</f>
        <v>-0.60667265049177943</v>
      </c>
      <c r="M642">
        <v>-0.32883686953480701</v>
      </c>
      <c r="N642">
        <f>(Table2[[#This Row],[1W Return vs Nifty]]-AVERAGE(Table2[1W Return vs Nifty]))/_xlfn.STDEV.P(Table2[1W Return vs Nifty])</f>
        <v>-0.86625881069004573</v>
      </c>
      <c r="O642">
        <v>502.73</v>
      </c>
      <c r="P642">
        <v>507.71286794897298</v>
      </c>
      <c r="Q642">
        <v>498.21284446471901</v>
      </c>
      <c r="R642">
        <v>42.0471770760143</v>
      </c>
      <c r="S642" s="1">
        <f>(Table2[[#This Row],[Close Price]]-Table2[[#This Row],[20D EMA]])/Table2[[#This Row],[20D EMA]]</f>
        <v>-1.5873331609412643E-2</v>
      </c>
      <c r="T642" s="1">
        <f>(Table2[[#This Row],[Close Price]]-Table2[[#This Row],[50D EMA]])/Table2[[#This Row],[50D EMA]]</f>
        <v>-2.5531887740682203E-2</v>
      </c>
      <c r="U642" s="1">
        <f>(Table2[[#This Row],[Close Price]]-Table2[[#This Row],[200D EMA]])/Table2[[#This Row],[200D EMA]]</f>
        <v>-6.9505322939626335E-3</v>
      </c>
      <c r="V642">
        <v>0.48016487247380202</v>
      </c>
      <c r="W642">
        <v>488.1</v>
      </c>
      <c r="X642">
        <v>499</v>
      </c>
      <c r="Y642">
        <v>488.1</v>
      </c>
      <c r="Z642">
        <v>507.35</v>
      </c>
      <c r="AA642">
        <v>479.6</v>
      </c>
      <c r="AB642">
        <v>529</v>
      </c>
      <c r="AC642" s="1">
        <f>(Table2[[#This Row],[Close Price]]/Table2[[#This Row],[Day Low]])-1</f>
        <v>1.3624257324318823E-2</v>
      </c>
      <c r="AD642" s="1">
        <f>(Table2[[#This Row],[Day High]]/Table2[[#This Row],[Close Price]])-1</f>
        <v>8.5901970692268126E-3</v>
      </c>
      <c r="AE642" s="1">
        <f>(Table2[[#This Row],[Close Price]]/Table2[[#This Row],[Current Week Low]])-1</f>
        <v>1.3624257324318823E-2</v>
      </c>
      <c r="AF642" s="1">
        <f>(Table2[[#This Row],[Current Week High]]/Table2[[#This Row],[Close Price]])-1</f>
        <v>2.5467407781708085E-2</v>
      </c>
      <c r="AG642" s="1">
        <f>(Table2[[#This Row],[Close Price]]/Table2[[#This Row],[Current Month Low]])-1</f>
        <v>3.1588824020016615E-2</v>
      </c>
      <c r="AH642" s="1">
        <f>(Table2[[#This Row],[Current Month High]]/Table2[[#This Row],[Close Price]])-1</f>
        <v>6.9226882263769607E-2</v>
      </c>
      <c r="AI642">
        <v>28.125315816068699</v>
      </c>
      <c r="AJ642">
        <v>22.827706057596799</v>
      </c>
      <c r="AK642" t="str">
        <f>IF(AND(Table2[[#This Row],[20D EMA]]&gt;Table2[[#This Row],[50D EMA]],Table2[[#This Row],[50D EMA]]&gt;Table2[[#This Row],[200D EMA]]),"Uptrend","Downtrend/NoTrend")</f>
        <v>Downtrend/NoTrend</v>
      </c>
      <c r="AL642">
        <v>-0.05</v>
      </c>
      <c r="AM642" t="s">
        <v>3193</v>
      </c>
      <c r="AN642">
        <v>-3.29</v>
      </c>
      <c r="AO642" t="s">
        <v>3193</v>
      </c>
      <c r="AP642">
        <v>-4.9681798608966002E-2</v>
      </c>
      <c r="AQ642">
        <f>(Table2[[#This Row],[Sharpe Ratio]]-AVERAGE(Table2[Sharpe Ratio]))/_xlfn.STDEV.P(Table2[Sharpe Ratio])</f>
        <v>-1.356697795043726</v>
      </c>
      <c r="AR64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2">
        <f>_xlfn.RANK.AVG(Table2[[#This Row],[1Y Return vs Nifty Z-Score]],Table2[1Y Return vs Nifty Z-Score])</f>
        <v>589</v>
      </c>
      <c r="AT642">
        <f>_xlfn.RANK.AVG(Table2[[#This Row],[6M Return vs Nifty Z-Score]],Table2[6M Return vs Nifty Z-Score])</f>
        <v>514</v>
      </c>
      <c r="AU642">
        <f>_xlfn.RANK.AVG(Table2[[#This Row],[Sharpe Ratio Z-Score]],Table2[Sharpe Ratio Z-Score])</f>
        <v>672</v>
      </c>
      <c r="AV642">
        <f>(Table2[[#This Row],[Rank 1Y]]+Table2[[#This Row],[Rank 6M]]+Table2[[#This Row],[Rank Sharpe]])/3</f>
        <v>591.66666666666663</v>
      </c>
    </row>
    <row r="643" spans="1:48" x14ac:dyDescent="0.3">
      <c r="A643" t="s">
        <v>98</v>
      </c>
      <c r="B643" t="s">
        <v>99</v>
      </c>
      <c r="C643" t="s">
        <v>3157</v>
      </c>
      <c r="D643" t="s">
        <v>100</v>
      </c>
      <c r="E643">
        <v>294033.24599928898</v>
      </c>
      <c r="F643">
        <v>3067.1</v>
      </c>
      <c r="G643">
        <v>-28.3102989914169</v>
      </c>
      <c r="H643">
        <f>(Table2[[#This Row],[1Y Return vs Nifty]]-AVERAGE(Table2[1Y Return vs Nifty]))/_xlfn.STDEV.P(Table2[1Y Return vs Nifty])</f>
        <v>-0.89164264485513167</v>
      </c>
      <c r="I643">
        <v>-8.1967145464173097</v>
      </c>
      <c r="J643">
        <f>(Table2[[#This Row],[1M Return vs Nifty]]-AVERAGE(Table2[1M Return vs Nifty]))/_xlfn.STDEV.P(Table2[1M Return vs Nifty])</f>
        <v>-0.8180461463574078</v>
      </c>
      <c r="K643">
        <v>-4.6741165406896403</v>
      </c>
      <c r="L643">
        <f>(Table2[[#This Row],[6M Return vs Nifty]]-AVERAGE(Table2[6M Return vs Nifty]))/_xlfn.STDEV.P(Table2[6M Return vs Nifty])</f>
        <v>-0.47530466981755215</v>
      </c>
      <c r="M643">
        <v>-0.78662267770377703</v>
      </c>
      <c r="N643">
        <f>(Table2[[#This Row],[1W Return vs Nifty]]-AVERAGE(Table2[1W Return vs Nifty]))/_xlfn.STDEV.P(Table2[1W Return vs Nifty])</f>
        <v>-0.95446199756692929</v>
      </c>
      <c r="O643">
        <v>3149.25</v>
      </c>
      <c r="P643">
        <v>3146.9049038616399</v>
      </c>
      <c r="Q643">
        <v>3059.9714390108002</v>
      </c>
      <c r="R643">
        <v>33.788734754893198</v>
      </c>
      <c r="S643" s="1">
        <f>(Table2[[#This Row],[Close Price]]-Table2[[#This Row],[20D EMA]])/Table2[[#This Row],[20D EMA]]</f>
        <v>-2.6085575930777198E-2</v>
      </c>
      <c r="T643" s="1">
        <f>(Table2[[#This Row],[Close Price]]-Table2[[#This Row],[50D EMA]])/Table2[[#This Row],[50D EMA]]</f>
        <v>-2.535980790640021E-2</v>
      </c>
      <c r="U643" s="1">
        <f>(Table2[[#This Row],[Close Price]]-Table2[[#This Row],[200D EMA]])/Table2[[#This Row],[200D EMA]]</f>
        <v>2.3296168383533009E-3</v>
      </c>
      <c r="V643">
        <v>0.84642488615936795</v>
      </c>
      <c r="W643">
        <v>3047.65</v>
      </c>
      <c r="X643">
        <v>3096.8</v>
      </c>
      <c r="Y643">
        <v>3017.2</v>
      </c>
      <c r="Z643">
        <v>3096.8</v>
      </c>
      <c r="AA643">
        <v>3017.2</v>
      </c>
      <c r="AB643">
        <v>3328.95</v>
      </c>
      <c r="AC643" s="1">
        <f>(Table2[[#This Row],[Close Price]]/Table2[[#This Row],[Day Low]])-1</f>
        <v>6.3819664331532522E-3</v>
      </c>
      <c r="AD643" s="1">
        <f>(Table2[[#This Row],[Day High]]/Table2[[#This Row],[Close Price]])-1</f>
        <v>9.6834143001534034E-3</v>
      </c>
      <c r="AE643" s="1">
        <f>(Table2[[#This Row],[Close Price]]/Table2[[#This Row],[Current Week Low]])-1</f>
        <v>1.6538512528171845E-2</v>
      </c>
      <c r="AF643" s="1">
        <f>(Table2[[#This Row],[Current Week High]]/Table2[[#This Row],[Close Price]])-1</f>
        <v>9.6834143001534034E-3</v>
      </c>
      <c r="AG643" s="1">
        <f>(Table2[[#This Row],[Close Price]]/Table2[[#This Row],[Current Month Low]])-1</f>
        <v>1.6538512528171845E-2</v>
      </c>
      <c r="AH643" s="1">
        <f>(Table2[[#This Row],[Current Month High]]/Table2[[#This Row],[Close Price]])-1</f>
        <v>8.537380587525667E-2</v>
      </c>
      <c r="AI643">
        <v>11.6021649114798</v>
      </c>
      <c r="AJ643">
        <v>14.868356990374799</v>
      </c>
      <c r="AK643" t="str">
        <f>IF(AND(Table2[[#This Row],[20D EMA]]&gt;Table2[[#This Row],[50D EMA]],Table2[[#This Row],[50D EMA]]&gt;Table2[[#This Row],[200D EMA]]),"Uptrend","Downtrend/NoTrend")</f>
        <v>Uptrend</v>
      </c>
      <c r="AL643">
        <v>0.05</v>
      </c>
      <c r="AM643" t="s">
        <v>3194</v>
      </c>
      <c r="AN643">
        <v>-6.41</v>
      </c>
      <c r="AO643" t="s">
        <v>3193</v>
      </c>
      <c r="AP643">
        <v>-4.8097488955750001E-2</v>
      </c>
      <c r="AQ643">
        <f>(Table2[[#This Row],[Sharpe Ratio]]-AVERAGE(Table2[Sharpe Ratio]))/_xlfn.STDEV.P(Table2[Sharpe Ratio])</f>
        <v>-1.3382322722408877</v>
      </c>
      <c r="AR643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-4.4776877308379088</v>
      </c>
      <c r="AS643">
        <f>_xlfn.RANK.AVG(Table2[[#This Row],[1Y Return vs Nifty Z-Score]],Table2[1Y Return vs Nifty Z-Score])</f>
        <v>629</v>
      </c>
      <c r="AT643">
        <f>_xlfn.RANK.AVG(Table2[[#This Row],[6M Return vs Nifty Z-Score]],Table2[6M Return vs Nifty Z-Score])</f>
        <v>484</v>
      </c>
      <c r="AU643">
        <f>_xlfn.RANK.AVG(Table2[[#This Row],[Sharpe Ratio Z-Score]],Table2[Sharpe Ratio Z-Score])</f>
        <v>666</v>
      </c>
      <c r="AV643">
        <f>(Table2[[#This Row],[Rank 1Y]]+Table2[[#This Row],[Rank 6M]]+Table2[[#This Row],[Rank Sharpe]])/3</f>
        <v>593</v>
      </c>
    </row>
    <row r="644" spans="1:48" x14ac:dyDescent="0.3">
      <c r="A644" t="s">
        <v>372</v>
      </c>
      <c r="B644" t="s">
        <v>373</v>
      </c>
      <c r="C644" t="s">
        <v>3157</v>
      </c>
      <c r="D644" t="s">
        <v>100</v>
      </c>
      <c r="E644">
        <v>67761.895348125006</v>
      </c>
      <c r="F644">
        <v>581.25</v>
      </c>
      <c r="G644">
        <v>-24.748907133099301</v>
      </c>
      <c r="H644">
        <f>(Table2[[#This Row],[1Y Return vs Nifty]]-AVERAGE(Table2[1Y Return vs Nifty]))/_xlfn.STDEV.P(Table2[1Y Return vs Nifty])</f>
        <v>-0.83257520888187297</v>
      </c>
      <c r="I644">
        <v>-7.0755496280878303</v>
      </c>
      <c r="J644">
        <f>(Table2[[#This Row],[1M Return vs Nifty]]-AVERAGE(Table2[1M Return vs Nifty]))/_xlfn.STDEV.P(Table2[1M Return vs Nifty])</f>
        <v>-0.69448222223446543</v>
      </c>
      <c r="K644">
        <v>-6.0377421795249804</v>
      </c>
      <c r="L644">
        <f>(Table2[[#This Row],[6M Return vs Nifty]]-AVERAGE(Table2[6M Return vs Nifty]))/_xlfn.STDEV.P(Table2[6M Return vs Nifty])</f>
        <v>-0.51661791607749052</v>
      </c>
      <c r="M644">
        <v>0.62123602796970001</v>
      </c>
      <c r="N644">
        <f>(Table2[[#This Row],[1W Return vs Nifty]]-AVERAGE(Table2[1W Return vs Nifty]))/_xlfn.STDEV.P(Table2[1W Return vs Nifty])</f>
        <v>-0.68320495486950539</v>
      </c>
      <c r="O644">
        <v>589.22</v>
      </c>
      <c r="P644">
        <v>580.96267395764198</v>
      </c>
      <c r="Q644">
        <v>555.14138598355805</v>
      </c>
      <c r="R644">
        <v>44.323694755226498</v>
      </c>
      <c r="S644" s="1">
        <f>(Table2[[#This Row],[Close Price]]-Table2[[#This Row],[20D EMA]])/Table2[[#This Row],[20D EMA]]</f>
        <v>-1.3526356878585295E-2</v>
      </c>
      <c r="T644" s="1">
        <f>(Table2[[#This Row],[Close Price]]-Table2[[#This Row],[50D EMA]])/Table2[[#This Row],[50D EMA]]</f>
        <v>4.9456885138711459E-4</v>
      </c>
      <c r="U644" s="1">
        <f>(Table2[[#This Row],[Close Price]]-Table2[[#This Row],[200D EMA]])/Table2[[#This Row],[200D EMA]]</f>
        <v>4.7030566763068216E-2</v>
      </c>
      <c r="V644">
        <v>0.761043000059068</v>
      </c>
      <c r="W644">
        <v>572.15</v>
      </c>
      <c r="X644">
        <v>588.6</v>
      </c>
      <c r="Y644">
        <v>565</v>
      </c>
      <c r="Z644">
        <v>588.6</v>
      </c>
      <c r="AA644">
        <v>561.20000000000005</v>
      </c>
      <c r="AB644">
        <v>624</v>
      </c>
      <c r="AC644" s="1">
        <f>(Table2[[#This Row],[Close Price]]/Table2[[#This Row],[Day Low]])-1</f>
        <v>1.5904920038451564E-2</v>
      </c>
      <c r="AD644" s="1">
        <f>(Table2[[#This Row],[Day High]]/Table2[[#This Row],[Close Price]])-1</f>
        <v>1.2645161290322671E-2</v>
      </c>
      <c r="AE644" s="1">
        <f>(Table2[[#This Row],[Close Price]]/Table2[[#This Row],[Current Week Low]])-1</f>
        <v>2.8761061946902755E-2</v>
      </c>
      <c r="AF644" s="1">
        <f>(Table2[[#This Row],[Current Week High]]/Table2[[#This Row],[Close Price]])-1</f>
        <v>1.2645161290322671E-2</v>
      </c>
      <c r="AG644" s="1">
        <f>(Table2[[#This Row],[Close Price]]/Table2[[#This Row],[Current Month Low]])-1</f>
        <v>3.5727013542409036E-2</v>
      </c>
      <c r="AH644" s="1">
        <f>(Table2[[#This Row],[Current Month High]]/Table2[[#This Row],[Close Price]])-1</f>
        <v>7.3548387096774137E-2</v>
      </c>
      <c r="AI644">
        <v>8.3010752688172005</v>
      </c>
      <c r="AJ644">
        <v>32.403189066059198</v>
      </c>
      <c r="AK644" t="str">
        <f>IF(AND(Table2[[#This Row],[20D EMA]]&gt;Table2[[#This Row],[50D EMA]],Table2[[#This Row],[50D EMA]]&gt;Table2[[#This Row],[200D EMA]]),"Uptrend","Downtrend/NoTrend")</f>
        <v>Uptrend</v>
      </c>
      <c r="AL644">
        <v>0.08</v>
      </c>
      <c r="AM644" t="s">
        <v>3194</v>
      </c>
      <c r="AN644">
        <v>-5.32</v>
      </c>
      <c r="AO644" t="s">
        <v>3193</v>
      </c>
      <c r="AP644">
        <v>-5.8504498358866001E-2</v>
      </c>
      <c r="AQ644">
        <f>(Table2[[#This Row],[Sharpe Ratio]]-AVERAGE(Table2[Sharpe Ratio]))/_xlfn.STDEV.P(Table2[Sharpe Ratio])</f>
        <v>-1.4595285535912559</v>
      </c>
      <c r="AR644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-4.18640885565459</v>
      </c>
      <c r="AS644">
        <f>_xlfn.RANK.AVG(Table2[[#This Row],[1Y Return vs Nifty Z-Score]],Table2[1Y Return vs Nifty Z-Score])</f>
        <v>606</v>
      </c>
      <c r="AT644">
        <f>_xlfn.RANK.AVG(Table2[[#This Row],[6M Return vs Nifty Z-Score]],Table2[6M Return vs Nifty Z-Score])</f>
        <v>493</v>
      </c>
      <c r="AU644">
        <f>_xlfn.RANK.AVG(Table2[[#This Row],[Sharpe Ratio Z-Score]],Table2[Sharpe Ratio Z-Score])</f>
        <v>684</v>
      </c>
      <c r="AV644">
        <f>(Table2[[#This Row],[Rank 1Y]]+Table2[[#This Row],[Rank 6M]]+Table2[[#This Row],[Rank Sharpe]])/3</f>
        <v>594.33333333333337</v>
      </c>
    </row>
    <row r="645" spans="1:48" x14ac:dyDescent="0.3">
      <c r="A645" t="s">
        <v>331</v>
      </c>
      <c r="B645" t="s">
        <v>332</v>
      </c>
      <c r="C645" t="s">
        <v>3146</v>
      </c>
      <c r="D645" t="s">
        <v>179</v>
      </c>
      <c r="E645">
        <v>82034.834090969904</v>
      </c>
      <c r="F645">
        <v>745.9</v>
      </c>
      <c r="G645">
        <v>-1.54669302765801</v>
      </c>
      <c r="H645">
        <f>(Table2[[#This Row],[1Y Return vs Nifty]]-AVERAGE(Table2[1Y Return vs Nifty]))/_xlfn.STDEV.P(Table2[1Y Return vs Nifty])</f>
        <v>-0.44775507376806545</v>
      </c>
      <c r="I645">
        <v>-5.3154203884952498</v>
      </c>
      <c r="J645">
        <f>(Table2[[#This Row],[1M Return vs Nifty]]-AVERAGE(Table2[1M Return vs Nifty]))/_xlfn.STDEV.P(Table2[1M Return vs Nifty])</f>
        <v>-0.50049784736511538</v>
      </c>
      <c r="K645">
        <v>-31.9745209055604</v>
      </c>
      <c r="L645">
        <f>(Table2[[#This Row],[6M Return vs Nifty]]-AVERAGE(Table2[6M Return vs Nifty]))/_xlfn.STDEV.P(Table2[6M Return vs Nifty])</f>
        <v>-1.3024146158325769</v>
      </c>
      <c r="M645">
        <v>2.05951982329058</v>
      </c>
      <c r="N645">
        <f>(Table2[[#This Row],[1W Return vs Nifty]]-AVERAGE(Table2[1W Return vs Nifty]))/_xlfn.STDEV.P(Table2[1W Return vs Nifty])</f>
        <v>-0.40608580412934953</v>
      </c>
      <c r="O645">
        <v>776.52</v>
      </c>
      <c r="P645">
        <v>812.52313322283203</v>
      </c>
      <c r="Q645">
        <v>897.091483924861</v>
      </c>
      <c r="R645">
        <v>29.230363208330001</v>
      </c>
      <c r="S645" s="1">
        <f>(Table2[[#This Row],[Close Price]]-Table2[[#This Row],[20D EMA]])/Table2[[#This Row],[20D EMA]]</f>
        <v>-3.9432339154175045E-2</v>
      </c>
      <c r="T645" s="1">
        <f>(Table2[[#This Row],[Close Price]]-Table2[[#This Row],[50D EMA]])/Table2[[#This Row],[50D EMA]]</f>
        <v>-8.1995367883957657E-2</v>
      </c>
      <c r="U645" s="1">
        <f>(Table2[[#This Row],[Close Price]]-Table2[[#This Row],[200D EMA]])/Table2[[#This Row],[200D EMA]]</f>
        <v>-0.16853519026106883</v>
      </c>
      <c r="V645">
        <v>0.215747642543337</v>
      </c>
      <c r="W645">
        <v>744.25</v>
      </c>
      <c r="X645">
        <v>754.35</v>
      </c>
      <c r="Y645">
        <v>744.25</v>
      </c>
      <c r="Z645">
        <v>763.05</v>
      </c>
      <c r="AA645">
        <v>728.05</v>
      </c>
      <c r="AB645">
        <v>794.35</v>
      </c>
      <c r="AC645" s="1">
        <f>(Table2[[#This Row],[Close Price]]/Table2[[#This Row],[Day Low]])-1</f>
        <v>2.2169969768222053E-3</v>
      </c>
      <c r="AD645" s="1">
        <f>(Table2[[#This Row],[Day High]]/Table2[[#This Row],[Close Price]])-1</f>
        <v>1.1328596326585449E-2</v>
      </c>
      <c r="AE645" s="1">
        <f>(Table2[[#This Row],[Close Price]]/Table2[[#This Row],[Current Week Low]])-1</f>
        <v>2.2169969768222053E-3</v>
      </c>
      <c r="AF645" s="1">
        <f>(Table2[[#This Row],[Current Week High]]/Table2[[#This Row],[Close Price]])-1</f>
        <v>2.299235822496315E-2</v>
      </c>
      <c r="AG645" s="1">
        <f>(Table2[[#This Row],[Close Price]]/Table2[[#This Row],[Current Month Low]])-1</f>
        <v>2.4517546871780871E-2</v>
      </c>
      <c r="AH645" s="1">
        <f>(Table2[[#This Row],[Current Month High]]/Table2[[#This Row],[Close Price]])-1</f>
        <v>6.4955087813379775E-2</v>
      </c>
      <c r="AI645">
        <v>68.843008446172405</v>
      </c>
      <c r="AJ645">
        <v>42.892720306513397</v>
      </c>
      <c r="AK645" t="str">
        <f>IF(AND(Table2[[#This Row],[20D EMA]]&gt;Table2[[#This Row],[50D EMA]],Table2[[#This Row],[50D EMA]]&gt;Table2[[#This Row],[200D EMA]]),"Uptrend","Downtrend/NoTrend")</f>
        <v>Downtrend/NoTrend</v>
      </c>
      <c r="AL645">
        <v>-0.12</v>
      </c>
      <c r="AM645" t="s">
        <v>3193</v>
      </c>
      <c r="AN645">
        <v>-5.83</v>
      </c>
      <c r="AO645" t="s">
        <v>3193</v>
      </c>
      <c r="AP645">
        <v>-1.8951776074126001E-2</v>
      </c>
      <c r="AQ645">
        <f>(Table2[[#This Row],[Sharpe Ratio]]-AVERAGE(Table2[Sharpe Ratio]))/_xlfn.STDEV.P(Table2[Sharpe Ratio])</f>
        <v>-0.9985317441729481</v>
      </c>
      <c r="AR64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5">
        <f>_xlfn.RANK.AVG(Table2[[#This Row],[1Y Return vs Nifty Z-Score]],Table2[1Y Return vs Nifty Z-Score])</f>
        <v>462</v>
      </c>
      <c r="AT645">
        <f>_xlfn.RANK.AVG(Table2[[#This Row],[6M Return vs Nifty Z-Score]],Table2[6M Return vs Nifty Z-Score])</f>
        <v>705</v>
      </c>
      <c r="AU645">
        <f>_xlfn.RANK.AVG(Table2[[#This Row],[Sharpe Ratio Z-Score]],Table2[Sharpe Ratio Z-Score])</f>
        <v>617</v>
      </c>
      <c r="AV645">
        <f>(Table2[[#This Row],[Rank 1Y]]+Table2[[#This Row],[Rank 6M]]+Table2[[#This Row],[Rank Sharpe]])/3</f>
        <v>594.66666666666663</v>
      </c>
    </row>
    <row r="646" spans="1:48" x14ac:dyDescent="0.3">
      <c r="A646" t="s">
        <v>1430</v>
      </c>
      <c r="B646" t="s">
        <v>1431</v>
      </c>
      <c r="C646" t="s">
        <v>3148</v>
      </c>
      <c r="D646" t="s">
        <v>24</v>
      </c>
      <c r="E646">
        <v>7720.4374947830001</v>
      </c>
      <c r="F646">
        <v>39.909999999999997</v>
      </c>
      <c r="G646">
        <v>-56.539922268338202</v>
      </c>
      <c r="H646">
        <f>(Table2[[#This Row],[1Y Return vs Nifty]]-AVERAGE(Table2[1Y Return vs Nifty]))/_xlfn.STDEV.P(Table2[1Y Return vs Nifty])</f>
        <v>-1.3598448342784726</v>
      </c>
      <c r="I646">
        <v>-6.1803350577852898</v>
      </c>
      <c r="J646">
        <f>(Table2[[#This Row],[1M Return vs Nifty]]-AVERAGE(Table2[1M Return vs Nifty]))/_xlfn.STDEV.P(Table2[1M Return vs Nifty])</f>
        <v>-0.59582035418080537</v>
      </c>
      <c r="K646">
        <v>-35.382762803504903</v>
      </c>
      <c r="L646">
        <f>(Table2[[#This Row],[6M Return vs Nifty]]-AVERAGE(Table2[6M Return vs Nifty]))/_xlfn.STDEV.P(Table2[6M Return vs Nifty])</f>
        <v>-1.4056728216283272</v>
      </c>
      <c r="M646">
        <v>0.53000672882814204</v>
      </c>
      <c r="N646">
        <f>(Table2[[#This Row],[1W Return vs Nifty]]-AVERAGE(Table2[1W Return vs Nifty]))/_xlfn.STDEV.P(Table2[1W Return vs Nifty])</f>
        <v>-0.70078242183602146</v>
      </c>
      <c r="O646">
        <v>50.18</v>
      </c>
      <c r="P646">
        <v>42.331143042750703</v>
      </c>
      <c r="Q646">
        <v>46.272367391356497</v>
      </c>
      <c r="R646">
        <v>37.007853079461199</v>
      </c>
      <c r="S646" s="1">
        <f>(Table2[[#This Row],[Close Price]]-Table2[[#This Row],[20D EMA]])/Table2[[#This Row],[20D EMA]]</f>
        <v>-0.20466321243523322</v>
      </c>
      <c r="T646" s="1">
        <f>(Table2[[#This Row],[Close Price]]-Table2[[#This Row],[50D EMA]])/Table2[[#This Row],[50D EMA]]</f>
        <v>-5.7195314577392034E-2</v>
      </c>
      <c r="U646" s="1">
        <f>(Table2[[#This Row],[Close Price]]-Table2[[#This Row],[200D EMA]])/Table2[[#This Row],[200D EMA]]</f>
        <v>-0.13749820357246226</v>
      </c>
      <c r="V646">
        <v>0.88438188381353999</v>
      </c>
      <c r="W646">
        <v>39.4</v>
      </c>
      <c r="X646">
        <v>39.979999999999997</v>
      </c>
      <c r="Y646">
        <v>39.86</v>
      </c>
      <c r="Z646">
        <v>40.19</v>
      </c>
      <c r="AA646">
        <v>39.58</v>
      </c>
      <c r="AB646">
        <v>40.69</v>
      </c>
      <c r="AC646" s="1">
        <f>(Table2[[#This Row],[Close Price]]/Table2[[#This Row],[Day Low]])-1</f>
        <v>1.2944162436548279E-2</v>
      </c>
      <c r="AD646" s="1">
        <f>(Table2[[#This Row],[Day High]]/Table2[[#This Row],[Close Price]])-1</f>
        <v>1.7539463793534438E-3</v>
      </c>
      <c r="AE646" s="1">
        <f>(Table2[[#This Row],[Close Price]]/Table2[[#This Row],[Current Week Low]])-1</f>
        <v>1.2543903662818323E-3</v>
      </c>
      <c r="AF646" s="1">
        <f>(Table2[[#This Row],[Current Week High]]/Table2[[#This Row],[Close Price]])-1</f>
        <v>7.0157855174142192E-3</v>
      </c>
      <c r="AG646" s="1">
        <f>(Table2[[#This Row],[Close Price]]/Table2[[#This Row],[Current Month Low]])-1</f>
        <v>8.3375442142494816E-3</v>
      </c>
      <c r="AH646" s="1">
        <f>(Table2[[#This Row],[Current Month High]]/Table2[[#This Row],[Close Price]])-1</f>
        <v>1.9543973941368087E-2</v>
      </c>
      <c r="AI646">
        <v>57.855174141819099</v>
      </c>
      <c r="AJ646">
        <v>2.3333333333333202</v>
      </c>
      <c r="AK646" t="str">
        <f>IF(AND(Table2[[#This Row],[20D EMA]]&gt;Table2[[#This Row],[50D EMA]],Table2[[#This Row],[50D EMA]]&gt;Table2[[#This Row],[200D EMA]]),"Uptrend","Downtrend/NoTrend")</f>
        <v>Downtrend/NoTrend</v>
      </c>
      <c r="AL646">
        <v>-0.09</v>
      </c>
      <c r="AM646" t="s">
        <v>3193</v>
      </c>
      <c r="AN646">
        <v>-3.27</v>
      </c>
      <c r="AO646" t="s">
        <v>3193</v>
      </c>
      <c r="AP646">
        <v>6.2930524449193004E-2</v>
      </c>
      <c r="AQ646">
        <f>(Table2[[#This Row],[Sharpe Ratio]]-AVERAGE(Table2[Sharpe Ratio]))/_xlfn.STDEV.P(Table2[Sharpe Ratio])</f>
        <v>-4.4173178981479655E-2</v>
      </c>
      <c r="AR64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6">
        <f>_xlfn.RANK.AVG(Table2[[#This Row],[1Y Return vs Nifty Z-Score]],Table2[1Y Return vs Nifty Z-Score])</f>
        <v>721</v>
      </c>
      <c r="AT646">
        <f>_xlfn.RANK.AVG(Table2[[#This Row],[6M Return vs Nifty Z-Score]],Table2[6M Return vs Nifty Z-Score])</f>
        <v>715</v>
      </c>
      <c r="AU646">
        <f>_xlfn.RANK.AVG(Table2[[#This Row],[Sharpe Ratio Z-Score]],Table2[Sharpe Ratio Z-Score])</f>
        <v>349</v>
      </c>
      <c r="AV646">
        <f>(Table2[[#This Row],[Rank 1Y]]+Table2[[#This Row],[Rank 6M]]+Table2[[#This Row],[Rank Sharpe]])/3</f>
        <v>595</v>
      </c>
    </row>
    <row r="647" spans="1:48" x14ac:dyDescent="0.3">
      <c r="A647" t="s">
        <v>63</v>
      </c>
      <c r="B647" t="s">
        <v>64</v>
      </c>
      <c r="C647" t="s">
        <v>3148</v>
      </c>
      <c r="D647" t="s">
        <v>24</v>
      </c>
      <c r="E647">
        <v>376796.86970799998</v>
      </c>
      <c r="F647">
        <v>1895.2</v>
      </c>
      <c r="G647">
        <v>-18.553297369752901</v>
      </c>
      <c r="H647">
        <f>(Table2[[#This Row],[1Y Return vs Nifty]]-AVERAGE(Table2[1Y Return vs Nifty]))/_xlfn.STDEV.P(Table2[1Y Return vs Nifty])</f>
        <v>-0.72981797306771623</v>
      </c>
      <c r="I647">
        <v>5.5608536311313603</v>
      </c>
      <c r="J647">
        <f>(Table2[[#This Row],[1M Return vs Nifty]]-AVERAGE(Table2[1M Return vs Nifty]))/_xlfn.STDEV.P(Table2[1M Return vs Nifty])</f>
        <v>0.69817959582842248</v>
      </c>
      <c r="K647">
        <v>-7.1063219472894099</v>
      </c>
      <c r="L647">
        <f>(Table2[[#This Row],[6M Return vs Nifty]]-AVERAGE(Table2[6M Return vs Nifty]))/_xlfn.STDEV.P(Table2[6M Return vs Nifty])</f>
        <v>-0.54899227003268947</v>
      </c>
      <c r="M647">
        <v>6.0290011990279799</v>
      </c>
      <c r="N647">
        <f>(Table2[[#This Row],[1W Return vs Nifty]]-AVERAGE(Table2[1W Return vs Nifty]))/_xlfn.STDEV.P(Table2[1W Return vs Nifty])</f>
        <v>0.35872800473220412</v>
      </c>
      <c r="O647">
        <v>1853.98</v>
      </c>
      <c r="P647">
        <v>1829.62666738289</v>
      </c>
      <c r="Q647">
        <v>1790.6749274077399</v>
      </c>
      <c r="R647">
        <v>61.803513255429003</v>
      </c>
      <c r="S647" s="1">
        <f>(Table2[[#This Row],[Close Price]]-Table2[[#This Row],[20D EMA]])/Table2[[#This Row],[20D EMA]]</f>
        <v>2.2233249549617595E-2</v>
      </c>
      <c r="T647" s="1">
        <f>(Table2[[#This Row],[Close Price]]-Table2[[#This Row],[50D EMA]])/Table2[[#This Row],[50D EMA]]</f>
        <v>3.5839733747927156E-2</v>
      </c>
      <c r="U647" s="1">
        <f>(Table2[[#This Row],[Close Price]]-Table2[[#This Row],[200D EMA]])/Table2[[#This Row],[200D EMA]]</f>
        <v>5.8371885925479081E-2</v>
      </c>
      <c r="V647">
        <v>1.1331149010072401</v>
      </c>
      <c r="W647">
        <v>1887.45</v>
      </c>
      <c r="X647">
        <v>1915.35</v>
      </c>
      <c r="Y647">
        <v>1882.45</v>
      </c>
      <c r="Z647">
        <v>1916</v>
      </c>
      <c r="AA647">
        <v>1769.4</v>
      </c>
      <c r="AB647">
        <v>1916</v>
      </c>
      <c r="AC647" s="1">
        <f>(Table2[[#This Row],[Close Price]]/Table2[[#This Row],[Day Low]])-1</f>
        <v>4.1060690349412621E-3</v>
      </c>
      <c r="AD647" s="1">
        <f>(Table2[[#This Row],[Day High]]/Table2[[#This Row],[Close Price]])-1</f>
        <v>1.0632123258758952E-2</v>
      </c>
      <c r="AE647" s="1">
        <f>(Table2[[#This Row],[Close Price]]/Table2[[#This Row],[Current Week Low]])-1</f>
        <v>6.7730882626364508E-3</v>
      </c>
      <c r="AF647" s="1">
        <f>(Table2[[#This Row],[Current Week High]]/Table2[[#This Row],[Close Price]])-1</f>
        <v>1.0975094976783506E-2</v>
      </c>
      <c r="AG647" s="1">
        <f>(Table2[[#This Row],[Close Price]]/Table2[[#This Row],[Current Month Low]])-1</f>
        <v>7.1097547191138144E-2</v>
      </c>
      <c r="AH647" s="1">
        <f>(Table2[[#This Row],[Current Month High]]/Table2[[#This Row],[Close Price]])-1</f>
        <v>1.0975094976783506E-2</v>
      </c>
      <c r="AI647">
        <v>2.4693963697762702</v>
      </c>
      <c r="AJ647">
        <v>22.758039965022501</v>
      </c>
      <c r="AK647" t="str">
        <f>IF(AND(Table2[[#This Row],[20D EMA]]&gt;Table2[[#This Row],[50D EMA]],Table2[[#This Row],[50D EMA]]&gt;Table2[[#This Row],[200D EMA]]),"Uptrend","Downtrend/NoTrend")</f>
        <v>Uptrend</v>
      </c>
      <c r="AL647">
        <v>0.03</v>
      </c>
      <c r="AM647" t="s">
        <v>3194</v>
      </c>
      <c r="AN647">
        <v>-0.37</v>
      </c>
      <c r="AO647" t="s">
        <v>3193</v>
      </c>
      <c r="AP647">
        <v>-0.112851105408507</v>
      </c>
      <c r="AQ647">
        <f>(Table2[[#This Row],[Sharpe Ratio]]-AVERAGE(Table2[Sharpe Ratio]))/_xlfn.STDEV.P(Table2[Sharpe Ratio])</f>
        <v>-2.0929517670993953</v>
      </c>
      <c r="AR647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-2.3148544096391745</v>
      </c>
      <c r="AS647">
        <f>_xlfn.RANK.AVG(Table2[[#This Row],[1Y Return vs Nifty Z-Score]],Table2[1Y Return vs Nifty Z-Score])</f>
        <v>572</v>
      </c>
      <c r="AT647">
        <f>_xlfn.RANK.AVG(Table2[[#This Row],[6M Return vs Nifty Z-Score]],Table2[6M Return vs Nifty Z-Score])</f>
        <v>500</v>
      </c>
      <c r="AU647">
        <f>_xlfn.RANK.AVG(Table2[[#This Row],[Sharpe Ratio Z-Score]],Table2[Sharpe Ratio Z-Score])</f>
        <v>725</v>
      </c>
      <c r="AV647">
        <f>(Table2[[#This Row],[Rank 1Y]]+Table2[[#This Row],[Rank 6M]]+Table2[[#This Row],[Rank Sharpe]])/3</f>
        <v>599</v>
      </c>
    </row>
    <row r="648" spans="1:48" x14ac:dyDescent="0.3">
      <c r="A648" t="s">
        <v>508</v>
      </c>
      <c r="B648" t="s">
        <v>509</v>
      </c>
      <c r="C648" t="s">
        <v>3156</v>
      </c>
      <c r="D648" t="s">
        <v>77</v>
      </c>
      <c r="E648">
        <v>43093.421113240001</v>
      </c>
      <c r="F648">
        <v>2294.8000000000002</v>
      </c>
      <c r="G648">
        <v>-13.868892505947301</v>
      </c>
      <c r="H648">
        <f>(Table2[[#This Row],[1Y Return vs Nifty]]-AVERAGE(Table2[1Y Return vs Nifty]))/_xlfn.STDEV.P(Table2[1Y Return vs Nifty])</f>
        <v>-0.65212481393965271</v>
      </c>
      <c r="I648">
        <v>-6.7772512931011297</v>
      </c>
      <c r="J648">
        <f>(Table2[[#This Row],[1M Return vs Nifty]]-AVERAGE(Table2[1M Return vs Nifty]))/_xlfn.STDEV.P(Table2[1M Return vs Nifty])</f>
        <v>-0.66160667268086715</v>
      </c>
      <c r="K648">
        <v>-18.5486953237439</v>
      </c>
      <c r="L648">
        <f>(Table2[[#This Row],[6M Return vs Nifty]]-AVERAGE(Table2[6M Return vs Nifty]))/_xlfn.STDEV.P(Table2[6M Return vs Nifty])</f>
        <v>-0.89565749517716087</v>
      </c>
      <c r="M648">
        <v>-1.13399246417202</v>
      </c>
      <c r="N648">
        <f>(Table2[[#This Row],[1W Return vs Nifty]]-AVERAGE(Table2[1W Return vs Nifty]))/_xlfn.STDEV.P(Table2[1W Return vs Nifty])</f>
        <v>-1.0213909447830749</v>
      </c>
      <c r="O648">
        <v>2391.79</v>
      </c>
      <c r="P648">
        <v>2427.3771032998302</v>
      </c>
      <c r="Q648">
        <v>2413.1010882604801</v>
      </c>
      <c r="R648">
        <v>25.087764436078199</v>
      </c>
      <c r="S648" s="1">
        <f>(Table2[[#This Row],[Close Price]]-Table2[[#This Row],[20D EMA]])/Table2[[#This Row],[20D EMA]]</f>
        <v>-4.0551218961530813E-2</v>
      </c>
      <c r="T648" s="1">
        <f>(Table2[[#This Row],[Close Price]]-Table2[[#This Row],[50D EMA]])/Table2[[#This Row],[50D EMA]]</f>
        <v>-5.4617431761880657E-2</v>
      </c>
      <c r="U648" s="1">
        <f>(Table2[[#This Row],[Close Price]]-Table2[[#This Row],[200D EMA]])/Table2[[#This Row],[200D EMA]]</f>
        <v>-4.9024505784695083E-2</v>
      </c>
      <c r="V648">
        <v>0.77731425346139804</v>
      </c>
      <c r="W648">
        <v>2290.5500000000002</v>
      </c>
      <c r="X648">
        <v>2330.4499999999998</v>
      </c>
      <c r="Y648">
        <v>2290.5500000000002</v>
      </c>
      <c r="Z648">
        <v>2330.4499999999998</v>
      </c>
      <c r="AA648">
        <v>2290</v>
      </c>
      <c r="AB648">
        <v>2519.4</v>
      </c>
      <c r="AC648" s="1">
        <f>(Table2[[#This Row],[Close Price]]/Table2[[#This Row],[Day Low]])-1</f>
        <v>1.8554495645151103E-3</v>
      </c>
      <c r="AD648" s="1">
        <f>(Table2[[#This Row],[Day High]]/Table2[[#This Row],[Close Price]])-1</f>
        <v>1.5535122886525921E-2</v>
      </c>
      <c r="AE648" s="1">
        <f>(Table2[[#This Row],[Close Price]]/Table2[[#This Row],[Current Week Low]])-1</f>
        <v>1.8554495645151103E-3</v>
      </c>
      <c r="AF648" s="1">
        <f>(Table2[[#This Row],[Current Week High]]/Table2[[#This Row],[Close Price]])-1</f>
        <v>1.5535122886525921E-2</v>
      </c>
      <c r="AG648" s="1">
        <f>(Table2[[#This Row],[Close Price]]/Table2[[#This Row],[Current Month Low]])-1</f>
        <v>2.0960698689957979E-3</v>
      </c>
      <c r="AH648" s="1">
        <f>(Table2[[#This Row],[Current Month High]]/Table2[[#This Row],[Close Price]])-1</f>
        <v>9.7873453024228674E-2</v>
      </c>
      <c r="AI648">
        <v>23.932368833885299</v>
      </c>
      <c r="AJ648">
        <v>27.276760953965599</v>
      </c>
      <c r="AK648" t="str">
        <f>IF(AND(Table2[[#This Row],[20D EMA]]&gt;Table2[[#This Row],[50D EMA]],Table2[[#This Row],[50D EMA]]&gt;Table2[[#This Row],[200D EMA]]),"Uptrend","Downtrend/NoTrend")</f>
        <v>Downtrend/NoTrend</v>
      </c>
      <c r="AL648">
        <v>-0.11</v>
      </c>
      <c r="AM648" t="s">
        <v>3193</v>
      </c>
      <c r="AN648">
        <v>-7.18</v>
      </c>
      <c r="AO648" t="s">
        <v>3193</v>
      </c>
      <c r="AP648">
        <v>-2.6957240507458E-2</v>
      </c>
      <c r="AQ648">
        <f>(Table2[[#This Row],[Sharpe Ratio]]-AVERAGE(Table2[Sharpe Ratio]))/_xlfn.STDEV.P(Table2[Sharpe Ratio])</f>
        <v>-1.0918374219745905</v>
      </c>
      <c r="AR64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8">
        <f>_xlfn.RANK.AVG(Table2[[#This Row],[1Y Return vs Nifty Z-Score]],Table2[1Y Return vs Nifty Z-Score])</f>
        <v>539</v>
      </c>
      <c r="AT648">
        <f>_xlfn.RANK.AVG(Table2[[#This Row],[6M Return vs Nifty Z-Score]],Table2[6M Return vs Nifty Z-Score])</f>
        <v>630</v>
      </c>
      <c r="AU648">
        <f>_xlfn.RANK.AVG(Table2[[#This Row],[Sharpe Ratio Z-Score]],Table2[Sharpe Ratio Z-Score])</f>
        <v>629</v>
      </c>
      <c r="AV648">
        <f>(Table2[[#This Row],[Rank 1Y]]+Table2[[#This Row],[Rank 6M]]+Table2[[#This Row],[Rank Sharpe]])/3</f>
        <v>599.33333333333337</v>
      </c>
    </row>
    <row r="649" spans="1:48" x14ac:dyDescent="0.3">
      <c r="A649" t="s">
        <v>501</v>
      </c>
      <c r="B649" t="s">
        <v>502</v>
      </c>
      <c r="C649" t="s">
        <v>3150</v>
      </c>
      <c r="D649" t="s">
        <v>125</v>
      </c>
      <c r="E649">
        <v>43662.702734974999</v>
      </c>
      <c r="F649">
        <v>335.95</v>
      </c>
      <c r="G649">
        <v>-28.563060495073501</v>
      </c>
      <c r="H649">
        <f>(Table2[[#This Row],[1Y Return vs Nifty]]-AVERAGE(Table2[1Y Return vs Nifty]))/_xlfn.STDEV.P(Table2[1Y Return vs Nifty])</f>
        <v>-0.89583481873761861</v>
      </c>
      <c r="I649">
        <v>-7.2533030454703802</v>
      </c>
      <c r="J649">
        <f>(Table2[[#This Row],[1M Return vs Nifty]]-AVERAGE(Table2[1M Return vs Nifty]))/_xlfn.STDEV.P(Table2[1M Return vs Nifty])</f>
        <v>-0.71407248002702728</v>
      </c>
      <c r="K649">
        <v>-12.607609494046001</v>
      </c>
      <c r="L649">
        <f>(Table2[[#This Row],[6M Return vs Nifty]]-AVERAGE(Table2[6M Return vs Nifty]))/_xlfn.STDEV.P(Table2[6M Return vs Nifty])</f>
        <v>-0.71566268212614459</v>
      </c>
      <c r="M649">
        <v>1.25466254260581</v>
      </c>
      <c r="N649">
        <f>(Table2[[#This Row],[1W Return vs Nifty]]-AVERAGE(Table2[1W Return vs Nifty]))/_xlfn.STDEV.P(Table2[1W Return vs Nifty])</f>
        <v>-0.56116046103364592</v>
      </c>
      <c r="O649">
        <v>343.51</v>
      </c>
      <c r="P649">
        <v>349.695511473576</v>
      </c>
      <c r="Q649">
        <v>355.47537044985199</v>
      </c>
      <c r="R649">
        <v>37.039045241069097</v>
      </c>
      <c r="S649" s="1">
        <f>(Table2[[#This Row],[Close Price]]-Table2[[#This Row],[20D EMA]])/Table2[[#This Row],[20D EMA]]</f>
        <v>-2.2008092923059015E-2</v>
      </c>
      <c r="T649" s="1">
        <f>(Table2[[#This Row],[Close Price]]-Table2[[#This Row],[50D EMA]])/Table2[[#This Row],[50D EMA]]</f>
        <v>-3.9307085800598461E-2</v>
      </c>
      <c r="U649" s="1">
        <f>(Table2[[#This Row],[Close Price]]-Table2[[#This Row],[200D EMA]])/Table2[[#This Row],[200D EMA]]</f>
        <v>-5.4927491671624855E-2</v>
      </c>
      <c r="V649">
        <v>0.27234853250148799</v>
      </c>
      <c r="W649">
        <v>335</v>
      </c>
      <c r="X649">
        <v>339</v>
      </c>
      <c r="Y649">
        <v>335</v>
      </c>
      <c r="Z649">
        <v>339.85</v>
      </c>
      <c r="AA649">
        <v>328</v>
      </c>
      <c r="AB649">
        <v>355.75</v>
      </c>
      <c r="AC649" s="1">
        <f>(Table2[[#This Row],[Close Price]]/Table2[[#This Row],[Day Low]])-1</f>
        <v>2.8358208955223674E-3</v>
      </c>
      <c r="AD649" s="1">
        <f>(Table2[[#This Row],[Day High]]/Table2[[#This Row],[Close Price]])-1</f>
        <v>9.0787319541598688E-3</v>
      </c>
      <c r="AE649" s="1">
        <f>(Table2[[#This Row],[Close Price]]/Table2[[#This Row],[Current Week Low]])-1</f>
        <v>2.8358208955223674E-3</v>
      </c>
      <c r="AF649" s="1">
        <f>(Table2[[#This Row],[Current Week High]]/Table2[[#This Row],[Close Price]])-1</f>
        <v>1.1608870367614266E-2</v>
      </c>
      <c r="AG649" s="1">
        <f>(Table2[[#This Row],[Close Price]]/Table2[[#This Row],[Current Month Low]])-1</f>
        <v>2.4237804878048719E-2</v>
      </c>
      <c r="AH649" s="1">
        <f>(Table2[[#This Row],[Current Month High]]/Table2[[#This Row],[Close Price]])-1</f>
        <v>5.8937341866349247E-2</v>
      </c>
      <c r="AI649">
        <v>22.190802202708699</v>
      </c>
      <c r="AJ649">
        <v>17.5472358292512</v>
      </c>
      <c r="AK649" t="str">
        <f>IF(AND(Table2[[#This Row],[20D EMA]]&gt;Table2[[#This Row],[50D EMA]],Table2[[#This Row],[50D EMA]]&gt;Table2[[#This Row],[200D EMA]]),"Uptrend","Downtrend/NoTrend")</f>
        <v>Downtrend/NoTrend</v>
      </c>
      <c r="AL649">
        <v>0.04</v>
      </c>
      <c r="AM649" t="s">
        <v>3194</v>
      </c>
      <c r="AN649">
        <v>-2.81</v>
      </c>
      <c r="AO649" t="s">
        <v>3193</v>
      </c>
      <c r="AP649">
        <v>-1.3153476236661001E-2</v>
      </c>
      <c r="AQ649">
        <f>(Table2[[#This Row],[Sharpe Ratio]]-AVERAGE(Table2[Sharpe Ratio]))/_xlfn.STDEV.P(Table2[Sharpe Ratio])</f>
        <v>-0.93095111834701505</v>
      </c>
      <c r="AR64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49">
        <f>_xlfn.RANK.AVG(Table2[[#This Row],[1Y Return vs Nifty Z-Score]],Table2[1Y Return vs Nifty Z-Score])</f>
        <v>632</v>
      </c>
      <c r="AT649">
        <f>_xlfn.RANK.AVG(Table2[[#This Row],[6M Return vs Nifty Z-Score]],Table2[6M Return vs Nifty Z-Score])</f>
        <v>562</v>
      </c>
      <c r="AU649">
        <f>_xlfn.RANK.AVG(Table2[[#This Row],[Sharpe Ratio Z-Score]],Table2[Sharpe Ratio Z-Score])</f>
        <v>605</v>
      </c>
      <c r="AV649">
        <f>(Table2[[#This Row],[Rank 1Y]]+Table2[[#This Row],[Rank 6M]]+Table2[[#This Row],[Rank Sharpe]])/3</f>
        <v>599.66666666666663</v>
      </c>
    </row>
    <row r="650" spans="1:48" x14ac:dyDescent="0.3">
      <c r="A650" t="s">
        <v>347</v>
      </c>
      <c r="B650" t="s">
        <v>348</v>
      </c>
      <c r="C650" t="s">
        <v>3160</v>
      </c>
      <c r="D650" t="s">
        <v>122</v>
      </c>
      <c r="E650">
        <v>71624</v>
      </c>
      <c r="F650">
        <v>895.3</v>
      </c>
      <c r="G650">
        <v>0.42490903459245599</v>
      </c>
      <c r="H650">
        <f>(Table2[[#This Row],[1Y Return vs Nifty]]-AVERAGE(Table2[1Y Return vs Nifty]))/_xlfn.STDEV.P(Table2[1Y Return vs Nifty])</f>
        <v>-0.41505508364910715</v>
      </c>
      <c r="I650">
        <v>-4.6662792525603303</v>
      </c>
      <c r="J650">
        <f>(Table2[[#This Row],[1M Return vs Nifty]]-AVERAGE(Table2[1M Return vs Nifty]))/_xlfn.STDEV.P(Table2[1M Return vs Nifty])</f>
        <v>-0.42895580680139933</v>
      </c>
      <c r="K650">
        <v>-25.538989854298698</v>
      </c>
      <c r="L650">
        <f>(Table2[[#This Row],[6M Return vs Nifty]]-AVERAGE(Table2[6M Return vs Nifty]))/_xlfn.STDEV.P(Table2[6M Return vs Nifty])</f>
        <v>-1.1074397843521906</v>
      </c>
      <c r="M650">
        <v>3.35628312104933</v>
      </c>
      <c r="N650">
        <f>(Table2[[#This Row],[1W Return vs Nifty]]-AVERAGE(Table2[1W Return vs Nifty]))/_xlfn.STDEV.P(Table2[1W Return vs Nifty])</f>
        <v>-0.15623390080192862</v>
      </c>
      <c r="O650">
        <v>898.05</v>
      </c>
      <c r="P650">
        <v>921.26200844670802</v>
      </c>
      <c r="Q650">
        <v>921.01108028105102</v>
      </c>
      <c r="R650">
        <v>51.840868908950398</v>
      </c>
      <c r="S650" s="1">
        <f>(Table2[[#This Row],[Close Price]]-Table2[[#This Row],[20D EMA]])/Table2[[#This Row],[20D EMA]]</f>
        <v>-3.0621903012081732E-3</v>
      </c>
      <c r="T650" s="1">
        <f>(Table2[[#This Row],[Close Price]]-Table2[[#This Row],[50D EMA]])/Table2[[#This Row],[50D EMA]]</f>
        <v>-2.8180917272906177E-2</v>
      </c>
      <c r="U650" s="1">
        <f>(Table2[[#This Row],[Close Price]]-Table2[[#This Row],[200D EMA]])/Table2[[#This Row],[200D EMA]]</f>
        <v>-2.7916146538872481E-2</v>
      </c>
      <c r="V650">
        <v>0.99683015720864299</v>
      </c>
      <c r="W650">
        <v>883.6</v>
      </c>
      <c r="X650">
        <v>899</v>
      </c>
      <c r="Y650">
        <v>881.1</v>
      </c>
      <c r="Z650">
        <v>899</v>
      </c>
      <c r="AA650">
        <v>843.3</v>
      </c>
      <c r="AB650">
        <v>934</v>
      </c>
      <c r="AC650" s="1">
        <f>(Table2[[#This Row],[Close Price]]/Table2[[#This Row],[Day Low]])-1</f>
        <v>1.3241285649615131E-2</v>
      </c>
      <c r="AD650" s="1">
        <f>(Table2[[#This Row],[Day High]]/Table2[[#This Row],[Close Price]])-1</f>
        <v>4.1326929520830724E-3</v>
      </c>
      <c r="AE650" s="1">
        <f>(Table2[[#This Row],[Close Price]]/Table2[[#This Row],[Current Week Low]])-1</f>
        <v>1.6116218363409374E-2</v>
      </c>
      <c r="AF650" s="1">
        <f>(Table2[[#This Row],[Current Week High]]/Table2[[#This Row],[Close Price]])-1</f>
        <v>4.1326929520830724E-3</v>
      </c>
      <c r="AG650" s="1">
        <f>(Table2[[#This Row],[Close Price]]/Table2[[#This Row],[Current Month Low]])-1</f>
        <v>6.1662516304992199E-2</v>
      </c>
      <c r="AH650" s="1">
        <f>(Table2[[#This Row],[Current Month High]]/Table2[[#This Row],[Close Price]])-1</f>
        <v>4.3225734390706982E-2</v>
      </c>
      <c r="AI650">
        <v>27.208756841282199</v>
      </c>
      <c r="AJ650">
        <v>40.870112500983403</v>
      </c>
      <c r="AK650" t="str">
        <f>IF(AND(Table2[[#This Row],[20D EMA]]&gt;Table2[[#This Row],[50D EMA]],Table2[[#This Row],[50D EMA]]&gt;Table2[[#This Row],[200D EMA]]),"Uptrend","Downtrend/NoTrend")</f>
        <v>Downtrend/NoTrend</v>
      </c>
      <c r="AL650">
        <v>-0.12</v>
      </c>
      <c r="AM650" t="s">
        <v>3193</v>
      </c>
      <c r="AN650">
        <v>-1.26</v>
      </c>
      <c r="AO650" t="s">
        <v>3193</v>
      </c>
      <c r="AP650">
        <v>-4.9101304835194003E-2</v>
      </c>
      <c r="AQ650">
        <f>(Table2[[#This Row],[Sharpe Ratio]]-AVERAGE(Table2[Sharpe Ratio]))/_xlfn.STDEV.P(Table2[Sharpe Ratio])</f>
        <v>-1.3499319958233946</v>
      </c>
      <c r="AR65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0">
        <f>_xlfn.RANK.AVG(Table2[[#This Row],[1Y Return vs Nifty Z-Score]],Table2[1Y Return vs Nifty Z-Score])</f>
        <v>448</v>
      </c>
      <c r="AT650">
        <f>_xlfn.RANK.AVG(Table2[[#This Row],[6M Return vs Nifty Z-Score]],Table2[6M Return vs Nifty Z-Score])</f>
        <v>682</v>
      </c>
      <c r="AU650">
        <f>_xlfn.RANK.AVG(Table2[[#This Row],[Sharpe Ratio Z-Score]],Table2[Sharpe Ratio Z-Score])</f>
        <v>670</v>
      </c>
      <c r="AV650">
        <f>(Table2[[#This Row],[Rank 1Y]]+Table2[[#This Row],[Rank 6M]]+Table2[[#This Row],[Rank Sharpe]])/3</f>
        <v>600</v>
      </c>
    </row>
    <row r="651" spans="1:48" x14ac:dyDescent="0.3">
      <c r="A651" t="s">
        <v>1650</v>
      </c>
      <c r="B651" t="s">
        <v>1651</v>
      </c>
      <c r="C651" t="s">
        <v>3159</v>
      </c>
      <c r="D651" t="s">
        <v>274</v>
      </c>
      <c r="E651">
        <v>5541.0327227400003</v>
      </c>
      <c r="F651">
        <v>1801.4</v>
      </c>
      <c r="G651">
        <v>-57.273485410633903</v>
      </c>
      <c r="H651">
        <f>(Table2[[#This Row],[1Y Return vs Nifty]]-AVERAGE(Table2[1Y Return vs Nifty]))/_xlfn.STDEV.P(Table2[1Y Return vs Nifty])</f>
        <v>-1.3720113398649607</v>
      </c>
      <c r="I651">
        <v>1.58857255447107</v>
      </c>
      <c r="J651">
        <f>(Table2[[#This Row],[1M Return vs Nifty]]-AVERAGE(Table2[1M Return vs Nifty]))/_xlfn.STDEV.P(Table2[1M Return vs Nifty])</f>
        <v>0.26039329915872023</v>
      </c>
      <c r="K651">
        <v>-13.528232874070101</v>
      </c>
      <c r="L651">
        <f>(Table2[[#This Row],[6M Return vs Nifty]]-AVERAGE(Table2[6M Return vs Nifty]))/_xlfn.STDEV.P(Table2[6M Return vs Nifty])</f>
        <v>-0.74355445779272489</v>
      </c>
      <c r="M651">
        <v>8.3791329869242794</v>
      </c>
      <c r="N651">
        <f>(Table2[[#This Row],[1W Return vs Nifty]]-AVERAGE(Table2[1W Return vs Nifty]))/_xlfn.STDEV.P(Table2[1W Return vs Nifty])</f>
        <v>0.8115360856603282</v>
      </c>
      <c r="O651">
        <v>1937.82</v>
      </c>
      <c r="P651">
        <v>1779.89152574578</v>
      </c>
      <c r="Q651">
        <v>1885.64694104313</v>
      </c>
      <c r="R651">
        <v>61.5597234017715</v>
      </c>
      <c r="S651" s="1">
        <f>(Table2[[#This Row],[Close Price]]-Table2[[#This Row],[20D EMA]])/Table2[[#This Row],[20D EMA]]</f>
        <v>-7.0398695441268977E-2</v>
      </c>
      <c r="T651" s="1">
        <f>(Table2[[#This Row],[Close Price]]-Table2[[#This Row],[50D EMA]])/Table2[[#This Row],[50D EMA]]</f>
        <v>1.2084148917562829E-2</v>
      </c>
      <c r="U651" s="1">
        <f>(Table2[[#This Row],[Close Price]]-Table2[[#This Row],[200D EMA]])/Table2[[#This Row],[200D EMA]]</f>
        <v>-4.4678003718196031E-2</v>
      </c>
      <c r="V651">
        <v>0.84741152785473794</v>
      </c>
      <c r="W651">
        <v>1783.05</v>
      </c>
      <c r="X651">
        <v>1800</v>
      </c>
      <c r="Y651">
        <v>1780</v>
      </c>
      <c r="Z651">
        <v>1823</v>
      </c>
      <c r="AA651">
        <v>1778</v>
      </c>
      <c r="AB651">
        <v>1823</v>
      </c>
      <c r="AC651" s="1">
        <f>(Table2[[#This Row],[Close Price]]/Table2[[#This Row],[Day Low]])-1</f>
        <v>1.0291354701214228E-2</v>
      </c>
      <c r="AD651" s="1">
        <f>(Table2[[#This Row],[Day High]]/Table2[[#This Row],[Close Price]])-1</f>
        <v>-7.7717330964810483E-4</v>
      </c>
      <c r="AE651" s="1">
        <f>(Table2[[#This Row],[Close Price]]/Table2[[#This Row],[Current Week Low]])-1</f>
        <v>1.202247191011252E-2</v>
      </c>
      <c r="AF651" s="1">
        <f>(Table2[[#This Row],[Current Week High]]/Table2[[#This Row],[Close Price]])-1</f>
        <v>1.1990673920284189E-2</v>
      </c>
      <c r="AG651" s="1">
        <f>(Table2[[#This Row],[Close Price]]/Table2[[#This Row],[Current Month Low]])-1</f>
        <v>1.3160854893138341E-2</v>
      </c>
      <c r="AH651" s="1">
        <f>(Table2[[#This Row],[Current Month High]]/Table2[[#This Row],[Close Price]])-1</f>
        <v>1.1990673920284189E-2</v>
      </c>
      <c r="AI651">
        <v>54.538137004551999</v>
      </c>
      <c r="AJ651">
        <v>12.587499999999901</v>
      </c>
      <c r="AK651" t="str">
        <f>IF(AND(Table2[[#This Row],[20D EMA]]&gt;Table2[[#This Row],[50D EMA]],Table2[[#This Row],[50D EMA]]&gt;Table2[[#This Row],[200D EMA]]),"Uptrend","Downtrend/NoTrend")</f>
        <v>Downtrend/NoTrend</v>
      </c>
      <c r="AL651">
        <v>-0.04</v>
      </c>
      <c r="AM651" t="s">
        <v>3193</v>
      </c>
      <c r="AN651">
        <v>3.62</v>
      </c>
      <c r="AO651" t="s">
        <v>3194</v>
      </c>
      <c r="AP651">
        <v>6.5853759488980002E-3</v>
      </c>
      <c r="AQ651">
        <f>(Table2[[#This Row],[Sharpe Ratio]]-AVERAGE(Table2[Sharpe Ratio]))/_xlfn.STDEV.P(Table2[Sharpe Ratio])</f>
        <v>-0.70088988985268663</v>
      </c>
      <c r="AR65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1">
        <f>_xlfn.RANK.AVG(Table2[[#This Row],[1Y Return vs Nifty Z-Score]],Table2[1Y Return vs Nifty Z-Score])</f>
        <v>723</v>
      </c>
      <c r="AT651">
        <f>_xlfn.RANK.AVG(Table2[[#This Row],[6M Return vs Nifty Z-Score]],Table2[6M Return vs Nifty Z-Score])</f>
        <v>576</v>
      </c>
      <c r="AU651">
        <f>_xlfn.RANK.AVG(Table2[[#This Row],[Sharpe Ratio Z-Score]],Table2[Sharpe Ratio Z-Score])</f>
        <v>508</v>
      </c>
      <c r="AV651">
        <f>(Table2[[#This Row],[Rank 1Y]]+Table2[[#This Row],[Rank 6M]]+Table2[[#This Row],[Rank Sharpe]])/3</f>
        <v>602.33333333333337</v>
      </c>
    </row>
    <row r="652" spans="1:48" x14ac:dyDescent="0.3">
      <c r="A652" t="s">
        <v>1572</v>
      </c>
      <c r="B652" t="s">
        <v>1573</v>
      </c>
      <c r="C652" t="s">
        <v>3150</v>
      </c>
      <c r="D652" t="s">
        <v>983</v>
      </c>
      <c r="E652">
        <v>6288.8334192599996</v>
      </c>
      <c r="F652">
        <v>137.11000000000001</v>
      </c>
      <c r="G652">
        <v>-54.721740871603998</v>
      </c>
      <c r="H652">
        <f>(Table2[[#This Row],[1Y Return vs Nifty]]-AVERAGE(Table2[1Y Return vs Nifty]))/_xlfn.STDEV.P(Table2[1Y Return vs Nifty])</f>
        <v>-1.3296894013713787</v>
      </c>
      <c r="I652">
        <v>1.1224697984393099</v>
      </c>
      <c r="J652">
        <f>(Table2[[#This Row],[1M Return vs Nifty]]-AVERAGE(Table2[1M Return vs Nifty]))/_xlfn.STDEV.P(Table2[1M Return vs Nifty])</f>
        <v>0.20902397370246509</v>
      </c>
      <c r="K652">
        <v>-29.179318187313999</v>
      </c>
      <c r="L652">
        <f>(Table2[[#This Row],[6M Return vs Nifty]]-AVERAGE(Table2[6M Return vs Nifty]))/_xlfn.STDEV.P(Table2[6M Return vs Nifty])</f>
        <v>-1.2177294244159707</v>
      </c>
      <c r="M652">
        <v>15.3199816896312</v>
      </c>
      <c r="N652">
        <f>(Table2[[#This Row],[1W Return vs Nifty]]-AVERAGE(Table2[1W Return vs Nifty]))/_xlfn.STDEV.P(Table2[1W Return vs Nifty])</f>
        <v>2.14885359154305</v>
      </c>
      <c r="O652">
        <v>160.63999999999999</v>
      </c>
      <c r="P652">
        <v>135.26116957839201</v>
      </c>
      <c r="Q652">
        <v>147.36946110242101</v>
      </c>
      <c r="R652">
        <v>57.237220604125099</v>
      </c>
      <c r="S652" s="1">
        <f>(Table2[[#This Row],[Close Price]]-Table2[[#This Row],[20D EMA]])/Table2[[#This Row],[20D EMA]]</f>
        <v>-0.14647659362549786</v>
      </c>
      <c r="T652" s="1">
        <f>(Table2[[#This Row],[Close Price]]-Table2[[#This Row],[50D EMA]])/Table2[[#This Row],[50D EMA]]</f>
        <v>1.366859703616928E-2</v>
      </c>
      <c r="U652" s="1">
        <f>(Table2[[#This Row],[Close Price]]-Table2[[#This Row],[200D EMA]])/Table2[[#This Row],[200D EMA]]</f>
        <v>-6.9617280443814114E-2</v>
      </c>
      <c r="V652">
        <v>1.7906598972796599</v>
      </c>
      <c r="W652">
        <v>136.01</v>
      </c>
      <c r="X652">
        <v>139.5</v>
      </c>
      <c r="Y652">
        <v>136.19999999999999</v>
      </c>
      <c r="Z652">
        <v>140.30000000000001</v>
      </c>
      <c r="AA652">
        <v>136.19999999999999</v>
      </c>
      <c r="AB652">
        <v>141.85</v>
      </c>
      <c r="AC652" s="1">
        <f>(Table2[[#This Row],[Close Price]]/Table2[[#This Row],[Day Low]])-1</f>
        <v>8.0876406146608293E-3</v>
      </c>
      <c r="AD652" s="1">
        <f>(Table2[[#This Row],[Day High]]/Table2[[#This Row],[Close Price]])-1</f>
        <v>1.7431259572605828E-2</v>
      </c>
      <c r="AE652" s="1">
        <f>(Table2[[#This Row],[Close Price]]/Table2[[#This Row],[Current Week Low]])-1</f>
        <v>6.6813509544789706E-3</v>
      </c>
      <c r="AF652" s="1">
        <f>(Table2[[#This Row],[Current Week High]]/Table2[[#This Row],[Close Price]])-1</f>
        <v>2.3265990810298343E-2</v>
      </c>
      <c r="AG652" s="1">
        <f>(Table2[[#This Row],[Close Price]]/Table2[[#This Row],[Current Month Low]])-1</f>
        <v>6.6813509544789706E-3</v>
      </c>
      <c r="AH652" s="1">
        <f>(Table2[[#This Row],[Current Month High]]/Table2[[#This Row],[Close Price]])-1</f>
        <v>3.457078258332702E-2</v>
      </c>
      <c r="AI652">
        <v>53.599299832251397</v>
      </c>
      <c r="AJ652">
        <v>14.229775889360999</v>
      </c>
      <c r="AK652" t="str">
        <f>IF(AND(Table2[[#This Row],[20D EMA]]&gt;Table2[[#This Row],[50D EMA]],Table2[[#This Row],[50D EMA]]&gt;Table2[[#This Row],[200D EMA]]),"Uptrend","Downtrend/NoTrend")</f>
        <v>Downtrend/NoTrend</v>
      </c>
      <c r="AL652">
        <v>-0.03</v>
      </c>
      <c r="AM652" t="s">
        <v>3193</v>
      </c>
      <c r="AN652">
        <v>7.27</v>
      </c>
      <c r="AO652" t="s">
        <v>3194</v>
      </c>
      <c r="AP652">
        <v>4.7610278416326E-2</v>
      </c>
      <c r="AQ652">
        <f>(Table2[[#This Row],[Sharpe Ratio]]-AVERAGE(Table2[Sharpe Ratio]))/_xlfn.STDEV.P(Table2[Sharpe Ratio])</f>
        <v>-0.22273445448134632</v>
      </c>
      <c r="AR65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2">
        <f>_xlfn.RANK.AVG(Table2[[#This Row],[1Y Return vs Nifty Z-Score]],Table2[1Y Return vs Nifty Z-Score])</f>
        <v>719</v>
      </c>
      <c r="AT652">
        <f>_xlfn.RANK.AVG(Table2[[#This Row],[6M Return vs Nifty Z-Score]],Table2[6M Return vs Nifty Z-Score])</f>
        <v>695</v>
      </c>
      <c r="AU652">
        <f>_xlfn.RANK.AVG(Table2[[#This Row],[Sharpe Ratio Z-Score]],Table2[Sharpe Ratio Z-Score])</f>
        <v>396</v>
      </c>
      <c r="AV652">
        <f>(Table2[[#This Row],[Rank 1Y]]+Table2[[#This Row],[Rank 6M]]+Table2[[#This Row],[Rank Sharpe]])/3</f>
        <v>603.33333333333337</v>
      </c>
    </row>
    <row r="653" spans="1:48" x14ac:dyDescent="0.3">
      <c r="A653" t="s">
        <v>2070</v>
      </c>
      <c r="B653" t="s">
        <v>2071</v>
      </c>
      <c r="C653" t="s">
        <v>3150</v>
      </c>
      <c r="D653" t="s">
        <v>195</v>
      </c>
      <c r="E653">
        <v>3142.0725615779902</v>
      </c>
      <c r="F653">
        <v>229.26</v>
      </c>
      <c r="G653">
        <v>-27.490100713942301</v>
      </c>
      <c r="H653">
        <f>(Table2[[#This Row],[1Y Return vs Nifty]]-AVERAGE(Table2[1Y Return vs Nifty]))/_xlfn.STDEV.P(Table2[1Y Return vs Nifty])</f>
        <v>-0.87803925293212259</v>
      </c>
      <c r="I653">
        <v>-14.086230704825301</v>
      </c>
      <c r="J653">
        <f>(Table2[[#This Row],[1M Return vs Nifty]]-AVERAGE(Table2[1M Return vs Nifty]))/_xlfn.STDEV.P(Table2[1M Return vs Nifty])</f>
        <v>-1.4671315001898115</v>
      </c>
      <c r="K653">
        <v>-10.993684078901399</v>
      </c>
      <c r="L653">
        <f>(Table2[[#This Row],[6M Return vs Nifty]]-AVERAGE(Table2[6M Return vs Nifty]))/_xlfn.STDEV.P(Table2[6M Return vs Nifty])</f>
        <v>-0.6667661989403415</v>
      </c>
      <c r="M653">
        <v>-1.28346086472675</v>
      </c>
      <c r="N653">
        <f>(Table2[[#This Row],[1W Return vs Nifty]]-AVERAGE(Table2[1W Return vs Nifty]))/_xlfn.STDEV.P(Table2[1W Return vs Nifty])</f>
        <v>-1.050189542360944</v>
      </c>
      <c r="O653">
        <v>239.85</v>
      </c>
      <c r="P653">
        <v>252.916285726387</v>
      </c>
      <c r="Q653">
        <v>245.61193107838801</v>
      </c>
      <c r="R653">
        <v>30.2824232086043</v>
      </c>
      <c r="S653" s="1">
        <f>(Table2[[#This Row],[Close Price]]-Table2[[#This Row],[20D EMA]])/Table2[[#This Row],[20D EMA]]</f>
        <v>-4.4152595372107584E-2</v>
      </c>
      <c r="T653" s="1">
        <f>(Table2[[#This Row],[Close Price]]-Table2[[#This Row],[50D EMA]])/Table2[[#This Row],[50D EMA]]</f>
        <v>-9.3534054789888632E-2</v>
      </c>
      <c r="U653" s="1">
        <f>(Table2[[#This Row],[Close Price]]-Table2[[#This Row],[200D EMA]])/Table2[[#This Row],[200D EMA]]</f>
        <v>-6.6576289704628547E-2</v>
      </c>
      <c r="V653">
        <v>0.59413858429811806</v>
      </c>
      <c r="W653">
        <v>228.78</v>
      </c>
      <c r="X653">
        <v>230.99</v>
      </c>
      <c r="Y653">
        <v>227.02</v>
      </c>
      <c r="Z653">
        <v>233.29</v>
      </c>
      <c r="AA653">
        <v>225.83</v>
      </c>
      <c r="AB653">
        <v>233.29</v>
      </c>
      <c r="AC653" s="1">
        <f>(Table2[[#This Row],[Close Price]]/Table2[[#This Row],[Day Low]])-1</f>
        <v>2.0980854969838703E-3</v>
      </c>
      <c r="AD653" s="1">
        <f>(Table2[[#This Row],[Day High]]/Table2[[#This Row],[Close Price]])-1</f>
        <v>7.5460176219139807E-3</v>
      </c>
      <c r="AE653" s="1">
        <f>(Table2[[#This Row],[Close Price]]/Table2[[#This Row],[Current Week Low]])-1</f>
        <v>9.8669720729449573E-3</v>
      </c>
      <c r="AF653" s="1">
        <f>(Table2[[#This Row],[Current Week High]]/Table2[[#This Row],[Close Price]])-1</f>
        <v>1.7578295385152209E-2</v>
      </c>
      <c r="AG653" s="1">
        <f>(Table2[[#This Row],[Close Price]]/Table2[[#This Row],[Current Month Low]])-1</f>
        <v>1.518841606518162E-2</v>
      </c>
      <c r="AH653" s="1">
        <f>(Table2[[#This Row],[Current Month High]]/Table2[[#This Row],[Close Price]])-1</f>
        <v>1.7578295385152209E-2</v>
      </c>
      <c r="AI653">
        <v>26.035941725551702</v>
      </c>
      <c r="AJ653">
        <v>14.773466833541899</v>
      </c>
      <c r="AK653" t="str">
        <f>IF(AND(Table2[[#This Row],[20D EMA]]&gt;Table2[[#This Row],[50D EMA]],Table2[[#This Row],[50D EMA]]&gt;Table2[[#This Row],[200D EMA]]),"Uptrend","Downtrend/NoTrend")</f>
        <v>Downtrend/NoTrend</v>
      </c>
      <c r="AL653">
        <v>-0.17</v>
      </c>
      <c r="AM653" t="s">
        <v>3193</v>
      </c>
      <c r="AN653">
        <v>-6.9</v>
      </c>
      <c r="AO653" t="s">
        <v>3193</v>
      </c>
      <c r="AP653">
        <v>-3.9599623268540003E-2</v>
      </c>
      <c r="AQ653">
        <f>(Table2[[#This Row],[Sharpe Ratio]]-AVERAGE(Table2[Sharpe Ratio]))/_xlfn.STDEV.P(Table2[Sharpe Ratio])</f>
        <v>-1.239187535434477</v>
      </c>
      <c r="AR65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3">
        <f>_xlfn.RANK.AVG(Table2[[#This Row],[1Y Return vs Nifty Z-Score]],Table2[1Y Return vs Nifty Z-Score])</f>
        <v>623</v>
      </c>
      <c r="AT653">
        <f>_xlfn.RANK.AVG(Table2[[#This Row],[6M Return vs Nifty Z-Score]],Table2[6M Return vs Nifty Z-Score])</f>
        <v>538</v>
      </c>
      <c r="AU653">
        <f>_xlfn.RANK.AVG(Table2[[#This Row],[Sharpe Ratio Z-Score]],Table2[Sharpe Ratio Z-Score])</f>
        <v>652</v>
      </c>
      <c r="AV653">
        <f>(Table2[[#This Row],[Rank 1Y]]+Table2[[#This Row],[Rank 6M]]+Table2[[#This Row],[Rank Sharpe]])/3</f>
        <v>604.33333333333337</v>
      </c>
    </row>
    <row r="654" spans="1:48" x14ac:dyDescent="0.3">
      <c r="A654" t="s">
        <v>1923</v>
      </c>
      <c r="B654" t="s">
        <v>1924</v>
      </c>
      <c r="C654" t="s">
        <v>3164</v>
      </c>
      <c r="D654" t="s">
        <v>429</v>
      </c>
      <c r="E654">
        <v>3790.0609412399999</v>
      </c>
      <c r="F654">
        <v>24.58</v>
      </c>
      <c r="G654">
        <v>-28.151054020014499</v>
      </c>
      <c r="H654">
        <f>(Table2[[#This Row],[1Y Return vs Nifty]]-AVERAGE(Table2[1Y Return vs Nifty]))/_xlfn.STDEV.P(Table2[1Y Return vs Nifty])</f>
        <v>-0.88900148866491724</v>
      </c>
      <c r="I654">
        <v>6.05095191204662</v>
      </c>
      <c r="J654">
        <f>(Table2[[#This Row],[1M Return vs Nifty]]-AVERAGE(Table2[1M Return vs Nifty]))/_xlfn.STDEV.P(Table2[1M Return vs Nifty])</f>
        <v>0.75219347532621217</v>
      </c>
      <c r="K654">
        <v>-20.270890346987599</v>
      </c>
      <c r="L654">
        <f>(Table2[[#This Row],[6M Return vs Nifty]]-AVERAGE(Table2[6M Return vs Nifty]))/_xlfn.STDEV.P(Table2[6M Return vs Nifty])</f>
        <v>-0.94783418141465003</v>
      </c>
      <c r="M654">
        <v>31.388949513565901</v>
      </c>
      <c r="N654">
        <f>(Table2[[#This Row],[1W Return vs Nifty]]-AVERAGE(Table2[1W Return vs Nifty]))/_xlfn.STDEV.P(Table2[1W Return vs Nifty])</f>
        <v>5.244917616686438</v>
      </c>
      <c r="O654">
        <v>25.51</v>
      </c>
      <c r="P654">
        <v>23.155854376221502</v>
      </c>
      <c r="Q654">
        <v>23.8541363434096</v>
      </c>
      <c r="R654">
        <v>50.083553914732903</v>
      </c>
      <c r="S654" s="1">
        <f>(Table2[[#This Row],[Close Price]]-Table2[[#This Row],[20D EMA]])/Table2[[#This Row],[20D EMA]]</f>
        <v>-3.6456291650333331E-2</v>
      </c>
      <c r="T654" s="1">
        <f>(Table2[[#This Row],[Close Price]]-Table2[[#This Row],[50D EMA]])/Table2[[#This Row],[50D EMA]]</f>
        <v>6.1502616169539247E-2</v>
      </c>
      <c r="U654" s="1">
        <f>(Table2[[#This Row],[Close Price]]-Table2[[#This Row],[200D EMA]])/Table2[[#This Row],[200D EMA]]</f>
        <v>3.0429257473031063E-2</v>
      </c>
      <c r="V654">
        <v>2.3419024362017402</v>
      </c>
      <c r="W654">
        <v>24.1</v>
      </c>
      <c r="X654">
        <v>25.89</v>
      </c>
      <c r="Y654">
        <v>24.4</v>
      </c>
      <c r="Z654">
        <v>26.2</v>
      </c>
      <c r="AA654">
        <v>24.4</v>
      </c>
      <c r="AB654">
        <v>27.19</v>
      </c>
      <c r="AC654" s="1">
        <f>(Table2[[#This Row],[Close Price]]/Table2[[#This Row],[Day Low]])-1</f>
        <v>1.9917012448132709E-2</v>
      </c>
      <c r="AD654" s="1">
        <f>(Table2[[#This Row],[Day High]]/Table2[[#This Row],[Close Price]])-1</f>
        <v>5.3295362082994346E-2</v>
      </c>
      <c r="AE654" s="1">
        <f>(Table2[[#This Row],[Close Price]]/Table2[[#This Row],[Current Week Low]])-1</f>
        <v>7.3770491803277771E-3</v>
      </c>
      <c r="AF654" s="1">
        <f>(Table2[[#This Row],[Current Week High]]/Table2[[#This Row],[Close Price]])-1</f>
        <v>6.590724165988604E-2</v>
      </c>
      <c r="AG654" s="1">
        <f>(Table2[[#This Row],[Close Price]]/Table2[[#This Row],[Current Month Low]])-1</f>
        <v>7.3770491803277771E-3</v>
      </c>
      <c r="AH654" s="1">
        <f>(Table2[[#This Row],[Current Month High]]/Table2[[#This Row],[Close Price]])-1</f>
        <v>0.10618388934092771</v>
      </c>
      <c r="AI654">
        <v>83.685923515052806</v>
      </c>
      <c r="AJ654">
        <v>47.185628742514901</v>
      </c>
      <c r="AK654" t="str">
        <f>IF(AND(Table2[[#This Row],[20D EMA]]&gt;Table2[[#This Row],[50D EMA]],Table2[[#This Row],[50D EMA]]&gt;Table2[[#This Row],[200D EMA]]),"Uptrend","Downtrend/NoTrend")</f>
        <v>Downtrend/NoTrend</v>
      </c>
      <c r="AL654">
        <v>0.24</v>
      </c>
      <c r="AM654" t="s">
        <v>3194</v>
      </c>
      <c r="AN654">
        <v>6.78</v>
      </c>
      <c r="AO654" t="s">
        <v>3194</v>
      </c>
      <c r="AQ654">
        <f>(Table2[[#This Row],[Sharpe Ratio]]-AVERAGE(Table2[Sharpe Ratio]))/_xlfn.STDEV.P(Table2[Sharpe Ratio])</f>
        <v>-0.77764408339231328</v>
      </c>
      <c r="AR65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4">
        <f>_xlfn.RANK.AVG(Table2[[#This Row],[1Y Return vs Nifty Z-Score]],Table2[1Y Return vs Nifty Z-Score])</f>
        <v>625</v>
      </c>
      <c r="AT654">
        <f>_xlfn.RANK.AVG(Table2[[#This Row],[6M Return vs Nifty Z-Score]],Table2[6M Return vs Nifty Z-Score])</f>
        <v>640</v>
      </c>
      <c r="AU654">
        <f>_xlfn.RANK.AVG(Table2[[#This Row],[Sharpe Ratio Z-Score]],Table2[Sharpe Ratio Z-Score])</f>
        <v>549</v>
      </c>
      <c r="AV654">
        <f>(Table2[[#This Row],[Rank 1Y]]+Table2[[#This Row],[Rank 6M]]+Table2[[#This Row],[Rank Sharpe]])/3</f>
        <v>604.66666666666663</v>
      </c>
    </row>
    <row r="655" spans="1:48" x14ac:dyDescent="0.3">
      <c r="A655" t="s">
        <v>440</v>
      </c>
      <c r="B655" t="s">
        <v>441</v>
      </c>
      <c r="C655" t="s">
        <v>3148</v>
      </c>
      <c r="D655" t="s">
        <v>24</v>
      </c>
      <c r="E655">
        <v>53218.544481206001</v>
      </c>
      <c r="F655">
        <v>72.739999999999995</v>
      </c>
      <c r="G655">
        <v>-46.887903562218497</v>
      </c>
      <c r="H655">
        <f>(Table2[[#This Row],[1Y Return vs Nifty]]-AVERAGE(Table2[1Y Return vs Nifty]))/_xlfn.STDEV.P(Table2[1Y Return vs Nifty])</f>
        <v>-1.1997613557910074</v>
      </c>
      <c r="I655">
        <v>0.24265836615202799</v>
      </c>
      <c r="J655">
        <f>(Table2[[#This Row],[1M Return vs Nifty]]-AVERAGE(Table2[1M Return vs Nifty]))/_xlfn.STDEV.P(Table2[1M Return vs Nifty])</f>
        <v>0.11205969013959391</v>
      </c>
      <c r="K655">
        <v>-24.6002124875249</v>
      </c>
      <c r="L655">
        <f>(Table2[[#This Row],[6M Return vs Nifty]]-AVERAGE(Table2[6M Return vs Nifty]))/_xlfn.STDEV.P(Table2[6M Return vs Nifty])</f>
        <v>-1.0789980042680998</v>
      </c>
      <c r="M655">
        <v>1.0164117048461401</v>
      </c>
      <c r="N655">
        <f>(Table2[[#This Row],[1W Return vs Nifty]]-AVERAGE(Table2[1W Return vs Nifty]))/_xlfn.STDEV.P(Table2[1W Return vs Nifty])</f>
        <v>-0.60706508016227934</v>
      </c>
      <c r="O655">
        <v>73.02</v>
      </c>
      <c r="P655">
        <v>73.818548066129594</v>
      </c>
      <c r="Q655">
        <v>77.133582017358293</v>
      </c>
      <c r="R655">
        <v>47.982693421882701</v>
      </c>
      <c r="S655" s="1">
        <f>(Table2[[#This Row],[Close Price]]-Table2[[#This Row],[20D EMA]])/Table2[[#This Row],[20D EMA]]</f>
        <v>-3.8345658723637518E-3</v>
      </c>
      <c r="T655" s="1">
        <f>(Table2[[#This Row],[Close Price]]-Table2[[#This Row],[50D EMA]])/Table2[[#This Row],[50D EMA]]</f>
        <v>-1.4610800325731046E-2</v>
      </c>
      <c r="U655" s="1">
        <f>(Table2[[#This Row],[Close Price]]-Table2[[#This Row],[200D EMA]])/Table2[[#This Row],[200D EMA]]</f>
        <v>-5.6960689526509449E-2</v>
      </c>
      <c r="V655">
        <v>1.0926121795003301</v>
      </c>
      <c r="W655">
        <v>72.510000000000005</v>
      </c>
      <c r="X655">
        <v>73.08</v>
      </c>
      <c r="Y655">
        <v>72.38</v>
      </c>
      <c r="Z655">
        <v>73.2</v>
      </c>
      <c r="AA655">
        <v>70.41</v>
      </c>
      <c r="AB655">
        <v>75.099999999999994</v>
      </c>
      <c r="AC655" s="1">
        <f>(Table2[[#This Row],[Close Price]]/Table2[[#This Row],[Day Low]])-1</f>
        <v>3.1719762791337924E-3</v>
      </c>
      <c r="AD655" s="1">
        <f>(Table2[[#This Row],[Day High]]/Table2[[#This Row],[Close Price]])-1</f>
        <v>4.6741820181468441E-3</v>
      </c>
      <c r="AE655" s="1">
        <f>(Table2[[#This Row],[Close Price]]/Table2[[#This Row],[Current Week Low]])-1</f>
        <v>4.9737496546007343E-3</v>
      </c>
      <c r="AF655" s="1">
        <f>(Table2[[#This Row],[Current Week High]]/Table2[[#This Row],[Close Price]])-1</f>
        <v>6.323893318669338E-3</v>
      </c>
      <c r="AG655" s="1">
        <f>(Table2[[#This Row],[Close Price]]/Table2[[#This Row],[Current Month Low]])-1</f>
        <v>3.3091890356483411E-2</v>
      </c>
      <c r="AH655" s="1">
        <f>(Table2[[#This Row],[Current Month High]]/Table2[[#This Row],[Close Price]])-1</f>
        <v>3.2444322243607271E-2</v>
      </c>
      <c r="AI655">
        <v>27.990101732196798</v>
      </c>
      <c r="AJ655">
        <v>3.3091890356483402</v>
      </c>
      <c r="AK655" t="str">
        <f>IF(AND(Table2[[#This Row],[20D EMA]]&gt;Table2[[#This Row],[50D EMA]],Table2[[#This Row],[50D EMA]]&gt;Table2[[#This Row],[200D EMA]]),"Uptrend","Downtrend/NoTrend")</f>
        <v>Downtrend/NoTrend</v>
      </c>
      <c r="AL655">
        <v>-0.03</v>
      </c>
      <c r="AM655" t="s">
        <v>3193</v>
      </c>
      <c r="AN655">
        <v>-1.74</v>
      </c>
      <c r="AO655" t="s">
        <v>3193</v>
      </c>
      <c r="AP655">
        <v>3.3405260834321E-2</v>
      </c>
      <c r="AQ655">
        <f>(Table2[[#This Row],[Sharpe Ratio]]-AVERAGE(Table2[Sharpe Ratio]))/_xlfn.STDEV.P(Table2[Sharpe Ratio])</f>
        <v>-0.3882974651862191</v>
      </c>
      <c r="AR65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5">
        <f>_xlfn.RANK.AVG(Table2[[#This Row],[1Y Return vs Nifty Z-Score]],Table2[1Y Return vs Nifty Z-Score])</f>
        <v>701</v>
      </c>
      <c r="AT655">
        <f>_xlfn.RANK.AVG(Table2[[#This Row],[6M Return vs Nifty Z-Score]],Table2[6M Return vs Nifty Z-Score])</f>
        <v>677</v>
      </c>
      <c r="AU655">
        <f>_xlfn.RANK.AVG(Table2[[#This Row],[Sharpe Ratio Z-Score]],Table2[Sharpe Ratio Z-Score])</f>
        <v>438</v>
      </c>
      <c r="AV655">
        <f>(Table2[[#This Row],[Rank 1Y]]+Table2[[#This Row],[Rank 6M]]+Table2[[#This Row],[Rank Sharpe]])/3</f>
        <v>605.33333333333337</v>
      </c>
    </row>
    <row r="656" spans="1:48" x14ac:dyDescent="0.3">
      <c r="A656" t="s">
        <v>1617</v>
      </c>
      <c r="B656" t="s">
        <v>1618</v>
      </c>
      <c r="C656" t="s">
        <v>3162</v>
      </c>
      <c r="D656" t="s">
        <v>258</v>
      </c>
      <c r="E656">
        <v>5866.877678797</v>
      </c>
      <c r="F656">
        <v>174.43</v>
      </c>
      <c r="G656">
        <v>-24.229844025579499</v>
      </c>
      <c r="H656">
        <f>(Table2[[#This Row],[1Y Return vs Nifty]]-AVERAGE(Table2[1Y Return vs Nifty]))/_xlfn.STDEV.P(Table2[1Y Return vs Nifty])</f>
        <v>-0.82396629189401027</v>
      </c>
      <c r="I656">
        <v>-7.4285449886342301</v>
      </c>
      <c r="J656">
        <f>(Table2[[#This Row],[1M Return vs Nifty]]-AVERAGE(Table2[1M Return vs Nifty]))/_xlfn.STDEV.P(Table2[1M Return vs Nifty])</f>
        <v>-0.73338594748774533</v>
      </c>
      <c r="K656">
        <v>-11.0907450526903</v>
      </c>
      <c r="L656">
        <f>(Table2[[#This Row],[6M Return vs Nifty]]-AVERAGE(Table2[6M Return vs Nifty]))/_xlfn.STDEV.P(Table2[6M Return vs Nifty])</f>
        <v>-0.66970681827028844</v>
      </c>
      <c r="M656">
        <v>7.0022048940675701</v>
      </c>
      <c r="N656">
        <f>(Table2[[#This Row],[1W Return vs Nifty]]-AVERAGE(Table2[1W Return vs Nifty]))/_xlfn.STDEV.P(Table2[1W Return vs Nifty])</f>
        <v>0.54623855191624193</v>
      </c>
      <c r="O656">
        <v>166.29</v>
      </c>
      <c r="P656">
        <v>171.542173742952</v>
      </c>
      <c r="Q656">
        <v>167.85387076864399</v>
      </c>
      <c r="R656">
        <v>52.8504241198168</v>
      </c>
      <c r="S656" s="1">
        <f>(Table2[[#This Row],[Close Price]]-Table2[[#This Row],[20D EMA]])/Table2[[#This Row],[20D EMA]]</f>
        <v>4.8950628420229812E-2</v>
      </c>
      <c r="T656" s="1">
        <f>(Table2[[#This Row],[Close Price]]-Table2[[#This Row],[50D EMA]])/Table2[[#This Row],[50D EMA]]</f>
        <v>1.6834497278641686E-2</v>
      </c>
      <c r="U656" s="1">
        <f>(Table2[[#This Row],[Close Price]]-Table2[[#This Row],[200D EMA]])/Table2[[#This Row],[200D EMA]]</f>
        <v>3.9177703804162002E-2</v>
      </c>
      <c r="V656">
        <v>0.918851550156634</v>
      </c>
      <c r="W656">
        <v>172.83</v>
      </c>
      <c r="X656">
        <v>179.4</v>
      </c>
      <c r="Y656">
        <v>171.7</v>
      </c>
      <c r="Z656">
        <v>177.65</v>
      </c>
      <c r="AA656">
        <v>170.83</v>
      </c>
      <c r="AB656">
        <v>177.65</v>
      </c>
      <c r="AC656" s="1">
        <f>(Table2[[#This Row],[Close Price]]/Table2[[#This Row],[Day Low]])-1</f>
        <v>9.2576520280043262E-3</v>
      </c>
      <c r="AD656" s="1">
        <f>(Table2[[#This Row],[Day High]]/Table2[[#This Row],[Close Price]])-1</f>
        <v>2.8492805136731025E-2</v>
      </c>
      <c r="AE656" s="1">
        <f>(Table2[[#This Row],[Close Price]]/Table2[[#This Row],[Current Week Low]])-1</f>
        <v>1.5899825276645352E-2</v>
      </c>
      <c r="AF656" s="1">
        <f>(Table2[[#This Row],[Current Week High]]/Table2[[#This Row],[Close Price]])-1</f>
        <v>1.846012727168489E-2</v>
      </c>
      <c r="AG656" s="1">
        <f>(Table2[[#This Row],[Close Price]]/Table2[[#This Row],[Current Month Low]])-1</f>
        <v>2.1073581923549689E-2</v>
      </c>
      <c r="AH656" s="1">
        <f>(Table2[[#This Row],[Current Month High]]/Table2[[#This Row],[Close Price]])-1</f>
        <v>1.846012727168489E-2</v>
      </c>
      <c r="AI656">
        <v>25.895774809379098</v>
      </c>
      <c r="AJ656">
        <v>34.125336409073398</v>
      </c>
      <c r="AK656" t="str">
        <f>IF(AND(Table2[[#This Row],[20D EMA]]&gt;Table2[[#This Row],[50D EMA]],Table2[[#This Row],[50D EMA]]&gt;Table2[[#This Row],[200D EMA]]),"Uptrend","Downtrend/NoTrend")</f>
        <v>Downtrend/NoTrend</v>
      </c>
      <c r="AL656">
        <v>0.11</v>
      </c>
      <c r="AM656" t="s">
        <v>3194</v>
      </c>
      <c r="AN656">
        <v>-3.2</v>
      </c>
      <c r="AO656" t="s">
        <v>3193</v>
      </c>
      <c r="AP656">
        <v>-4.9682449365164999E-2</v>
      </c>
      <c r="AQ656">
        <f>(Table2[[#This Row],[Sharpe Ratio]]-AVERAGE(Table2[Sharpe Ratio]))/_xlfn.STDEV.P(Table2[Sharpe Ratio])</f>
        <v>-1.3567053797689768</v>
      </c>
      <c r="AR65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6">
        <f>_xlfn.RANK.AVG(Table2[[#This Row],[1Y Return vs Nifty Z-Score]],Table2[1Y Return vs Nifty Z-Score])</f>
        <v>604</v>
      </c>
      <c r="AT656">
        <f>_xlfn.RANK.AVG(Table2[[#This Row],[6M Return vs Nifty Z-Score]],Table2[6M Return vs Nifty Z-Score])</f>
        <v>540</v>
      </c>
      <c r="AU656">
        <f>_xlfn.RANK.AVG(Table2[[#This Row],[Sharpe Ratio Z-Score]],Table2[Sharpe Ratio Z-Score])</f>
        <v>673</v>
      </c>
      <c r="AV656">
        <f>(Table2[[#This Row],[Rank 1Y]]+Table2[[#This Row],[Rank 6M]]+Table2[[#This Row],[Rank Sharpe]])/3</f>
        <v>605.66666666666663</v>
      </c>
    </row>
    <row r="657" spans="1:48" x14ac:dyDescent="0.3">
      <c r="A657" t="s">
        <v>1776</v>
      </c>
      <c r="B657" t="s">
        <v>1777</v>
      </c>
      <c r="C657" t="s">
        <v>3152</v>
      </c>
      <c r="D657" t="s">
        <v>51</v>
      </c>
      <c r="E657">
        <v>4610.9603999999999</v>
      </c>
      <c r="F657">
        <v>505.2</v>
      </c>
      <c r="G657">
        <v>-30.176918242454501</v>
      </c>
      <c r="H657">
        <f>(Table2[[#This Row],[1Y Return vs Nifty]]-AVERAGE(Table2[1Y Return vs Nifty]))/_xlfn.STDEV.P(Table2[1Y Return vs Nifty])</f>
        <v>-0.9226014434045281</v>
      </c>
      <c r="I657">
        <v>-2.1225580201090302</v>
      </c>
      <c r="J657">
        <f>(Table2[[#This Row],[1M Return vs Nifty]]-AVERAGE(Table2[1M Return vs Nifty]))/_xlfn.STDEV.P(Table2[1M Return vs Nifty])</f>
        <v>-0.14861152183674767</v>
      </c>
      <c r="K657">
        <v>-9.5275879313676501</v>
      </c>
      <c r="L657">
        <f>(Table2[[#This Row],[6M Return vs Nifty]]-AVERAGE(Table2[6M Return vs Nifty]))/_xlfn.STDEV.P(Table2[6M Return vs Nifty])</f>
        <v>-0.62234844273304391</v>
      </c>
      <c r="M657">
        <v>-0.41167865968800099</v>
      </c>
      <c r="N657">
        <f>(Table2[[#This Row],[1W Return vs Nifty]]-AVERAGE(Table2[1W Return vs Nifty]))/_xlfn.STDEV.P(Table2[1W Return vs Nifty])</f>
        <v>-0.88222022707235692</v>
      </c>
      <c r="O657">
        <v>505.54</v>
      </c>
      <c r="P657">
        <v>525.37010069885105</v>
      </c>
      <c r="Q657">
        <v>513.98283406159896</v>
      </c>
      <c r="R657">
        <v>30.6326870419744</v>
      </c>
      <c r="S657" s="1">
        <f>(Table2[[#This Row],[Close Price]]-Table2[[#This Row],[20D EMA]])/Table2[[#This Row],[20D EMA]]</f>
        <v>-6.7254816631726825E-4</v>
      </c>
      <c r="T657" s="1">
        <f>(Table2[[#This Row],[Close Price]]-Table2[[#This Row],[50D EMA]])/Table2[[#This Row],[50D EMA]]</f>
        <v>-3.8392174720298405E-2</v>
      </c>
      <c r="U657" s="1">
        <f>(Table2[[#This Row],[Close Price]]-Table2[[#This Row],[200D EMA]])/Table2[[#This Row],[200D EMA]]</f>
        <v>-1.7087796477939156E-2</v>
      </c>
      <c r="V657">
        <v>0.46594992637701799</v>
      </c>
      <c r="W657">
        <v>505.35</v>
      </c>
      <c r="X657">
        <v>509.15</v>
      </c>
      <c r="Y657">
        <v>504.05</v>
      </c>
      <c r="Z657">
        <v>513.6</v>
      </c>
      <c r="AA657">
        <v>504.05</v>
      </c>
      <c r="AB657">
        <v>514.45000000000005</v>
      </c>
      <c r="AC657" s="1">
        <f>(Table2[[#This Row],[Close Price]]/Table2[[#This Row],[Day Low]])-1</f>
        <v>-2.9682398337793625E-4</v>
      </c>
      <c r="AD657" s="1">
        <f>(Table2[[#This Row],[Day High]]/Table2[[#This Row],[Close Price]])-1</f>
        <v>7.8186856690418693E-3</v>
      </c>
      <c r="AE657" s="1">
        <f>(Table2[[#This Row],[Close Price]]/Table2[[#This Row],[Current Week Low]])-1</f>
        <v>2.281519690506828E-3</v>
      </c>
      <c r="AF657" s="1">
        <f>(Table2[[#This Row],[Current Week High]]/Table2[[#This Row],[Close Price]])-1</f>
        <v>1.6627078384798155E-2</v>
      </c>
      <c r="AG657" s="1">
        <f>(Table2[[#This Row],[Close Price]]/Table2[[#This Row],[Current Month Low]])-1</f>
        <v>2.281519690506828E-3</v>
      </c>
      <c r="AH657" s="1">
        <f>(Table2[[#This Row],[Current Month High]]/Table2[[#This Row],[Close Price]])-1</f>
        <v>1.8309580364212374E-2</v>
      </c>
      <c r="AI657">
        <v>25.692794932699901</v>
      </c>
      <c r="AJ657">
        <v>17.202180721493999</v>
      </c>
      <c r="AK657" t="str">
        <f>IF(AND(Table2[[#This Row],[20D EMA]]&gt;Table2[[#This Row],[50D EMA]],Table2[[#This Row],[50D EMA]]&gt;Table2[[#This Row],[200D EMA]]),"Uptrend","Downtrend/NoTrend")</f>
        <v>Downtrend/NoTrend</v>
      </c>
      <c r="AL657">
        <v>-0.12</v>
      </c>
      <c r="AM657" t="s">
        <v>3193</v>
      </c>
      <c r="AN657">
        <v>-2.4500000000000002</v>
      </c>
      <c r="AO657" t="s">
        <v>3193</v>
      </c>
      <c r="AP657">
        <v>-4.2468470134164001E-2</v>
      </c>
      <c r="AQ657">
        <f>(Table2[[#This Row],[Sharpe Ratio]]-AVERAGE(Table2[Sharpe Ratio]))/_xlfn.STDEV.P(Table2[Sharpe Ratio])</f>
        <v>-1.2726246587313639</v>
      </c>
      <c r="AR65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7">
        <f>_xlfn.RANK.AVG(Table2[[#This Row],[1Y Return vs Nifty Z-Score]],Table2[1Y Return vs Nifty Z-Score])</f>
        <v>639</v>
      </c>
      <c r="AT657">
        <f>_xlfn.RANK.AVG(Table2[[#This Row],[6M Return vs Nifty Z-Score]],Table2[6M Return vs Nifty Z-Score])</f>
        <v>521</v>
      </c>
      <c r="AU657">
        <f>_xlfn.RANK.AVG(Table2[[#This Row],[Sharpe Ratio Z-Score]],Table2[Sharpe Ratio Z-Score])</f>
        <v>659</v>
      </c>
      <c r="AV657">
        <f>(Table2[[#This Row],[Rank 1Y]]+Table2[[#This Row],[Rank 6M]]+Table2[[#This Row],[Rank Sharpe]])/3</f>
        <v>606.33333333333337</v>
      </c>
    </row>
    <row r="658" spans="1:48" x14ac:dyDescent="0.3">
      <c r="A658" t="s">
        <v>514</v>
      </c>
      <c r="B658" t="s">
        <v>515</v>
      </c>
      <c r="C658" t="s">
        <v>3147</v>
      </c>
      <c r="D658" t="s">
        <v>21</v>
      </c>
      <c r="E658">
        <v>42864.965222450002</v>
      </c>
      <c r="F658">
        <v>1056.6500000000001</v>
      </c>
      <c r="G658">
        <v>-46.389904318390002</v>
      </c>
      <c r="H658">
        <f>(Table2[[#This Row],[1Y Return vs Nifty]]-AVERAGE(Table2[1Y Return vs Nifty]))/_xlfn.STDEV.P(Table2[1Y Return vs Nifty])</f>
        <v>-1.1915017933446925</v>
      </c>
      <c r="I658">
        <v>-4.2933302851650099</v>
      </c>
      <c r="J658">
        <f>(Table2[[#This Row],[1M Return vs Nifty]]-AVERAGE(Table2[1M Return vs Nifty]))/_xlfn.STDEV.P(Table2[1M Return vs Nifty])</f>
        <v>-0.38785298851340994</v>
      </c>
      <c r="K658">
        <v>-13.329477840561401</v>
      </c>
      <c r="L658">
        <f>(Table2[[#This Row],[6M Return vs Nifty]]-AVERAGE(Table2[6M Return vs Nifty]))/_xlfn.STDEV.P(Table2[6M Return vs Nifty])</f>
        <v>-0.73753285229419496</v>
      </c>
      <c r="M658">
        <v>2.2700444222965102</v>
      </c>
      <c r="N658">
        <f>(Table2[[#This Row],[1W Return vs Nifty]]-AVERAGE(Table2[1W Return vs Nifty]))/_xlfn.STDEV.P(Table2[1W Return vs Nifty])</f>
        <v>-0.36552329603725253</v>
      </c>
      <c r="O658">
        <v>1066</v>
      </c>
      <c r="P658">
        <v>1058.80926113842</v>
      </c>
      <c r="Q658">
        <v>1080.0703500988</v>
      </c>
      <c r="R658">
        <v>45.788491739819797</v>
      </c>
      <c r="S658" s="1">
        <f>(Table2[[#This Row],[Close Price]]-Table2[[#This Row],[20D EMA]])/Table2[[#This Row],[20D EMA]]</f>
        <v>-8.7711069418385645E-3</v>
      </c>
      <c r="T658" s="1">
        <f>(Table2[[#This Row],[Close Price]]-Table2[[#This Row],[50D EMA]])/Table2[[#This Row],[50D EMA]]</f>
        <v>-2.0393296674589578E-3</v>
      </c>
      <c r="U658" s="1">
        <f>(Table2[[#This Row],[Close Price]]-Table2[[#This Row],[200D EMA]])/Table2[[#This Row],[200D EMA]]</f>
        <v>-2.1684096870780208E-2</v>
      </c>
      <c r="V658">
        <v>0.48908516138179398</v>
      </c>
      <c r="W658">
        <v>1052.3499999999999</v>
      </c>
      <c r="X658">
        <v>1064</v>
      </c>
      <c r="Y658">
        <v>1048.0999999999999</v>
      </c>
      <c r="Z658">
        <v>1064</v>
      </c>
      <c r="AA658">
        <v>1016.5</v>
      </c>
      <c r="AB658">
        <v>1112</v>
      </c>
      <c r="AC658" s="1">
        <f>(Table2[[#This Row],[Close Price]]/Table2[[#This Row],[Day Low]])-1</f>
        <v>4.0860930298856069E-3</v>
      </c>
      <c r="AD658" s="1">
        <f>(Table2[[#This Row],[Day High]]/Table2[[#This Row],[Close Price]])-1</f>
        <v>6.9559456773764516E-3</v>
      </c>
      <c r="AE658" s="1">
        <f>(Table2[[#This Row],[Close Price]]/Table2[[#This Row],[Current Week Low]])-1</f>
        <v>8.1576185478486885E-3</v>
      </c>
      <c r="AF658" s="1">
        <f>(Table2[[#This Row],[Current Week High]]/Table2[[#This Row],[Close Price]])-1</f>
        <v>6.9559456773764516E-3</v>
      </c>
      <c r="AG658" s="1">
        <f>(Table2[[#This Row],[Close Price]]/Table2[[#This Row],[Current Month Low]])-1</f>
        <v>3.9498278406296272E-2</v>
      </c>
      <c r="AH658" s="1">
        <f>(Table2[[#This Row],[Current Month High]]/Table2[[#This Row],[Close Price]])-1</f>
        <v>5.2382529692897251E-2</v>
      </c>
      <c r="AI658">
        <v>32.494203378602101</v>
      </c>
      <c r="AJ658">
        <v>8.9217606432326608</v>
      </c>
      <c r="AK658" t="str">
        <f>IF(AND(Table2[[#This Row],[20D EMA]]&gt;Table2[[#This Row],[50D EMA]],Table2[[#This Row],[50D EMA]]&gt;Table2[[#This Row],[200D EMA]]),"Uptrend","Downtrend/NoTrend")</f>
        <v>Downtrend/NoTrend</v>
      </c>
      <c r="AL658">
        <v>0.01</v>
      </c>
      <c r="AM658" t="s">
        <v>3194</v>
      </c>
      <c r="AN658">
        <v>-3.5</v>
      </c>
      <c r="AO658" t="s">
        <v>3193</v>
      </c>
      <c r="AQ658">
        <f>(Table2[[#This Row],[Sharpe Ratio]]-AVERAGE(Table2[Sharpe Ratio]))/_xlfn.STDEV.P(Table2[Sharpe Ratio])</f>
        <v>-0.77764408339231328</v>
      </c>
      <c r="AR65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8">
        <f>_xlfn.RANK.AVG(Table2[[#This Row],[1Y Return vs Nifty Z-Score]],Table2[1Y Return vs Nifty Z-Score])</f>
        <v>699</v>
      </c>
      <c r="AT658">
        <f>_xlfn.RANK.AVG(Table2[[#This Row],[6M Return vs Nifty Z-Score]],Table2[6M Return vs Nifty Z-Score])</f>
        <v>574</v>
      </c>
      <c r="AU658">
        <f>_xlfn.RANK.AVG(Table2[[#This Row],[Sharpe Ratio Z-Score]],Table2[Sharpe Ratio Z-Score])</f>
        <v>549</v>
      </c>
      <c r="AV658">
        <f>(Table2[[#This Row],[Rank 1Y]]+Table2[[#This Row],[Rank 6M]]+Table2[[#This Row],[Rank Sharpe]])/3</f>
        <v>607.33333333333337</v>
      </c>
    </row>
    <row r="659" spans="1:48" x14ac:dyDescent="0.3">
      <c r="A659" t="s">
        <v>1952</v>
      </c>
      <c r="B659" t="s">
        <v>1953</v>
      </c>
      <c r="C659" t="s">
        <v>3165</v>
      </c>
      <c r="D659" t="s">
        <v>1954</v>
      </c>
      <c r="E659">
        <v>3660.576106</v>
      </c>
      <c r="F659">
        <v>20.68</v>
      </c>
      <c r="G659">
        <v>-22.946315467815701</v>
      </c>
      <c r="H659">
        <f>(Table2[[#This Row],[1Y Return vs Nifty]]-AVERAGE(Table2[1Y Return vs Nifty]))/_xlfn.STDEV.P(Table2[1Y Return vs Nifty])</f>
        <v>-0.80267833934015198</v>
      </c>
      <c r="I659">
        <v>-2.31184372303465</v>
      </c>
      <c r="J659">
        <f>(Table2[[#This Row],[1M Return vs Nifty]]-AVERAGE(Table2[1M Return vs Nifty]))/_xlfn.STDEV.P(Table2[1M Return vs Nifty])</f>
        <v>-0.16947275630054826</v>
      </c>
      <c r="K659">
        <v>-12.840885147955101</v>
      </c>
      <c r="L659">
        <f>(Table2[[#This Row],[6M Return vs Nifty]]-AVERAGE(Table2[6M Return vs Nifty]))/_xlfn.STDEV.P(Table2[6M Return vs Nifty])</f>
        <v>-0.72273014570407057</v>
      </c>
      <c r="M659">
        <v>8.3005299965750297</v>
      </c>
      <c r="N659">
        <f>(Table2[[#This Row],[1W Return vs Nifty]]-AVERAGE(Table2[1W Return vs Nifty]))/_xlfn.STDEV.P(Table2[1W Return vs Nifty])</f>
        <v>0.79639137360691792</v>
      </c>
      <c r="O659">
        <v>21.7</v>
      </c>
      <c r="P659">
        <v>20.925536709161001</v>
      </c>
      <c r="Q659">
        <v>21.1452055932027</v>
      </c>
      <c r="R659">
        <v>59.098843509609502</v>
      </c>
      <c r="S659" s="1">
        <f>(Table2[[#This Row],[Close Price]]-Table2[[#This Row],[20D EMA]])/Table2[[#This Row],[20D EMA]]</f>
        <v>-4.7004608294930861E-2</v>
      </c>
      <c r="T659" s="1">
        <f>(Table2[[#This Row],[Close Price]]-Table2[[#This Row],[50D EMA]])/Table2[[#This Row],[50D EMA]]</f>
        <v>-1.1733830896366343E-2</v>
      </c>
      <c r="U659" s="1">
        <f>(Table2[[#This Row],[Close Price]]-Table2[[#This Row],[200D EMA]])/Table2[[#This Row],[200D EMA]]</f>
        <v>-2.2000523530130375E-2</v>
      </c>
      <c r="V659">
        <v>0.66470546994007695</v>
      </c>
      <c r="W659">
        <v>20.45</v>
      </c>
      <c r="X659">
        <v>20.75</v>
      </c>
      <c r="Y659">
        <v>20.21</v>
      </c>
      <c r="Z659">
        <v>20.9</v>
      </c>
      <c r="AA659">
        <v>20.21</v>
      </c>
      <c r="AB659">
        <v>21.09</v>
      </c>
      <c r="AC659" s="1">
        <f>(Table2[[#This Row],[Close Price]]/Table2[[#This Row],[Day Low]])-1</f>
        <v>1.1246943765281125E-2</v>
      </c>
      <c r="AD659" s="1">
        <f>(Table2[[#This Row],[Day High]]/Table2[[#This Row],[Close Price]])-1</f>
        <v>3.3849129593810368E-3</v>
      </c>
      <c r="AE659" s="1">
        <f>(Table2[[#This Row],[Close Price]]/Table2[[#This Row],[Current Week Low]])-1</f>
        <v>2.3255813953488413E-2</v>
      </c>
      <c r="AF659" s="1">
        <f>(Table2[[#This Row],[Current Week High]]/Table2[[#This Row],[Close Price]])-1</f>
        <v>1.0638297872340274E-2</v>
      </c>
      <c r="AG659" s="1">
        <f>(Table2[[#This Row],[Close Price]]/Table2[[#This Row],[Current Month Low]])-1</f>
        <v>2.3255813953488413E-2</v>
      </c>
      <c r="AH659" s="1">
        <f>(Table2[[#This Row],[Current Month High]]/Table2[[#This Row],[Close Price]])-1</f>
        <v>1.9825918762089056E-2</v>
      </c>
      <c r="AI659">
        <v>35.1547388781431</v>
      </c>
      <c r="AJ659">
        <v>21.647058823529399</v>
      </c>
      <c r="AK659" t="str">
        <f>IF(AND(Table2[[#This Row],[20D EMA]]&gt;Table2[[#This Row],[50D EMA]],Table2[[#This Row],[50D EMA]]&gt;Table2[[#This Row],[200D EMA]]),"Uptrend","Downtrend/NoTrend")</f>
        <v>Downtrend/NoTrend</v>
      </c>
      <c r="AL659">
        <v>-0.16</v>
      </c>
      <c r="AM659" t="s">
        <v>3193</v>
      </c>
      <c r="AN659">
        <v>0.53</v>
      </c>
      <c r="AO659" t="s">
        <v>3194</v>
      </c>
      <c r="AP659">
        <v>-4.6979242646267003E-2</v>
      </c>
      <c r="AQ659">
        <f>(Table2[[#This Row],[Sharpe Ratio]]-AVERAGE(Table2[Sharpe Ratio]))/_xlfn.STDEV.P(Table2[Sharpe Ratio])</f>
        <v>-1.3251988335535498</v>
      </c>
      <c r="AR65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59">
        <f>_xlfn.RANK.AVG(Table2[[#This Row],[1Y Return vs Nifty Z-Score]],Table2[1Y Return vs Nifty Z-Score])</f>
        <v>594</v>
      </c>
      <c r="AT659">
        <f>_xlfn.RANK.AVG(Table2[[#This Row],[6M Return vs Nifty Z-Score]],Table2[6M Return vs Nifty Z-Score])</f>
        <v>567</v>
      </c>
      <c r="AU659">
        <f>_xlfn.RANK.AVG(Table2[[#This Row],[Sharpe Ratio Z-Score]],Table2[Sharpe Ratio Z-Score])</f>
        <v>662</v>
      </c>
      <c r="AV659">
        <f>(Table2[[#This Row],[Rank 1Y]]+Table2[[#This Row],[Rank 6M]]+Table2[[#This Row],[Rank Sharpe]])/3</f>
        <v>607.66666666666663</v>
      </c>
    </row>
    <row r="660" spans="1:48" x14ac:dyDescent="0.3">
      <c r="A660" t="s">
        <v>16</v>
      </c>
      <c r="B660" t="s">
        <v>17</v>
      </c>
      <c r="C660" t="s">
        <v>3146</v>
      </c>
      <c r="D660" t="s">
        <v>18</v>
      </c>
      <c r="E660">
        <v>1818823.0706082699</v>
      </c>
      <c r="F660">
        <v>2688.05</v>
      </c>
      <c r="G660">
        <v>-12.1904585826562</v>
      </c>
      <c r="H660">
        <f>(Table2[[#This Row],[1Y Return vs Nifty]]-AVERAGE(Table2[1Y Return vs Nifty]))/_xlfn.STDEV.P(Table2[1Y Return vs Nifty])</f>
        <v>-0.62428716162745346</v>
      </c>
      <c r="I660">
        <v>-5.8936833269426199</v>
      </c>
      <c r="J660">
        <f>(Table2[[#This Row],[1M Return vs Nifty]]-AVERAGE(Table2[1M Return vs Nifty]))/_xlfn.STDEV.P(Table2[1M Return vs Nifty])</f>
        <v>-0.5642283803859699</v>
      </c>
      <c r="K660">
        <v>-20.7502546416999</v>
      </c>
      <c r="L660">
        <f>(Table2[[#This Row],[6M Return vs Nifty]]-AVERAGE(Table2[6M Return vs Nifty]))/_xlfn.STDEV.P(Table2[6M Return vs Nifty])</f>
        <v>-0.96235729875100728</v>
      </c>
      <c r="M660">
        <v>-0.25496855471142499</v>
      </c>
      <c r="N660">
        <f>(Table2[[#This Row],[1W Return vs Nifty]]-AVERAGE(Table2[1W Return vs Nifty]))/_xlfn.STDEV.P(Table2[1W Return vs Nifty])</f>
        <v>-0.85202634506882591</v>
      </c>
      <c r="O660">
        <v>2838.38</v>
      </c>
      <c r="P660">
        <v>2909.8070151275601</v>
      </c>
      <c r="Q660">
        <v>2857.0994567364801</v>
      </c>
      <c r="R660">
        <v>21.806974014695001</v>
      </c>
      <c r="S660" s="1">
        <f>(Table2[[#This Row],[Close Price]]-Table2[[#This Row],[20D EMA]])/Table2[[#This Row],[20D EMA]]</f>
        <v>-5.2963310057145246E-2</v>
      </c>
      <c r="T660" s="1">
        <f>(Table2[[#This Row],[Close Price]]-Table2[[#This Row],[50D EMA]])/Table2[[#This Row],[50D EMA]]</f>
        <v>-7.6210213933324569E-2</v>
      </c>
      <c r="U660" s="1">
        <f>(Table2[[#This Row],[Close Price]]-Table2[[#This Row],[200D EMA]])/Table2[[#This Row],[200D EMA]]</f>
        <v>-5.9168208631272687E-2</v>
      </c>
      <c r="V660">
        <v>1.54414420714559</v>
      </c>
      <c r="W660">
        <v>2681.4</v>
      </c>
      <c r="X660">
        <v>2743.4</v>
      </c>
      <c r="Y660">
        <v>2681.4</v>
      </c>
      <c r="Z660">
        <v>2760.15</v>
      </c>
      <c r="AA660">
        <v>2681.4</v>
      </c>
      <c r="AB660">
        <v>2975.9</v>
      </c>
      <c r="AC660" s="1">
        <f>(Table2[[#This Row],[Close Price]]/Table2[[#This Row],[Day Low]])-1</f>
        <v>2.4800477362572071E-3</v>
      </c>
      <c r="AD660" s="1">
        <f>(Table2[[#This Row],[Day High]]/Table2[[#This Row],[Close Price]])-1</f>
        <v>2.0591134837521619E-2</v>
      </c>
      <c r="AE660" s="1">
        <f>(Table2[[#This Row],[Close Price]]/Table2[[#This Row],[Current Week Low]])-1</f>
        <v>2.4800477362572071E-3</v>
      </c>
      <c r="AF660" s="1">
        <f>(Table2[[#This Row],[Current Week High]]/Table2[[#This Row],[Close Price]])-1</f>
        <v>2.682241773776517E-2</v>
      </c>
      <c r="AG660" s="1">
        <f>(Table2[[#This Row],[Close Price]]/Table2[[#This Row],[Current Month Low]])-1</f>
        <v>2.4800477362572071E-3</v>
      </c>
      <c r="AH660" s="1">
        <f>(Table2[[#This Row],[Current Month High]]/Table2[[#This Row],[Close Price]])-1</f>
        <v>0.10708506166179932</v>
      </c>
      <c r="AI660">
        <v>19.7001543870091</v>
      </c>
      <c r="AJ660">
        <v>21.066972931585799</v>
      </c>
      <c r="AK660" t="str">
        <f>IF(AND(Table2[[#This Row],[20D EMA]]&gt;Table2[[#This Row],[50D EMA]],Table2[[#This Row],[50D EMA]]&gt;Table2[[#This Row],[200D EMA]]),"Uptrend","Downtrend/NoTrend")</f>
        <v>Downtrend/NoTrend</v>
      </c>
      <c r="AL660">
        <v>-7.0000000000000007E-2</v>
      </c>
      <c r="AM660" t="s">
        <v>3193</v>
      </c>
      <c r="AN660">
        <v>-10.28</v>
      </c>
      <c r="AO660" t="s">
        <v>3193</v>
      </c>
      <c r="AP660">
        <v>-3.8369755502750999E-2</v>
      </c>
      <c r="AQ660">
        <f>(Table2[[#This Row],[Sharpe Ratio]]-AVERAGE(Table2[Sharpe Ratio]))/_xlfn.STDEV.P(Table2[Sharpe Ratio])</f>
        <v>-1.2248531209293623</v>
      </c>
      <c r="AR66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0">
        <f>_xlfn.RANK.AVG(Table2[[#This Row],[1Y Return vs Nifty Z-Score]],Table2[1Y Return vs Nifty Z-Score])</f>
        <v>532</v>
      </c>
      <c r="AT660">
        <f>_xlfn.RANK.AVG(Table2[[#This Row],[6M Return vs Nifty Z-Score]],Table2[6M Return vs Nifty Z-Score])</f>
        <v>645</v>
      </c>
      <c r="AU660">
        <f>_xlfn.RANK.AVG(Table2[[#This Row],[Sharpe Ratio Z-Score]],Table2[Sharpe Ratio Z-Score])</f>
        <v>649</v>
      </c>
      <c r="AV660">
        <f>(Table2[[#This Row],[Rank 1Y]]+Table2[[#This Row],[Rank 6M]]+Table2[[#This Row],[Rank Sharpe]])/3</f>
        <v>608.66666666666663</v>
      </c>
    </row>
    <row r="661" spans="1:48" x14ac:dyDescent="0.3">
      <c r="A661" t="s">
        <v>921</v>
      </c>
      <c r="B661" t="s">
        <v>922</v>
      </c>
      <c r="C661" t="s">
        <v>3162</v>
      </c>
      <c r="D661" t="s">
        <v>460</v>
      </c>
      <c r="E661">
        <v>16658.607453600001</v>
      </c>
      <c r="F661">
        <v>3359.3</v>
      </c>
      <c r="G661">
        <v>-35.954854366794898</v>
      </c>
      <c r="H661">
        <f>(Table2[[#This Row],[1Y Return vs Nifty]]-AVERAGE(Table2[1Y Return vs Nifty]))/_xlfn.STDEV.P(Table2[1Y Return vs Nifty])</f>
        <v>-1.0184313564439991</v>
      </c>
      <c r="I661">
        <v>3.3869588775698101</v>
      </c>
      <c r="J661">
        <f>(Table2[[#This Row],[1M Return vs Nifty]]-AVERAGE(Table2[1M Return vs Nifty]))/_xlfn.STDEV.P(Table2[1M Return vs Nifty])</f>
        <v>0.4585939987508984</v>
      </c>
      <c r="K661">
        <v>-8.9732175440314794</v>
      </c>
      <c r="L661">
        <f>(Table2[[#This Row],[6M Return vs Nifty]]-AVERAGE(Table2[6M Return vs Nifty]))/_xlfn.STDEV.P(Table2[6M Return vs Nifty])</f>
        <v>-0.60555289439560012</v>
      </c>
      <c r="M661">
        <v>0.68218496216911595</v>
      </c>
      <c r="N661">
        <f>(Table2[[#This Row],[1W Return vs Nifty]]-AVERAGE(Table2[1W Return vs Nifty]))/_xlfn.STDEV.P(Table2[1W Return vs Nifty])</f>
        <v>-0.67146171133244559</v>
      </c>
      <c r="O661">
        <v>3373.15</v>
      </c>
      <c r="P661">
        <v>3384.6937903419398</v>
      </c>
      <c r="Q661">
        <v>3480.84355312969</v>
      </c>
      <c r="R661">
        <v>46.4164608035858</v>
      </c>
      <c r="S661" s="1">
        <f>(Table2[[#This Row],[Close Price]]-Table2[[#This Row],[20D EMA]])/Table2[[#This Row],[20D EMA]]</f>
        <v>-4.1059543749907088E-3</v>
      </c>
      <c r="T661" s="1">
        <f>(Table2[[#This Row],[Close Price]]-Table2[[#This Row],[50D EMA]])/Table2[[#This Row],[50D EMA]]</f>
        <v>-7.5025369841134745E-3</v>
      </c>
      <c r="U661" s="1">
        <f>(Table2[[#This Row],[Close Price]]-Table2[[#This Row],[200D EMA]])/Table2[[#This Row],[200D EMA]]</f>
        <v>-3.4917844273813399E-2</v>
      </c>
      <c r="V661">
        <v>1.0502949227732301</v>
      </c>
      <c r="W661">
        <v>3319.5</v>
      </c>
      <c r="X661">
        <v>3385.25</v>
      </c>
      <c r="Y661">
        <v>3311.75</v>
      </c>
      <c r="Z661">
        <v>3416.35</v>
      </c>
      <c r="AA661">
        <v>3308.05</v>
      </c>
      <c r="AB661">
        <v>3612.85</v>
      </c>
      <c r="AC661" s="1">
        <f>(Table2[[#This Row],[Close Price]]/Table2[[#This Row],[Day Low]])-1</f>
        <v>1.1989757493598541E-2</v>
      </c>
      <c r="AD661" s="1">
        <f>(Table2[[#This Row],[Day High]]/Table2[[#This Row],[Close Price]])-1</f>
        <v>7.7248236239693124E-3</v>
      </c>
      <c r="AE661" s="1">
        <f>(Table2[[#This Row],[Close Price]]/Table2[[#This Row],[Current Week Low]])-1</f>
        <v>1.4357967841775565E-2</v>
      </c>
      <c r="AF661" s="1">
        <f>(Table2[[#This Row],[Current Week High]]/Table2[[#This Row],[Close Price]])-1</f>
        <v>1.6982704730152065E-2</v>
      </c>
      <c r="AG661" s="1">
        <f>(Table2[[#This Row],[Close Price]]/Table2[[#This Row],[Current Month Low]])-1</f>
        <v>1.5492510693611017E-2</v>
      </c>
      <c r="AH661" s="1">
        <f>(Table2[[#This Row],[Current Month High]]/Table2[[#This Row],[Close Price]])-1</f>
        <v>7.5477033905873236E-2</v>
      </c>
      <c r="AI661">
        <v>18.460691215431702</v>
      </c>
      <c r="AJ661">
        <v>16.8066204210782</v>
      </c>
      <c r="AK661" t="str">
        <f>IF(AND(Table2[[#This Row],[20D EMA]]&gt;Table2[[#This Row],[50D EMA]],Table2[[#This Row],[50D EMA]]&gt;Table2[[#This Row],[200D EMA]]),"Uptrend","Downtrend/NoTrend")</f>
        <v>Downtrend/NoTrend</v>
      </c>
      <c r="AL661">
        <v>-0.04</v>
      </c>
      <c r="AM661" t="s">
        <v>3193</v>
      </c>
      <c r="AN661">
        <v>-0.71</v>
      </c>
      <c r="AO661" t="s">
        <v>3193</v>
      </c>
      <c r="AP661">
        <v>-3.8318592736585999E-2</v>
      </c>
      <c r="AQ661">
        <f>(Table2[[#This Row],[Sharpe Ratio]]-AVERAGE(Table2[Sharpe Ratio]))/_xlfn.STDEV.P(Table2[Sharpe Ratio])</f>
        <v>-1.2242568061727372</v>
      </c>
      <c r="AR66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1">
        <f>_xlfn.RANK.AVG(Table2[[#This Row],[1Y Return vs Nifty Z-Score]],Table2[1Y Return vs Nifty Z-Score])</f>
        <v>665</v>
      </c>
      <c r="AT661">
        <f>_xlfn.RANK.AVG(Table2[[#This Row],[6M Return vs Nifty Z-Score]],Table2[6M Return vs Nifty Z-Score])</f>
        <v>513</v>
      </c>
      <c r="AU661">
        <f>_xlfn.RANK.AVG(Table2[[#This Row],[Sharpe Ratio Z-Score]],Table2[Sharpe Ratio Z-Score])</f>
        <v>648</v>
      </c>
      <c r="AV661">
        <f>(Table2[[#This Row],[Rank 1Y]]+Table2[[#This Row],[Rank 6M]]+Table2[[#This Row],[Rank Sharpe]])/3</f>
        <v>608.66666666666663</v>
      </c>
    </row>
    <row r="662" spans="1:48" x14ac:dyDescent="0.3">
      <c r="A662" t="s">
        <v>453</v>
      </c>
      <c r="B662" t="s">
        <v>454</v>
      </c>
      <c r="C662" t="s">
        <v>3159</v>
      </c>
      <c r="D662" t="s">
        <v>455</v>
      </c>
      <c r="E662">
        <v>51160.013864050001</v>
      </c>
      <c r="F662">
        <v>1904.5</v>
      </c>
      <c r="G662">
        <v>-29.171692010690698</v>
      </c>
      <c r="H662">
        <f>(Table2[[#This Row],[1Y Return vs Nifty]]-AVERAGE(Table2[1Y Return vs Nifty]))/_xlfn.STDEV.P(Table2[1Y Return vs Nifty])</f>
        <v>-0.90592927183635996</v>
      </c>
      <c r="I662">
        <v>-0.32194244611374101</v>
      </c>
      <c r="J662">
        <f>(Table2[[#This Row],[1M Return vs Nifty]]-AVERAGE(Table2[1M Return vs Nifty]))/_xlfn.STDEV.P(Table2[1M Return vs Nifty])</f>
        <v>4.9834864169738383E-2</v>
      </c>
      <c r="K662">
        <v>-15.8063206504688</v>
      </c>
      <c r="L662">
        <f>(Table2[[#This Row],[6M Return vs Nifty]]-AVERAGE(Table2[6M Return vs Nifty]))/_xlfn.STDEV.P(Table2[6M Return vs Nifty])</f>
        <v>-0.81257281490465028</v>
      </c>
      <c r="M662">
        <v>0.59012355767195801</v>
      </c>
      <c r="N662">
        <f>(Table2[[#This Row],[1W Return vs Nifty]]-AVERAGE(Table2[1W Return vs Nifty]))/_xlfn.STDEV.P(Table2[1W Return vs Nifty])</f>
        <v>-0.68919950293740939</v>
      </c>
      <c r="O662">
        <v>1927.29</v>
      </c>
      <c r="P662">
        <v>1974.3425901421199</v>
      </c>
      <c r="Q662">
        <v>2012.62930720603</v>
      </c>
      <c r="R662">
        <v>39.446974767742603</v>
      </c>
      <c r="S662" s="1">
        <f>(Table2[[#This Row],[Close Price]]-Table2[[#This Row],[20D EMA]])/Table2[[#This Row],[20D EMA]]</f>
        <v>-1.1824894022176197E-2</v>
      </c>
      <c r="T662" s="1">
        <f>(Table2[[#This Row],[Close Price]]-Table2[[#This Row],[50D EMA]])/Table2[[#This Row],[50D EMA]]</f>
        <v>-3.5375111944017976E-2</v>
      </c>
      <c r="U662" s="1">
        <f>(Table2[[#This Row],[Close Price]]-Table2[[#This Row],[200D EMA]])/Table2[[#This Row],[200D EMA]]</f>
        <v>-5.3725396335471819E-2</v>
      </c>
      <c r="V662">
        <v>0.81799889146792504</v>
      </c>
      <c r="W662">
        <v>1893.15</v>
      </c>
      <c r="X662">
        <v>1917.55</v>
      </c>
      <c r="Y662">
        <v>1884.3</v>
      </c>
      <c r="Z662">
        <v>1917.55</v>
      </c>
      <c r="AA662">
        <v>1849.1</v>
      </c>
      <c r="AB662">
        <v>2001.7</v>
      </c>
      <c r="AC662" s="1">
        <f>(Table2[[#This Row],[Close Price]]/Table2[[#This Row],[Day Low]])-1</f>
        <v>5.9952988405567176E-3</v>
      </c>
      <c r="AD662" s="1">
        <f>(Table2[[#This Row],[Day High]]/Table2[[#This Row],[Close Price]])-1</f>
        <v>6.8521921764241878E-3</v>
      </c>
      <c r="AE662" s="1">
        <f>(Table2[[#This Row],[Close Price]]/Table2[[#This Row],[Current Week Low]])-1</f>
        <v>1.0720161333121148E-2</v>
      </c>
      <c r="AF662" s="1">
        <f>(Table2[[#This Row],[Current Week High]]/Table2[[#This Row],[Close Price]])-1</f>
        <v>6.8521921764241878E-3</v>
      </c>
      <c r="AG662" s="1">
        <f>(Table2[[#This Row],[Close Price]]/Table2[[#This Row],[Current Month Low]])-1</f>
        <v>2.9960521334703394E-2</v>
      </c>
      <c r="AH662" s="1">
        <f>(Table2[[#This Row],[Current Month High]]/Table2[[#This Row],[Close Price]])-1</f>
        <v>5.1037017589918632E-2</v>
      </c>
      <c r="AI662">
        <v>28.852717248621602</v>
      </c>
      <c r="AJ662">
        <v>9.4540229885057503</v>
      </c>
      <c r="AK662" t="str">
        <f>IF(AND(Table2[[#This Row],[20D EMA]]&gt;Table2[[#This Row],[50D EMA]],Table2[[#This Row],[50D EMA]]&gt;Table2[[#This Row],[200D EMA]]),"Uptrend","Downtrend/NoTrend")</f>
        <v>Downtrend/NoTrend</v>
      </c>
      <c r="AL662">
        <v>-0.19</v>
      </c>
      <c r="AM662" t="s">
        <v>3193</v>
      </c>
      <c r="AN662">
        <v>-5.18</v>
      </c>
      <c r="AO662" t="s">
        <v>3193</v>
      </c>
      <c r="AP662">
        <v>-4.5619443373960001E-3</v>
      </c>
      <c r="AQ662">
        <f>(Table2[[#This Row],[Sharpe Ratio]]-AVERAGE(Table2[Sharpe Ratio]))/_xlfn.STDEV.P(Table2[Sharpe Ratio])</f>
        <v>-0.83081467855751268</v>
      </c>
      <c r="AR66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2">
        <f>_xlfn.RANK.AVG(Table2[[#This Row],[1Y Return vs Nifty Z-Score]],Table2[1Y Return vs Nifty Z-Score])</f>
        <v>635</v>
      </c>
      <c r="AT662">
        <f>_xlfn.RANK.AVG(Table2[[#This Row],[6M Return vs Nifty Z-Score]],Table2[6M Return vs Nifty Z-Score])</f>
        <v>607</v>
      </c>
      <c r="AU662">
        <f>_xlfn.RANK.AVG(Table2[[#This Row],[Sharpe Ratio Z-Score]],Table2[Sharpe Ratio Z-Score])</f>
        <v>586</v>
      </c>
      <c r="AV662">
        <f>(Table2[[#This Row],[Rank 1Y]]+Table2[[#This Row],[Rank 6M]]+Table2[[#This Row],[Rank Sharpe]])/3</f>
        <v>609.33333333333337</v>
      </c>
    </row>
    <row r="663" spans="1:48" x14ac:dyDescent="0.3">
      <c r="A663" t="s">
        <v>2064</v>
      </c>
      <c r="B663" t="s">
        <v>2065</v>
      </c>
      <c r="C663" t="s">
        <v>3155</v>
      </c>
      <c r="D663" t="s">
        <v>119</v>
      </c>
      <c r="E663">
        <v>3161.0776567500002</v>
      </c>
      <c r="F663">
        <v>1085.8499999999999</v>
      </c>
      <c r="G663">
        <v>-25.0515674662043</v>
      </c>
      <c r="H663">
        <f>(Table2[[#This Row],[1Y Return vs Nifty]]-AVERAGE(Table2[1Y Return vs Nifty]))/_xlfn.STDEV.P(Table2[1Y Return vs Nifty])</f>
        <v>-0.83759497939815919</v>
      </c>
      <c r="I663">
        <v>-1.5717322125817399</v>
      </c>
      <c r="J663">
        <f>(Table2[[#This Row],[1M Return vs Nifty]]-AVERAGE(Table2[1M Return vs Nifty]))/_xlfn.STDEV.P(Table2[1M Return vs Nifty])</f>
        <v>-8.7904843297722093E-2</v>
      </c>
      <c r="K663">
        <v>-18.2170771909066</v>
      </c>
      <c r="L663">
        <f>(Table2[[#This Row],[6M Return vs Nifty]]-AVERAGE(Table2[6M Return vs Nifty]))/_xlfn.STDEV.P(Table2[6M Return vs Nifty])</f>
        <v>-0.88561058699650397</v>
      </c>
      <c r="M663">
        <v>-0.292340724616028</v>
      </c>
      <c r="N663">
        <f>(Table2[[#This Row],[1W Return vs Nifty]]-AVERAGE(Table2[1W Return vs Nifty]))/_xlfn.STDEV.P(Table2[1W Return vs Nifty])</f>
        <v>-0.85922697127275938</v>
      </c>
      <c r="O663">
        <v>1133.8800000000001</v>
      </c>
      <c r="P663">
        <v>1123.3354007324001</v>
      </c>
      <c r="Q663">
        <v>1125.26976193408</v>
      </c>
      <c r="R663">
        <v>36.350776053649199</v>
      </c>
      <c r="S663" s="1">
        <f>(Table2[[#This Row],[Close Price]]-Table2[[#This Row],[20D EMA]])/Table2[[#This Row],[20D EMA]]</f>
        <v>-4.2358979786220934E-2</v>
      </c>
      <c r="T663" s="1">
        <f>(Table2[[#This Row],[Close Price]]-Table2[[#This Row],[50D EMA]])/Table2[[#This Row],[50D EMA]]</f>
        <v>-3.3369731522713698E-2</v>
      </c>
      <c r="U663" s="1">
        <f>(Table2[[#This Row],[Close Price]]-Table2[[#This Row],[200D EMA]])/Table2[[#This Row],[200D EMA]]</f>
        <v>-3.5031388265802627E-2</v>
      </c>
      <c r="V663">
        <v>0.73655127863459102</v>
      </c>
      <c r="W663">
        <v>1083.05</v>
      </c>
      <c r="X663">
        <v>1096.25</v>
      </c>
      <c r="Y663">
        <v>1078.5</v>
      </c>
      <c r="Z663">
        <v>1098.3499999999999</v>
      </c>
      <c r="AA663">
        <v>1066.5</v>
      </c>
      <c r="AB663">
        <v>1098.3499999999999</v>
      </c>
      <c r="AC663" s="1">
        <f>(Table2[[#This Row],[Close Price]]/Table2[[#This Row],[Day Low]])-1</f>
        <v>2.5852915377868602E-3</v>
      </c>
      <c r="AD663" s="1">
        <f>(Table2[[#This Row],[Day High]]/Table2[[#This Row],[Close Price]])-1</f>
        <v>9.5777501496523421E-3</v>
      </c>
      <c r="AE663" s="1">
        <f>(Table2[[#This Row],[Close Price]]/Table2[[#This Row],[Current Week Low]])-1</f>
        <v>6.8150208623087849E-3</v>
      </c>
      <c r="AF663" s="1">
        <f>(Table2[[#This Row],[Current Week High]]/Table2[[#This Row],[Close Price]])-1</f>
        <v>1.1511718929870574E-2</v>
      </c>
      <c r="AG663" s="1">
        <f>(Table2[[#This Row],[Close Price]]/Table2[[#This Row],[Current Month Low]])-1</f>
        <v>1.8143459915611837E-2</v>
      </c>
      <c r="AH663" s="1">
        <f>(Table2[[#This Row],[Current Month High]]/Table2[[#This Row],[Close Price]])-1</f>
        <v>1.1511718929870574E-2</v>
      </c>
      <c r="AI663">
        <v>25.155408205553201</v>
      </c>
      <c r="AJ663">
        <v>13.701570680628199</v>
      </c>
      <c r="AK663" t="str">
        <f>IF(AND(Table2[[#This Row],[20D EMA]]&gt;Table2[[#This Row],[50D EMA]],Table2[[#This Row],[50D EMA]]&gt;Table2[[#This Row],[200D EMA]]),"Uptrend","Downtrend/NoTrend")</f>
        <v>Downtrend/NoTrend</v>
      </c>
      <c r="AL663">
        <v>-0.09</v>
      </c>
      <c r="AM663" t="s">
        <v>3193</v>
      </c>
      <c r="AN663">
        <v>-7.05</v>
      </c>
      <c r="AO663" t="s">
        <v>3193</v>
      </c>
      <c r="AP663">
        <v>-1.0368487553483E-2</v>
      </c>
      <c r="AQ663">
        <f>(Table2[[#This Row],[Sharpe Ratio]]-AVERAGE(Table2[Sharpe Ratio]))/_xlfn.STDEV.P(Table2[Sharpe Ratio])</f>
        <v>-0.89849138301025211</v>
      </c>
      <c r="AR66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3">
        <f>_xlfn.RANK.AVG(Table2[[#This Row],[1Y Return vs Nifty Z-Score]],Table2[1Y Return vs Nifty Z-Score])</f>
        <v>608</v>
      </c>
      <c r="AT663">
        <f>_xlfn.RANK.AVG(Table2[[#This Row],[6M Return vs Nifty Z-Score]],Table2[6M Return vs Nifty Z-Score])</f>
        <v>624</v>
      </c>
      <c r="AU663">
        <f>_xlfn.RANK.AVG(Table2[[#This Row],[Sharpe Ratio Z-Score]],Table2[Sharpe Ratio Z-Score])</f>
        <v>599</v>
      </c>
      <c r="AV663">
        <f>(Table2[[#This Row],[Rank 1Y]]+Table2[[#This Row],[Rank 6M]]+Table2[[#This Row],[Rank Sharpe]])/3</f>
        <v>610.33333333333337</v>
      </c>
    </row>
    <row r="664" spans="1:48" x14ac:dyDescent="0.3">
      <c r="A664" t="s">
        <v>442</v>
      </c>
      <c r="B664" t="s">
        <v>443</v>
      </c>
      <c r="C664" t="s">
        <v>3150</v>
      </c>
      <c r="D664" t="s">
        <v>195</v>
      </c>
      <c r="E664">
        <v>53087.586083839997</v>
      </c>
      <c r="F664">
        <v>16354.4</v>
      </c>
      <c r="G664">
        <v>-33.936322067492398</v>
      </c>
      <c r="H664">
        <f>(Table2[[#This Row],[1Y Return vs Nifty]]-AVERAGE(Table2[1Y Return vs Nifty]))/_xlfn.STDEV.P(Table2[1Y Return vs Nifty])</f>
        <v>-0.9849530052565143</v>
      </c>
      <c r="I664">
        <v>0.17330363458081399</v>
      </c>
      <c r="J664">
        <f>(Table2[[#This Row],[1M Return vs Nifty]]-AVERAGE(Table2[1M Return vs Nifty]))/_xlfn.STDEV.P(Table2[1M Return vs Nifty])</f>
        <v>0.10441608423529811</v>
      </c>
      <c r="K664">
        <v>-9.5294234663712203</v>
      </c>
      <c r="L664">
        <f>(Table2[[#This Row],[6M Return vs Nifty]]-AVERAGE(Table2[6M Return vs Nifty]))/_xlfn.STDEV.P(Table2[6M Return vs Nifty])</f>
        <v>-0.62240405323746806</v>
      </c>
      <c r="M664">
        <v>-0.90195750424361898</v>
      </c>
      <c r="N664">
        <f>(Table2[[#This Row],[1W Return vs Nifty]]-AVERAGE(Table2[1W Return vs Nifty]))/_xlfn.STDEV.P(Table2[1W Return vs Nifty])</f>
        <v>-0.97668396049626449</v>
      </c>
      <c r="O664">
        <v>16602.16</v>
      </c>
      <c r="P664">
        <v>16630.938826410798</v>
      </c>
      <c r="Q664">
        <v>16497.8202444983</v>
      </c>
      <c r="R664">
        <v>33.872963628349197</v>
      </c>
      <c r="S664" s="1">
        <f>(Table2[[#This Row],[Close Price]]-Table2[[#This Row],[20D EMA]])/Table2[[#This Row],[20D EMA]]</f>
        <v>-1.4923359370106071E-2</v>
      </c>
      <c r="T664" s="1">
        <f>(Table2[[#This Row],[Close Price]]-Table2[[#This Row],[50D EMA]])/Table2[[#This Row],[50D EMA]]</f>
        <v>-1.6627974481611383E-2</v>
      </c>
      <c r="U664" s="1">
        <f>(Table2[[#This Row],[Close Price]]-Table2[[#This Row],[200D EMA]])/Table2[[#This Row],[200D EMA]]</f>
        <v>-8.6932844686635549E-3</v>
      </c>
      <c r="V664">
        <v>1.2478855788288901</v>
      </c>
      <c r="W664">
        <v>16230.95</v>
      </c>
      <c r="X664">
        <v>16550</v>
      </c>
      <c r="Y664">
        <v>16230.95</v>
      </c>
      <c r="Z664">
        <v>16698.599999999999</v>
      </c>
      <c r="AA664">
        <v>16230.95</v>
      </c>
      <c r="AB664">
        <v>17011</v>
      </c>
      <c r="AC664" s="1">
        <f>(Table2[[#This Row],[Close Price]]/Table2[[#This Row],[Day Low]])-1</f>
        <v>7.605839461029662E-3</v>
      </c>
      <c r="AD664" s="1">
        <f>(Table2[[#This Row],[Day High]]/Table2[[#This Row],[Close Price]])-1</f>
        <v>1.1960084136379168E-2</v>
      </c>
      <c r="AE664" s="1">
        <f>(Table2[[#This Row],[Close Price]]/Table2[[#This Row],[Current Week Low]])-1</f>
        <v>7.605839461029662E-3</v>
      </c>
      <c r="AF664" s="1">
        <f>(Table2[[#This Row],[Current Week High]]/Table2[[#This Row],[Close Price]])-1</f>
        <v>2.1046323925059784E-2</v>
      </c>
      <c r="AG664" s="1">
        <f>(Table2[[#This Row],[Close Price]]/Table2[[#This Row],[Current Month Low]])-1</f>
        <v>7.605839461029662E-3</v>
      </c>
      <c r="AH664" s="1">
        <f>(Table2[[#This Row],[Current Month High]]/Table2[[#This Row],[Close Price]])-1</f>
        <v>4.0148216993592056E-2</v>
      </c>
      <c r="AI664">
        <v>17.705327006799301</v>
      </c>
      <c r="AJ664">
        <v>6.5752603386030897</v>
      </c>
      <c r="AK664" t="str">
        <f>IF(AND(Table2[[#This Row],[20D EMA]]&gt;Table2[[#This Row],[50D EMA]],Table2[[#This Row],[50D EMA]]&gt;Table2[[#This Row],[200D EMA]]),"Uptrend","Downtrend/NoTrend")</f>
        <v>Downtrend/NoTrend</v>
      </c>
      <c r="AL664">
        <v>-0.06</v>
      </c>
      <c r="AM664" t="s">
        <v>3193</v>
      </c>
      <c r="AN664">
        <v>-0.39</v>
      </c>
      <c r="AO664" t="s">
        <v>3193</v>
      </c>
      <c r="AP664">
        <v>-4.1389934680430999E-2</v>
      </c>
      <c r="AQ664">
        <f>(Table2[[#This Row],[Sharpe Ratio]]-AVERAGE(Table2[Sharpe Ratio]))/_xlfn.STDEV.P(Table2[Sharpe Ratio])</f>
        <v>-1.2600540599382875</v>
      </c>
      <c r="AR66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4">
        <f>_xlfn.RANK.AVG(Table2[[#This Row],[1Y Return vs Nifty Z-Score]],Table2[1Y Return vs Nifty Z-Score])</f>
        <v>656</v>
      </c>
      <c r="AT664">
        <f>_xlfn.RANK.AVG(Table2[[#This Row],[6M Return vs Nifty Z-Score]],Table2[6M Return vs Nifty Z-Score])</f>
        <v>522</v>
      </c>
      <c r="AU664">
        <f>_xlfn.RANK.AVG(Table2[[#This Row],[Sharpe Ratio Z-Score]],Table2[Sharpe Ratio Z-Score])</f>
        <v>657</v>
      </c>
      <c r="AV664">
        <f>(Table2[[#This Row],[Rank 1Y]]+Table2[[#This Row],[Rank 6M]]+Table2[[#This Row],[Rank Sharpe]])/3</f>
        <v>611.66666666666663</v>
      </c>
    </row>
    <row r="665" spans="1:48" x14ac:dyDescent="0.3">
      <c r="A665" t="s">
        <v>914</v>
      </c>
      <c r="B665" t="s">
        <v>915</v>
      </c>
      <c r="C665" t="s">
        <v>3148</v>
      </c>
      <c r="D665" t="s">
        <v>54</v>
      </c>
      <c r="E665">
        <v>16819.715481225001</v>
      </c>
      <c r="F665">
        <v>1054.75</v>
      </c>
      <c r="G665">
        <v>-50.5287925197905</v>
      </c>
      <c r="H665">
        <f>(Table2[[#This Row],[1Y Return vs Nifty]]-AVERAGE(Table2[1Y Return vs Nifty]))/_xlfn.STDEV.P(Table2[1Y Return vs Nifty])</f>
        <v>-1.2601472902634701</v>
      </c>
      <c r="I665">
        <v>-15.3794484481626</v>
      </c>
      <c r="J665">
        <f>(Table2[[#This Row],[1M Return vs Nifty]]-AVERAGE(Table2[1M Return vs Nifty]))/_xlfn.STDEV.P(Table2[1M Return vs Nifty])</f>
        <v>-1.6096574180987178</v>
      </c>
      <c r="K665">
        <v>-40.7713540311047</v>
      </c>
      <c r="L665">
        <f>(Table2[[#This Row],[6M Return vs Nifty]]-AVERAGE(Table2[6M Return vs Nifty]))/_xlfn.STDEV.P(Table2[6M Return vs Nifty])</f>
        <v>-1.5689289162923377</v>
      </c>
      <c r="M665">
        <v>-7.6416193327923301</v>
      </c>
      <c r="N665">
        <f>(Table2[[#This Row],[1W Return vs Nifty]]-AVERAGE(Table2[1W Return vs Nifty]))/_xlfn.STDEV.P(Table2[1W Return vs Nifty])</f>
        <v>-2.2752380902718725</v>
      </c>
      <c r="O665">
        <v>1155.3599999999999</v>
      </c>
      <c r="P665">
        <v>1208.26299569819</v>
      </c>
      <c r="Q665">
        <v>1327.6393362803601</v>
      </c>
      <c r="R665">
        <v>10.7703400514277</v>
      </c>
      <c r="S665" s="1">
        <f>(Table2[[#This Row],[Close Price]]-Table2[[#This Row],[20D EMA]])/Table2[[#This Row],[20D EMA]]</f>
        <v>-8.7081082952499569E-2</v>
      </c>
      <c r="T665" s="1">
        <f>(Table2[[#This Row],[Close Price]]-Table2[[#This Row],[50D EMA]])/Table2[[#This Row],[50D EMA]]</f>
        <v>-0.1270526336110154</v>
      </c>
      <c r="U665" s="1">
        <f>(Table2[[#This Row],[Close Price]]-Table2[[#This Row],[200D EMA]])/Table2[[#This Row],[200D EMA]]</f>
        <v>-0.20554478074211982</v>
      </c>
      <c r="V665">
        <v>1.2055372846991099</v>
      </c>
      <c r="W665">
        <v>1051</v>
      </c>
      <c r="X665">
        <v>1070</v>
      </c>
      <c r="Y665">
        <v>1050.05</v>
      </c>
      <c r="Z665">
        <v>1094.8</v>
      </c>
      <c r="AA665">
        <v>1050.05</v>
      </c>
      <c r="AB665">
        <v>1207.5</v>
      </c>
      <c r="AC665" s="1">
        <f>(Table2[[#This Row],[Close Price]]/Table2[[#This Row],[Day Low]])-1</f>
        <v>3.5680304471932267E-3</v>
      </c>
      <c r="AD665" s="1">
        <f>(Table2[[#This Row],[Day High]]/Table2[[#This Row],[Close Price]])-1</f>
        <v>1.4458402465039155E-2</v>
      </c>
      <c r="AE665" s="1">
        <f>(Table2[[#This Row],[Close Price]]/Table2[[#This Row],[Current Week Low]])-1</f>
        <v>4.4759773344127396E-3</v>
      </c>
      <c r="AF665" s="1">
        <f>(Table2[[#This Row],[Current Week High]]/Table2[[#This Row],[Close Price]])-1</f>
        <v>3.7971083195069921E-2</v>
      </c>
      <c r="AG665" s="1">
        <f>(Table2[[#This Row],[Close Price]]/Table2[[#This Row],[Current Month Low]])-1</f>
        <v>4.4759773344127396E-3</v>
      </c>
      <c r="AH665" s="1">
        <f>(Table2[[#This Row],[Current Month High]]/Table2[[#This Row],[Close Price]])-1</f>
        <v>0.14482104764162118</v>
      </c>
      <c r="AI665">
        <v>70.277316899739205</v>
      </c>
      <c r="AJ665">
        <v>0.44759773344127302</v>
      </c>
      <c r="AK665" t="str">
        <f>IF(AND(Table2[[#This Row],[20D EMA]]&gt;Table2[[#This Row],[50D EMA]],Table2[[#This Row],[50D EMA]]&gt;Table2[[#This Row],[200D EMA]]),"Uptrend","Downtrend/NoTrend")</f>
        <v>Downtrend/NoTrend</v>
      </c>
      <c r="AL665">
        <v>-0.21</v>
      </c>
      <c r="AM665" t="s">
        <v>3193</v>
      </c>
      <c r="AN665">
        <v>-13.41</v>
      </c>
      <c r="AO665" t="s">
        <v>3193</v>
      </c>
      <c r="AP665">
        <v>4.6239020802679998E-2</v>
      </c>
      <c r="AQ665">
        <f>(Table2[[#This Row],[Sharpe Ratio]]-AVERAGE(Table2[Sharpe Ratio]))/_xlfn.STDEV.P(Table2[Sharpe Ratio])</f>
        <v>-0.23871680280696991</v>
      </c>
      <c r="AR66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5">
        <f>_xlfn.RANK.AVG(Table2[[#This Row],[1Y Return vs Nifty Z-Score]],Table2[1Y Return vs Nifty Z-Score])</f>
        <v>711</v>
      </c>
      <c r="AT665">
        <f>_xlfn.RANK.AVG(Table2[[#This Row],[6M Return vs Nifty Z-Score]],Table2[6M Return vs Nifty Z-Score])</f>
        <v>725</v>
      </c>
      <c r="AU665">
        <f>_xlfn.RANK.AVG(Table2[[#This Row],[Sharpe Ratio Z-Score]],Table2[Sharpe Ratio Z-Score])</f>
        <v>400</v>
      </c>
      <c r="AV665">
        <f>(Table2[[#This Row],[Rank 1Y]]+Table2[[#This Row],[Rank 6M]]+Table2[[#This Row],[Rank Sharpe]])/3</f>
        <v>612</v>
      </c>
    </row>
    <row r="666" spans="1:48" x14ac:dyDescent="0.3">
      <c r="A666" t="s">
        <v>2151</v>
      </c>
      <c r="B666" t="s">
        <v>2152</v>
      </c>
      <c r="C666" t="s">
        <v>3159</v>
      </c>
      <c r="D666" t="s">
        <v>92</v>
      </c>
      <c r="E666">
        <v>2877.3382633199999</v>
      </c>
      <c r="F666">
        <v>668.7</v>
      </c>
      <c r="G666">
        <v>-43.257511357240297</v>
      </c>
      <c r="H666">
        <f>(Table2[[#This Row],[1Y Return vs Nifty]]-AVERAGE(Table2[1Y Return vs Nifty]))/_xlfn.STDEV.P(Table2[1Y Return vs Nifty])</f>
        <v>-1.1395495151241204</v>
      </c>
      <c r="I666">
        <v>-2.6663774574566599</v>
      </c>
      <c r="J666">
        <f>(Table2[[#This Row],[1M Return vs Nifty]]-AVERAGE(Table2[1M Return vs Nifty]))/_xlfn.STDEV.P(Table2[1M Return vs Nifty])</f>
        <v>-0.20854602620308618</v>
      </c>
      <c r="K666">
        <v>-15.5272468663099</v>
      </c>
      <c r="L666">
        <f>(Table2[[#This Row],[6M Return vs Nifty]]-AVERAGE(Table2[6M Return vs Nifty]))/_xlfn.STDEV.P(Table2[6M Return vs Nifty])</f>
        <v>-0.80411782282962829</v>
      </c>
      <c r="M666">
        <v>0.82583671567838401</v>
      </c>
      <c r="N666">
        <f>(Table2[[#This Row],[1W Return vs Nifty]]-AVERAGE(Table2[1W Return vs Nifty]))/_xlfn.STDEV.P(Table2[1W Return vs Nifty])</f>
        <v>-0.64378382740972406</v>
      </c>
      <c r="O666">
        <v>742.34</v>
      </c>
      <c r="P666">
        <v>705.33701450826004</v>
      </c>
      <c r="Q666">
        <v>762.15359349652294</v>
      </c>
      <c r="R666">
        <v>35.437964239253297</v>
      </c>
      <c r="S666" s="1">
        <f>(Table2[[#This Row],[Close Price]]-Table2[[#This Row],[20D EMA]])/Table2[[#This Row],[20D EMA]]</f>
        <v>-9.9199827572271443E-2</v>
      </c>
      <c r="T666" s="1">
        <f>(Table2[[#This Row],[Close Price]]-Table2[[#This Row],[50D EMA]])/Table2[[#This Row],[50D EMA]]</f>
        <v>-5.1942566113310003E-2</v>
      </c>
      <c r="U666" s="1">
        <f>(Table2[[#This Row],[Close Price]]-Table2[[#This Row],[200D EMA]])/Table2[[#This Row],[200D EMA]]</f>
        <v>-0.12261779553880599</v>
      </c>
      <c r="V666">
        <v>0.64423961169455102</v>
      </c>
      <c r="W666">
        <v>667.2</v>
      </c>
      <c r="X666">
        <v>674.65</v>
      </c>
      <c r="Y666">
        <v>667.55</v>
      </c>
      <c r="Z666">
        <v>675.65</v>
      </c>
      <c r="AA666">
        <v>667.55</v>
      </c>
      <c r="AB666">
        <v>690.05</v>
      </c>
      <c r="AC666" s="1">
        <f>(Table2[[#This Row],[Close Price]]/Table2[[#This Row],[Day Low]])-1</f>
        <v>2.2482014388489624E-3</v>
      </c>
      <c r="AD666" s="1">
        <f>(Table2[[#This Row],[Day High]]/Table2[[#This Row],[Close Price]])-1</f>
        <v>8.8978615223567203E-3</v>
      </c>
      <c r="AE666" s="1">
        <f>(Table2[[#This Row],[Close Price]]/Table2[[#This Row],[Current Week Low]])-1</f>
        <v>1.72271739944585E-3</v>
      </c>
      <c r="AF666" s="1">
        <f>(Table2[[#This Row],[Current Week High]]/Table2[[#This Row],[Close Price]])-1</f>
        <v>1.0393300433677144E-2</v>
      </c>
      <c r="AG666" s="1">
        <f>(Table2[[#This Row],[Close Price]]/Table2[[#This Row],[Current Month Low]])-1</f>
        <v>1.72271739944585E-3</v>
      </c>
      <c r="AH666" s="1">
        <f>(Table2[[#This Row],[Current Month High]]/Table2[[#This Row],[Close Price]])-1</f>
        <v>3.1927620756691866E-2</v>
      </c>
      <c r="AI666">
        <v>32.9146104381635</v>
      </c>
      <c r="AJ666">
        <v>8.0639948287007197</v>
      </c>
      <c r="AK666" t="str">
        <f>IF(AND(Table2[[#This Row],[20D EMA]]&gt;Table2[[#This Row],[50D EMA]],Table2[[#This Row],[50D EMA]]&gt;Table2[[#This Row],[200D EMA]]),"Uptrend","Downtrend/NoTrend")</f>
        <v>Downtrend/NoTrend</v>
      </c>
      <c r="AL666">
        <v>-0.18</v>
      </c>
      <c r="AM666" t="s">
        <v>3193</v>
      </c>
      <c r="AN666">
        <v>-4.21</v>
      </c>
      <c r="AO666" t="s">
        <v>3193</v>
      </c>
      <c r="AQ666">
        <f>(Table2[[#This Row],[Sharpe Ratio]]-AVERAGE(Table2[Sharpe Ratio]))/_xlfn.STDEV.P(Table2[Sharpe Ratio])</f>
        <v>-0.77764408339231328</v>
      </c>
      <c r="AR66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6">
        <f>_xlfn.RANK.AVG(Table2[[#This Row],[1Y Return vs Nifty Z-Score]],Table2[1Y Return vs Nifty Z-Score])</f>
        <v>689</v>
      </c>
      <c r="AT666">
        <f>_xlfn.RANK.AVG(Table2[[#This Row],[6M Return vs Nifty Z-Score]],Table2[6M Return vs Nifty Z-Score])</f>
        <v>602</v>
      </c>
      <c r="AU666">
        <f>_xlfn.RANK.AVG(Table2[[#This Row],[Sharpe Ratio Z-Score]],Table2[Sharpe Ratio Z-Score])</f>
        <v>549</v>
      </c>
      <c r="AV666">
        <f>(Table2[[#This Row],[Rank 1Y]]+Table2[[#This Row],[Rank 6M]]+Table2[[#This Row],[Rank Sharpe]])/3</f>
        <v>613.33333333333337</v>
      </c>
    </row>
    <row r="667" spans="1:48" x14ac:dyDescent="0.3">
      <c r="A667" t="s">
        <v>792</v>
      </c>
      <c r="B667" t="s">
        <v>793</v>
      </c>
      <c r="C667" t="s">
        <v>3156</v>
      </c>
      <c r="D667" t="s">
        <v>77</v>
      </c>
      <c r="E667">
        <v>20559.7999838</v>
      </c>
      <c r="F667">
        <v>870.1</v>
      </c>
      <c r="G667">
        <v>-39.890703541731902</v>
      </c>
      <c r="H667">
        <f>(Table2[[#This Row],[1Y Return vs Nifty]]-AVERAGE(Table2[1Y Return vs Nifty]))/_xlfn.STDEV.P(Table2[1Y Return vs Nifty])</f>
        <v>-1.0837093512251794</v>
      </c>
      <c r="I667">
        <v>3.15515739690351</v>
      </c>
      <c r="J667">
        <f>(Table2[[#This Row],[1M Return vs Nifty]]-AVERAGE(Table2[1M Return vs Nifty]))/_xlfn.STDEV.P(Table2[1M Return vs Nifty])</f>
        <v>0.4330470875870055</v>
      </c>
      <c r="K667">
        <v>-4.9775841932713698</v>
      </c>
      <c r="L667">
        <f>(Table2[[#This Row],[6M Return vs Nifty]]-AVERAGE(Table2[6M Return vs Nifty]))/_xlfn.STDEV.P(Table2[6M Return vs Nifty])</f>
        <v>-0.4844987136269237</v>
      </c>
      <c r="M667">
        <v>1.53039613411227</v>
      </c>
      <c r="N667">
        <f>(Table2[[#This Row],[1W Return vs Nifty]]-AVERAGE(Table2[1W Return vs Nifty]))/_xlfn.STDEV.P(Table2[1W Return vs Nifty])</f>
        <v>-0.50803390912686031</v>
      </c>
      <c r="O667">
        <v>857.79</v>
      </c>
      <c r="P667">
        <v>843.19162102701898</v>
      </c>
      <c r="Q667">
        <v>844.470380828874</v>
      </c>
      <c r="R667">
        <v>64.015859571994298</v>
      </c>
      <c r="S667" s="1">
        <f>(Table2[[#This Row],[Close Price]]-Table2[[#This Row],[20D EMA]])/Table2[[#This Row],[20D EMA]]</f>
        <v>1.4350831788666293E-2</v>
      </c>
      <c r="T667" s="1">
        <f>(Table2[[#This Row],[Close Price]]-Table2[[#This Row],[50D EMA]])/Table2[[#This Row],[50D EMA]]</f>
        <v>3.1912531270420201E-2</v>
      </c>
      <c r="U667" s="1">
        <f>(Table2[[#This Row],[Close Price]]-Table2[[#This Row],[200D EMA]])/Table2[[#This Row],[200D EMA]]</f>
        <v>3.0349932635848936E-2</v>
      </c>
      <c r="V667">
        <v>0.60058403722980602</v>
      </c>
      <c r="W667">
        <v>860.8</v>
      </c>
      <c r="X667">
        <v>875</v>
      </c>
      <c r="Y667">
        <v>854.05</v>
      </c>
      <c r="Z667">
        <v>875</v>
      </c>
      <c r="AA667">
        <v>845.1</v>
      </c>
      <c r="AB667">
        <v>886.8</v>
      </c>
      <c r="AC667" s="1">
        <f>(Table2[[#This Row],[Close Price]]/Table2[[#This Row],[Day Low]])-1</f>
        <v>1.0803903345725008E-2</v>
      </c>
      <c r="AD667" s="1">
        <f>(Table2[[#This Row],[Day High]]/Table2[[#This Row],[Close Price]])-1</f>
        <v>5.6315366049879412E-3</v>
      </c>
      <c r="AE667" s="1">
        <f>(Table2[[#This Row],[Close Price]]/Table2[[#This Row],[Current Week Low]])-1</f>
        <v>1.8792810725367426E-2</v>
      </c>
      <c r="AF667" s="1">
        <f>(Table2[[#This Row],[Current Week High]]/Table2[[#This Row],[Close Price]])-1</f>
        <v>5.6315366049879412E-3</v>
      </c>
      <c r="AG667" s="1">
        <f>(Table2[[#This Row],[Close Price]]/Table2[[#This Row],[Current Month Low]])-1</f>
        <v>2.9582297952905012E-2</v>
      </c>
      <c r="AH667" s="1">
        <f>(Table2[[#This Row],[Current Month High]]/Table2[[#This Row],[Close Price]])-1</f>
        <v>1.9193196184346561E-2</v>
      </c>
      <c r="AI667">
        <v>21.618204804045501</v>
      </c>
      <c r="AJ667">
        <v>24.3</v>
      </c>
      <c r="AK667" t="str">
        <f>IF(AND(Table2[[#This Row],[20D EMA]]&gt;Table2[[#This Row],[50D EMA]],Table2[[#This Row],[50D EMA]]&gt;Table2[[#This Row],[200D EMA]]),"Uptrend","Downtrend/NoTrend")</f>
        <v>Downtrend/NoTrend</v>
      </c>
      <c r="AL667">
        <v>7.0000000000000007E-2</v>
      </c>
      <c r="AM667" t="s">
        <v>3194</v>
      </c>
      <c r="AN667">
        <v>1.06</v>
      </c>
      <c r="AO667" t="s">
        <v>3194</v>
      </c>
      <c r="AP667">
        <v>-5.8856661084947998E-2</v>
      </c>
      <c r="AQ667">
        <f>(Table2[[#This Row],[Sharpe Ratio]]-AVERAGE(Table2[Sharpe Ratio]))/_xlfn.STDEV.P(Table2[Sharpe Ratio])</f>
        <v>-1.4636330976969971</v>
      </c>
      <c r="AR66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7">
        <f>_xlfn.RANK.AVG(Table2[[#This Row],[1Y Return vs Nifty Z-Score]],Table2[1Y Return vs Nifty Z-Score])</f>
        <v>676</v>
      </c>
      <c r="AT667">
        <f>_xlfn.RANK.AVG(Table2[[#This Row],[6M Return vs Nifty Z-Score]],Table2[6M Return vs Nifty Z-Score])</f>
        <v>487</v>
      </c>
      <c r="AU667">
        <f>_xlfn.RANK.AVG(Table2[[#This Row],[Sharpe Ratio Z-Score]],Table2[Sharpe Ratio Z-Score])</f>
        <v>685</v>
      </c>
      <c r="AV667">
        <f>(Table2[[#This Row],[Rank 1Y]]+Table2[[#This Row],[Rank 6M]]+Table2[[#This Row],[Rank Sharpe]])/3</f>
        <v>616</v>
      </c>
    </row>
    <row r="668" spans="1:48" x14ac:dyDescent="0.3">
      <c r="A668" t="s">
        <v>1469</v>
      </c>
      <c r="B668" t="s">
        <v>1470</v>
      </c>
      <c r="C668" t="s">
        <v>3162</v>
      </c>
      <c r="D668" t="s">
        <v>460</v>
      </c>
      <c r="E668">
        <v>7231.9031999999997</v>
      </c>
      <c r="F668">
        <v>2232</v>
      </c>
      <c r="G668">
        <v>-25.0805656227562</v>
      </c>
      <c r="H668">
        <f>(Table2[[#This Row],[1Y Return vs Nifty]]-AVERAGE(Table2[1Y Return vs Nifty]))/_xlfn.STDEV.P(Table2[1Y Return vs Nifty])</f>
        <v>-0.83807592809002307</v>
      </c>
      <c r="I668">
        <v>-1.6537356345835601</v>
      </c>
      <c r="J668">
        <f>(Table2[[#This Row],[1M Return vs Nifty]]-AVERAGE(Table2[1M Return vs Nifty]))/_xlfn.STDEV.P(Table2[1M Return vs Nifty])</f>
        <v>-9.6942465192948774E-2</v>
      </c>
      <c r="K668">
        <v>-10.806303719381701</v>
      </c>
      <c r="L668">
        <f>(Table2[[#This Row],[6M Return vs Nifty]]-AVERAGE(Table2[6M Return vs Nifty]))/_xlfn.STDEV.P(Table2[6M Return vs Nifty])</f>
        <v>-0.66108920760441681</v>
      </c>
      <c r="M668">
        <v>2.7172432247925702</v>
      </c>
      <c r="N668">
        <f>(Table2[[#This Row],[1W Return vs Nifty]]-AVERAGE(Table2[1W Return vs Nifty]))/_xlfn.STDEV.P(Table2[1W Return vs Nifty])</f>
        <v>-0.2793599444352311</v>
      </c>
      <c r="O668">
        <v>2258.4899999999998</v>
      </c>
      <c r="P668">
        <v>2259.9435451766399</v>
      </c>
      <c r="Q668">
        <v>2261.26286336053</v>
      </c>
      <c r="R668">
        <v>44.896341220899799</v>
      </c>
      <c r="S668" s="1">
        <f>(Table2[[#This Row],[Close Price]]-Table2[[#This Row],[20D EMA]])/Table2[[#This Row],[20D EMA]]</f>
        <v>-1.1729075621322116E-2</v>
      </c>
      <c r="T668" s="1">
        <f>(Table2[[#This Row],[Close Price]]-Table2[[#This Row],[50D EMA]])/Table2[[#This Row],[50D EMA]]</f>
        <v>-1.236470939120551E-2</v>
      </c>
      <c r="U668" s="1">
        <f>(Table2[[#This Row],[Close Price]]-Table2[[#This Row],[200D EMA]])/Table2[[#This Row],[200D EMA]]</f>
        <v>-1.2940938373277656E-2</v>
      </c>
      <c r="V668">
        <v>0.59963640039319099</v>
      </c>
      <c r="W668">
        <v>2228.0500000000002</v>
      </c>
      <c r="X668">
        <v>2252.25</v>
      </c>
      <c r="Y668">
        <v>2221.6</v>
      </c>
      <c r="Z668">
        <v>2262</v>
      </c>
      <c r="AA668">
        <v>2201</v>
      </c>
      <c r="AB668">
        <v>2262</v>
      </c>
      <c r="AC668" s="1">
        <f>(Table2[[#This Row],[Close Price]]/Table2[[#This Row],[Day Low]])-1</f>
        <v>1.7728506990417614E-3</v>
      </c>
      <c r="AD668" s="1">
        <f>(Table2[[#This Row],[Day High]]/Table2[[#This Row],[Close Price]])-1</f>
        <v>9.0725806451612545E-3</v>
      </c>
      <c r="AE668" s="1">
        <f>(Table2[[#This Row],[Close Price]]/Table2[[#This Row],[Current Week Low]])-1</f>
        <v>4.6813107670147236E-3</v>
      </c>
      <c r="AF668" s="1">
        <f>(Table2[[#This Row],[Current Week High]]/Table2[[#This Row],[Close Price]])-1</f>
        <v>1.3440860215053752E-2</v>
      </c>
      <c r="AG668" s="1">
        <f>(Table2[[#This Row],[Close Price]]/Table2[[#This Row],[Current Month Low]])-1</f>
        <v>1.4084507042253502E-2</v>
      </c>
      <c r="AH668" s="1">
        <f>(Table2[[#This Row],[Current Month High]]/Table2[[#This Row],[Close Price]])-1</f>
        <v>1.3440860215053752E-2</v>
      </c>
      <c r="AI668">
        <v>22.5358422939068</v>
      </c>
      <c r="AJ668">
        <v>13.877551020408101</v>
      </c>
      <c r="AK668" t="str">
        <f>IF(AND(Table2[[#This Row],[20D EMA]]&gt;Table2[[#This Row],[50D EMA]],Table2[[#This Row],[50D EMA]]&gt;Table2[[#This Row],[200D EMA]]),"Uptrend","Downtrend/NoTrend")</f>
        <v>Downtrend/NoTrend</v>
      </c>
      <c r="AL668">
        <v>-0.05</v>
      </c>
      <c r="AM668" t="s">
        <v>3193</v>
      </c>
      <c r="AN668">
        <v>-2.39</v>
      </c>
      <c r="AO668" t="s">
        <v>3193</v>
      </c>
      <c r="AP668">
        <v>-8.1187258241477003E-2</v>
      </c>
      <c r="AQ668">
        <f>(Table2[[#This Row],[Sharpe Ratio]]-AVERAGE(Table2[Sharpe Ratio]))/_xlfn.STDEV.P(Table2[Sharpe Ratio])</f>
        <v>-1.7239017580298184</v>
      </c>
      <c r="AR66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8">
        <f>_xlfn.RANK.AVG(Table2[[#This Row],[1Y Return vs Nifty Z-Score]],Table2[1Y Return vs Nifty Z-Score])</f>
        <v>609</v>
      </c>
      <c r="AT668">
        <f>_xlfn.RANK.AVG(Table2[[#This Row],[6M Return vs Nifty Z-Score]],Table2[6M Return vs Nifty Z-Score])</f>
        <v>536</v>
      </c>
      <c r="AU668">
        <f>_xlfn.RANK.AVG(Table2[[#This Row],[Sharpe Ratio Z-Score]],Table2[Sharpe Ratio Z-Score])</f>
        <v>703</v>
      </c>
      <c r="AV668">
        <f>(Table2[[#This Row],[Rank 1Y]]+Table2[[#This Row],[Rank 6M]]+Table2[[#This Row],[Rank Sharpe]])/3</f>
        <v>616</v>
      </c>
    </row>
    <row r="669" spans="1:48" x14ac:dyDescent="0.3">
      <c r="A669" t="s">
        <v>1607</v>
      </c>
      <c r="B669" t="s">
        <v>1608</v>
      </c>
      <c r="C669" t="s">
        <v>3158</v>
      </c>
      <c r="D669" t="s">
        <v>429</v>
      </c>
      <c r="E669">
        <v>5941.9005524160002</v>
      </c>
      <c r="F669">
        <v>60.46</v>
      </c>
      <c r="G669">
        <v>-38.344683589537098</v>
      </c>
      <c r="H669">
        <f>(Table2[[#This Row],[1Y Return vs Nifty]]-AVERAGE(Table2[1Y Return vs Nifty]))/_xlfn.STDEV.P(Table2[1Y Return vs Nifty])</f>
        <v>-1.0580678497637854</v>
      </c>
      <c r="I669">
        <v>-10.257088633073501</v>
      </c>
      <c r="J669">
        <f>(Table2[[#This Row],[1M Return vs Nifty]]-AVERAGE(Table2[1M Return vs Nifty]))/_xlfn.STDEV.P(Table2[1M Return vs Nifty])</f>
        <v>-1.0451205964639942</v>
      </c>
      <c r="K669">
        <v>-27.468374006342199</v>
      </c>
      <c r="L669">
        <f>(Table2[[#This Row],[6M Return vs Nifty]]-AVERAGE(Table2[6M Return vs Nifty]))/_xlfn.STDEV.P(Table2[6M Return vs Nifty])</f>
        <v>-1.1658936006587497</v>
      </c>
      <c r="M669">
        <v>1.62509474971122</v>
      </c>
      <c r="N669">
        <f>(Table2[[#This Row],[1W Return vs Nifty]]-AVERAGE(Table2[1W Return vs Nifty]))/_xlfn.STDEV.P(Table2[1W Return vs Nifty])</f>
        <v>-0.48978799686919305</v>
      </c>
      <c r="O669">
        <v>70.53</v>
      </c>
      <c r="P669">
        <v>64.996881137446096</v>
      </c>
      <c r="Q669">
        <v>67.978334418856704</v>
      </c>
      <c r="R669">
        <v>29.4777390208376</v>
      </c>
      <c r="S669" s="1">
        <f>(Table2[[#This Row],[Close Price]]-Table2[[#This Row],[20D EMA]])/Table2[[#This Row],[20D EMA]]</f>
        <v>-0.14277612363533249</v>
      </c>
      <c r="T669" s="1">
        <f>(Table2[[#This Row],[Close Price]]-Table2[[#This Row],[50D EMA]])/Table2[[#This Row],[50D EMA]]</f>
        <v>-6.9801520596844455E-2</v>
      </c>
      <c r="U669" s="1">
        <f>(Table2[[#This Row],[Close Price]]-Table2[[#This Row],[200D EMA]])/Table2[[#This Row],[200D EMA]]</f>
        <v>-0.11059897955915747</v>
      </c>
      <c r="V669">
        <v>0.362261413214223</v>
      </c>
      <c r="W669">
        <v>60.3</v>
      </c>
      <c r="X669">
        <v>61.09</v>
      </c>
      <c r="Y669">
        <v>60.26</v>
      </c>
      <c r="Z669">
        <v>61.45</v>
      </c>
      <c r="AA669">
        <v>60.26</v>
      </c>
      <c r="AB669">
        <v>62.18</v>
      </c>
      <c r="AC669" s="1">
        <f>(Table2[[#This Row],[Close Price]]/Table2[[#This Row],[Day Low]])-1</f>
        <v>2.6533996683251182E-3</v>
      </c>
      <c r="AD669" s="1">
        <f>(Table2[[#This Row],[Day High]]/Table2[[#This Row],[Close Price]])-1</f>
        <v>1.0420112471055232E-2</v>
      </c>
      <c r="AE669" s="1">
        <f>(Table2[[#This Row],[Close Price]]/Table2[[#This Row],[Current Week Low]])-1</f>
        <v>3.3189512114173425E-3</v>
      </c>
      <c r="AF669" s="1">
        <f>(Table2[[#This Row],[Current Week High]]/Table2[[#This Row],[Close Price]])-1</f>
        <v>1.6374462454515459E-2</v>
      </c>
      <c r="AG669" s="1">
        <f>(Table2[[#This Row],[Close Price]]/Table2[[#This Row],[Current Month Low]])-1</f>
        <v>3.3189512114173425E-3</v>
      </c>
      <c r="AH669" s="1">
        <f>(Table2[[#This Row],[Current Month High]]/Table2[[#This Row],[Close Price]])-1</f>
        <v>2.8448561032087261E-2</v>
      </c>
      <c r="AI669">
        <v>62.0906384386371</v>
      </c>
      <c r="AJ669">
        <v>3.1212689749275002</v>
      </c>
      <c r="AK669" t="str">
        <f>IF(AND(Table2[[#This Row],[20D EMA]]&gt;Table2[[#This Row],[50D EMA]],Table2[[#This Row],[50D EMA]]&gt;Table2[[#This Row],[200D EMA]]),"Uptrend","Downtrend/NoTrend")</f>
        <v>Downtrend/NoTrend</v>
      </c>
      <c r="AL669">
        <v>-0.03</v>
      </c>
      <c r="AM669" t="s">
        <v>3193</v>
      </c>
      <c r="AN669">
        <v>-9.86</v>
      </c>
      <c r="AO669" t="s">
        <v>3193</v>
      </c>
      <c r="AP669">
        <v>1.2739576655839E-2</v>
      </c>
      <c r="AQ669">
        <f>(Table2[[#This Row],[Sharpe Ratio]]-AVERAGE(Table2[Sharpe Ratio]))/_xlfn.STDEV.P(Table2[Sharpe Ratio])</f>
        <v>-0.62916115093060554</v>
      </c>
      <c r="AR66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69">
        <f>_xlfn.RANK.AVG(Table2[[#This Row],[1Y Return vs Nifty Z-Score]],Table2[1Y Return vs Nifty Z-Score])</f>
        <v>673</v>
      </c>
      <c r="AT669">
        <f>_xlfn.RANK.AVG(Table2[[#This Row],[6M Return vs Nifty Z-Score]],Table2[6M Return vs Nifty Z-Score])</f>
        <v>688</v>
      </c>
      <c r="AU669">
        <f>_xlfn.RANK.AVG(Table2[[#This Row],[Sharpe Ratio Z-Score]],Table2[Sharpe Ratio Z-Score])</f>
        <v>498</v>
      </c>
      <c r="AV669">
        <f>(Table2[[#This Row],[Rank 1Y]]+Table2[[#This Row],[Rank 6M]]+Table2[[#This Row],[Rank Sharpe]])/3</f>
        <v>619.66666666666663</v>
      </c>
    </row>
    <row r="670" spans="1:48" x14ac:dyDescent="0.3">
      <c r="A670" t="s">
        <v>1947</v>
      </c>
      <c r="B670" t="s">
        <v>1948</v>
      </c>
      <c r="C670" t="s">
        <v>3148</v>
      </c>
      <c r="D670" t="s">
        <v>1949</v>
      </c>
      <c r="E670">
        <v>3672.9316895000002</v>
      </c>
      <c r="F670">
        <v>219.25</v>
      </c>
      <c r="G670">
        <v>-44.487555389007298</v>
      </c>
      <c r="H670">
        <f>(Table2[[#This Row],[1Y Return vs Nifty]]-AVERAGE(Table2[1Y Return vs Nifty]))/_xlfn.STDEV.P(Table2[1Y Return vs Nifty])</f>
        <v>-1.1599504005029646</v>
      </c>
      <c r="I670">
        <v>-3.79425906042517</v>
      </c>
      <c r="J670">
        <f>(Table2[[#This Row],[1M Return vs Nifty]]-AVERAGE(Table2[1M Return vs Nifty]))/_xlfn.STDEV.P(Table2[1M Return vs Nifty])</f>
        <v>-0.33285019816782829</v>
      </c>
      <c r="K670">
        <v>-16.969766687183899</v>
      </c>
      <c r="L670">
        <f>(Table2[[#This Row],[6M Return vs Nifty]]-AVERAGE(Table2[6M Return vs Nifty]))/_xlfn.STDEV.P(Table2[6M Return vs Nifty])</f>
        <v>-0.84782129605378198</v>
      </c>
      <c r="M670">
        <v>1.04386437648083</v>
      </c>
      <c r="N670">
        <f>(Table2[[#This Row],[1W Return vs Nifty]]-AVERAGE(Table2[1W Return vs Nifty]))/_xlfn.STDEV.P(Table2[1W Return vs Nifty])</f>
        <v>-0.60177567825585221</v>
      </c>
      <c r="O670">
        <v>0</v>
      </c>
      <c r="P670">
        <v>228.48271112484201</v>
      </c>
      <c r="Q670">
        <v>231.83986865671599</v>
      </c>
      <c r="R670">
        <v>33.753118872176998</v>
      </c>
      <c r="S670" s="1" t="e">
        <f>(Table2[[#This Row],[Close Price]]-Table2[[#This Row],[20D EMA]])/Table2[[#This Row],[20D EMA]]</f>
        <v>#DIV/0!</v>
      </c>
      <c r="T670" s="1">
        <f>(Table2[[#This Row],[Close Price]]-Table2[[#This Row],[50D EMA]])/Table2[[#This Row],[50D EMA]]</f>
        <v>-4.0408795393701791E-2</v>
      </c>
      <c r="U670" s="1">
        <f>(Table2[[#This Row],[Close Price]]-Table2[[#This Row],[200D EMA]])/Table2[[#This Row],[200D EMA]]</f>
        <v>-5.4304157130789878E-2</v>
      </c>
      <c r="V670">
        <v>0.47750439113522802</v>
      </c>
      <c r="W670">
        <v>217.26</v>
      </c>
      <c r="X670">
        <v>224.4</v>
      </c>
      <c r="Y670">
        <v>218.72</v>
      </c>
      <c r="Z670">
        <v>222.75</v>
      </c>
      <c r="AA670">
        <v>218.72</v>
      </c>
      <c r="AB670">
        <v>224.98</v>
      </c>
      <c r="AC670" s="1">
        <f>(Table2[[#This Row],[Close Price]]/Table2[[#This Row],[Day Low]])-1</f>
        <v>9.1595323575439647E-3</v>
      </c>
      <c r="AD670" s="1">
        <f>(Table2[[#This Row],[Day High]]/Table2[[#This Row],[Close Price]])-1</f>
        <v>2.3489167616875806E-2</v>
      </c>
      <c r="AE670" s="1">
        <f>(Table2[[#This Row],[Close Price]]/Table2[[#This Row],[Current Week Low]])-1</f>
        <v>2.4231894659838549E-3</v>
      </c>
      <c r="AF670" s="1">
        <f>(Table2[[#This Row],[Current Week High]]/Table2[[#This Row],[Close Price]])-1</f>
        <v>1.5963511972634015E-2</v>
      </c>
      <c r="AG670" s="1">
        <f>(Table2[[#This Row],[Close Price]]/Table2[[#This Row],[Current Month Low]])-1</f>
        <v>2.4231894659838549E-3</v>
      </c>
      <c r="AH670" s="1">
        <f>(Table2[[#This Row],[Current Month High]]/Table2[[#This Row],[Close Price]])-1</f>
        <v>2.6134549600912216E-2</v>
      </c>
      <c r="AI670">
        <v>28.164196123147001</v>
      </c>
      <c r="AJ670">
        <v>11.520854526958299</v>
      </c>
      <c r="AK670" t="str">
        <f>IF(AND(Table2[[#This Row],[20D EMA]]&gt;Table2[[#This Row],[50D EMA]],Table2[[#This Row],[50D EMA]]&gt;Table2[[#This Row],[200D EMA]]),"Uptrend","Downtrend/NoTrend")</f>
        <v>Downtrend/NoTrend</v>
      </c>
      <c r="AL670">
        <v>-0.12</v>
      </c>
      <c r="AM670" t="s">
        <v>3193</v>
      </c>
      <c r="AN670">
        <v>-6.77</v>
      </c>
      <c r="AO670" t="s">
        <v>3193</v>
      </c>
      <c r="AQ670">
        <f>(Table2[[#This Row],[Sharpe Ratio]]-AVERAGE(Table2[Sharpe Ratio]))/_xlfn.STDEV.P(Table2[Sharpe Ratio])</f>
        <v>-0.77764408339231328</v>
      </c>
      <c r="AR67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0">
        <f>_xlfn.RANK.AVG(Table2[[#This Row],[1Y Return vs Nifty Z-Score]],Table2[1Y Return vs Nifty Z-Score])</f>
        <v>695</v>
      </c>
      <c r="AT670">
        <f>_xlfn.RANK.AVG(Table2[[#This Row],[6M Return vs Nifty Z-Score]],Table2[6M Return vs Nifty Z-Score])</f>
        <v>616</v>
      </c>
      <c r="AU670">
        <f>_xlfn.RANK.AVG(Table2[[#This Row],[Sharpe Ratio Z-Score]],Table2[Sharpe Ratio Z-Score])</f>
        <v>549</v>
      </c>
      <c r="AV670">
        <f>(Table2[[#This Row],[Rank 1Y]]+Table2[[#This Row],[Rank 6M]]+Table2[[#This Row],[Rank Sharpe]])/3</f>
        <v>620</v>
      </c>
    </row>
    <row r="671" spans="1:48" x14ac:dyDescent="0.3">
      <c r="A671" t="s">
        <v>2160</v>
      </c>
      <c r="B671" t="s">
        <v>2161</v>
      </c>
      <c r="C671" t="s">
        <v>3152</v>
      </c>
      <c r="D671" t="s">
        <v>169</v>
      </c>
      <c r="E671">
        <v>2857.2151232799902</v>
      </c>
      <c r="F671">
        <v>182.24</v>
      </c>
      <c r="G671">
        <v>-14.0936362300427</v>
      </c>
      <c r="H671">
        <f>(Table2[[#This Row],[1Y Return vs Nifty]]-AVERAGE(Table2[1Y Return vs Nifty]))/_xlfn.STDEV.P(Table2[1Y Return vs Nifty])</f>
        <v>-0.65585229916495669</v>
      </c>
      <c r="I671">
        <v>-8.4160319945363593</v>
      </c>
      <c r="J671">
        <f>(Table2[[#This Row],[1M Return vs Nifty]]-AVERAGE(Table2[1M Return vs Nifty]))/_xlfn.STDEV.P(Table2[1M Return vs Nifty])</f>
        <v>-0.84221718852540373</v>
      </c>
      <c r="K671">
        <v>-32.168512607318704</v>
      </c>
      <c r="L671">
        <f>(Table2[[#This Row],[6M Return vs Nifty]]-AVERAGE(Table2[6M Return vs Nifty]))/_xlfn.STDEV.P(Table2[6M Return vs Nifty])</f>
        <v>-1.3082919084845179</v>
      </c>
      <c r="M671">
        <v>9.2254668609528796</v>
      </c>
      <c r="N671">
        <f>(Table2[[#This Row],[1W Return vs Nifty]]-AVERAGE(Table2[1W Return vs Nifty]))/_xlfn.STDEV.P(Table2[1W Return vs Nifty])</f>
        <v>0.97460218233501617</v>
      </c>
      <c r="O671">
        <v>193.1</v>
      </c>
      <c r="P671">
        <v>185.64768689664101</v>
      </c>
      <c r="Q671">
        <v>185.68551602732401</v>
      </c>
      <c r="R671">
        <v>51.8281603552524</v>
      </c>
      <c r="S671" s="1">
        <f>(Table2[[#This Row],[Close Price]]-Table2[[#This Row],[20D EMA]])/Table2[[#This Row],[20D EMA]]</f>
        <v>-5.6240290005178592E-2</v>
      </c>
      <c r="T671" s="1">
        <f>(Table2[[#This Row],[Close Price]]-Table2[[#This Row],[50D EMA]])/Table2[[#This Row],[50D EMA]]</f>
        <v>-1.8355665796893118E-2</v>
      </c>
      <c r="U671" s="1">
        <f>(Table2[[#This Row],[Close Price]]-Table2[[#This Row],[200D EMA]])/Table2[[#This Row],[200D EMA]]</f>
        <v>-1.8555653133532444E-2</v>
      </c>
      <c r="V671">
        <v>0.34723893615808799</v>
      </c>
      <c r="W671">
        <v>181</v>
      </c>
      <c r="X671">
        <v>184.9</v>
      </c>
      <c r="Y671">
        <v>179.92</v>
      </c>
      <c r="Z671">
        <v>183</v>
      </c>
      <c r="AA671">
        <v>179.92</v>
      </c>
      <c r="AB671">
        <v>184</v>
      </c>
      <c r="AC671" s="1">
        <f>(Table2[[#This Row],[Close Price]]/Table2[[#This Row],[Day Low]])-1</f>
        <v>6.8508287292818881E-3</v>
      </c>
      <c r="AD671" s="1">
        <f>(Table2[[#This Row],[Day High]]/Table2[[#This Row],[Close Price]])-1</f>
        <v>1.4596136962247597E-2</v>
      </c>
      <c r="AE671" s="1">
        <f>(Table2[[#This Row],[Close Price]]/Table2[[#This Row],[Current Week Low]])-1</f>
        <v>1.2894619831036236E-2</v>
      </c>
      <c r="AF671" s="1">
        <f>(Table2[[#This Row],[Current Week High]]/Table2[[#This Row],[Close Price]])-1</f>
        <v>4.1703248463564879E-3</v>
      </c>
      <c r="AG671" s="1">
        <f>(Table2[[#This Row],[Close Price]]/Table2[[#This Row],[Current Month Low]])-1</f>
        <v>1.2894619831036236E-2</v>
      </c>
      <c r="AH671" s="1">
        <f>(Table2[[#This Row],[Current Month High]]/Table2[[#This Row],[Close Price]])-1</f>
        <v>9.6575943810359721E-3</v>
      </c>
      <c r="AI671">
        <v>55.289727831431001</v>
      </c>
      <c r="AJ671">
        <v>37.0225563909774</v>
      </c>
      <c r="AK671" t="str">
        <f>IF(AND(Table2[[#This Row],[20D EMA]]&gt;Table2[[#This Row],[50D EMA]],Table2[[#This Row],[50D EMA]]&gt;Table2[[#This Row],[200D EMA]]),"Uptrend","Downtrend/NoTrend")</f>
        <v>Downtrend/NoTrend</v>
      </c>
      <c r="AL671">
        <v>-0.01</v>
      </c>
      <c r="AM671" t="s">
        <v>3193</v>
      </c>
      <c r="AN671">
        <v>-0.38</v>
      </c>
      <c r="AO671" t="s">
        <v>3193</v>
      </c>
      <c r="AP671">
        <v>-1.5362748719022001E-2</v>
      </c>
      <c r="AQ671">
        <f>(Table2[[#This Row],[Sharpe Ratio]]-AVERAGE(Table2[Sharpe Ratio]))/_xlfn.STDEV.P(Table2[Sharpe Ratio])</f>
        <v>-0.95670073826374646</v>
      </c>
      <c r="AR67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1">
        <f>_xlfn.RANK.AVG(Table2[[#This Row],[1Y Return vs Nifty Z-Score]],Table2[1Y Return vs Nifty Z-Score])</f>
        <v>542</v>
      </c>
      <c r="AT671">
        <f>_xlfn.RANK.AVG(Table2[[#This Row],[6M Return vs Nifty Z-Score]],Table2[6M Return vs Nifty Z-Score])</f>
        <v>706</v>
      </c>
      <c r="AU671">
        <f>_xlfn.RANK.AVG(Table2[[#This Row],[Sharpe Ratio Z-Score]],Table2[Sharpe Ratio Z-Score])</f>
        <v>612</v>
      </c>
      <c r="AV671">
        <f>(Table2[[#This Row],[Rank 1Y]]+Table2[[#This Row],[Rank 6M]]+Table2[[#This Row],[Rank Sharpe]])/3</f>
        <v>620</v>
      </c>
    </row>
    <row r="672" spans="1:48" x14ac:dyDescent="0.3">
      <c r="A672" t="s">
        <v>2215</v>
      </c>
      <c r="B672" t="s">
        <v>2216</v>
      </c>
      <c r="C672" t="s">
        <v>3150</v>
      </c>
      <c r="D672" t="s">
        <v>387</v>
      </c>
      <c r="E672">
        <v>2666.3100847199998</v>
      </c>
      <c r="F672">
        <v>1892.7</v>
      </c>
      <c r="G672">
        <v>-38.106768831991701</v>
      </c>
      <c r="H672">
        <f>(Table2[[#This Row],[1Y Return vs Nifty]]-AVERAGE(Table2[1Y Return vs Nifty]))/_xlfn.STDEV.P(Table2[1Y Return vs Nifty])</f>
        <v>-1.0541219164693107</v>
      </c>
      <c r="I672">
        <v>-14.7093408339865</v>
      </c>
      <c r="J672">
        <f>(Table2[[#This Row],[1M Return vs Nifty]]-AVERAGE(Table2[1M Return vs Nifty]))/_xlfn.STDEV.P(Table2[1M Return vs Nifty])</f>
        <v>-1.5358046556383707</v>
      </c>
      <c r="K672">
        <v>-5.6045495596330897</v>
      </c>
      <c r="L672">
        <f>(Table2[[#This Row],[6M Return vs Nifty]]-AVERAGE(Table2[6M Return vs Nifty]))/_xlfn.STDEV.P(Table2[6M Return vs Nifty])</f>
        <v>-0.50349364437571553</v>
      </c>
      <c r="M672">
        <v>1.9630402134929199</v>
      </c>
      <c r="N672">
        <f>(Table2[[#This Row],[1W Return vs Nifty]]-AVERAGE(Table2[1W Return vs Nifty]))/_xlfn.STDEV.P(Table2[1W Return vs Nifty])</f>
        <v>-0.42467486674539912</v>
      </c>
      <c r="O672">
        <v>1929.78</v>
      </c>
      <c r="P672">
        <v>2082.5632157774799</v>
      </c>
      <c r="Q672">
        <v>1983.64840004189</v>
      </c>
      <c r="R672">
        <v>30.587311611948401</v>
      </c>
      <c r="S672" s="1">
        <f>(Table2[[#This Row],[Close Price]]-Table2[[#This Row],[20D EMA]])/Table2[[#This Row],[20D EMA]]</f>
        <v>-1.9214625501352448E-2</v>
      </c>
      <c r="T672" s="1">
        <f>(Table2[[#This Row],[Close Price]]-Table2[[#This Row],[50D EMA]])/Table2[[#This Row],[50D EMA]]</f>
        <v>-9.116804442673232E-2</v>
      </c>
      <c r="U672" s="1">
        <f>(Table2[[#This Row],[Close Price]]-Table2[[#This Row],[200D EMA]])/Table2[[#This Row],[200D EMA]]</f>
        <v>-4.5849052705090952E-2</v>
      </c>
      <c r="V672">
        <v>0.41882103919948699</v>
      </c>
      <c r="W672">
        <v>1890</v>
      </c>
      <c r="X672">
        <v>1905.95</v>
      </c>
      <c r="Y672">
        <v>1887.75</v>
      </c>
      <c r="Z672">
        <v>1939.6</v>
      </c>
      <c r="AA672">
        <v>1869.2</v>
      </c>
      <c r="AB672">
        <v>1939.6</v>
      </c>
      <c r="AC672" s="1">
        <f>(Table2[[#This Row],[Close Price]]/Table2[[#This Row],[Day Low]])-1</f>
        <v>1.4285714285715567E-3</v>
      </c>
      <c r="AD672" s="1">
        <f>(Table2[[#This Row],[Day High]]/Table2[[#This Row],[Close Price]])-1</f>
        <v>7.0005811803244278E-3</v>
      </c>
      <c r="AE672" s="1">
        <f>(Table2[[#This Row],[Close Price]]/Table2[[#This Row],[Current Week Low]])-1</f>
        <v>2.6221692491061876E-3</v>
      </c>
      <c r="AF672" s="1">
        <f>(Table2[[#This Row],[Current Week High]]/Table2[[#This Row],[Close Price]])-1</f>
        <v>2.4779415649601066E-2</v>
      </c>
      <c r="AG672" s="1">
        <f>(Table2[[#This Row],[Close Price]]/Table2[[#This Row],[Current Month Low]])-1</f>
        <v>1.2572223411084993E-2</v>
      </c>
      <c r="AH672" s="1">
        <f>(Table2[[#This Row],[Current Month High]]/Table2[[#This Row],[Close Price]])-1</f>
        <v>2.4779415649601066E-2</v>
      </c>
      <c r="AI672">
        <v>35.253870132614701</v>
      </c>
      <c r="AJ672">
        <v>23.625081645982998</v>
      </c>
      <c r="AK672" t="str">
        <f>IF(AND(Table2[[#This Row],[20D EMA]]&gt;Table2[[#This Row],[50D EMA]],Table2[[#This Row],[50D EMA]]&gt;Table2[[#This Row],[200D EMA]]),"Uptrend","Downtrend/NoTrend")</f>
        <v>Downtrend/NoTrend</v>
      </c>
      <c r="AL672">
        <v>-0.01</v>
      </c>
      <c r="AM672" t="s">
        <v>3193</v>
      </c>
      <c r="AN672">
        <v>-6.31</v>
      </c>
      <c r="AO672" t="s">
        <v>3193</v>
      </c>
      <c r="AP672">
        <v>-7.2580500672242004E-2</v>
      </c>
      <c r="AQ672">
        <f>(Table2[[#This Row],[Sharpe Ratio]]-AVERAGE(Table2[Sharpe Ratio]))/_xlfn.STDEV.P(Table2[Sharpe Ratio])</f>
        <v>-1.6235878592723367</v>
      </c>
      <c r="AR67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2">
        <f>_xlfn.RANK.AVG(Table2[[#This Row],[1Y Return vs Nifty Z-Score]],Table2[1Y Return vs Nifty Z-Score])</f>
        <v>672</v>
      </c>
      <c r="AT672">
        <f>_xlfn.RANK.AVG(Table2[[#This Row],[6M Return vs Nifty Z-Score]],Table2[6M Return vs Nifty Z-Score])</f>
        <v>491</v>
      </c>
      <c r="AU672">
        <f>_xlfn.RANK.AVG(Table2[[#This Row],[Sharpe Ratio Z-Score]],Table2[Sharpe Ratio Z-Score])</f>
        <v>697</v>
      </c>
      <c r="AV672">
        <f>(Table2[[#This Row],[Rank 1Y]]+Table2[[#This Row],[Rank 6M]]+Table2[[#This Row],[Rank Sharpe]])/3</f>
        <v>620</v>
      </c>
    </row>
    <row r="673" spans="1:48" x14ac:dyDescent="0.3">
      <c r="A673" t="s">
        <v>2023</v>
      </c>
      <c r="B673" t="s">
        <v>2024</v>
      </c>
      <c r="C673" t="s">
        <v>3154</v>
      </c>
      <c r="D673" t="s">
        <v>184</v>
      </c>
      <c r="E673">
        <v>3317.329001175</v>
      </c>
      <c r="F673">
        <v>211.39</v>
      </c>
      <c r="G673">
        <v>-53.947665786154602</v>
      </c>
      <c r="H673">
        <f>(Table2[[#This Row],[1Y Return vs Nifty]]-AVERAGE(Table2[1Y Return vs Nifty]))/_xlfn.STDEV.P(Table2[1Y Return vs Nifty])</f>
        <v>-1.3168509852781056</v>
      </c>
      <c r="I673">
        <v>-2.4518357587300401</v>
      </c>
      <c r="J673">
        <f>(Table2[[#This Row],[1M Return vs Nifty]]-AVERAGE(Table2[1M Return vs Nifty]))/_xlfn.STDEV.P(Table2[1M Return vs Nifty])</f>
        <v>-0.18490132081740376</v>
      </c>
      <c r="K673">
        <v>-18.322203605120801</v>
      </c>
      <c r="L673">
        <f>(Table2[[#This Row],[6M Return vs Nifty]]-AVERAGE(Table2[6M Return vs Nifty]))/_xlfn.STDEV.P(Table2[6M Return vs Nifty])</f>
        <v>-0.88879556190102749</v>
      </c>
      <c r="M673">
        <v>2.97753236143308</v>
      </c>
      <c r="N673">
        <f>(Table2[[#This Row],[1W Return vs Nifty]]-AVERAGE(Table2[1W Return vs Nifty]))/_xlfn.STDEV.P(Table2[1W Return vs Nifty])</f>
        <v>-0.22920912946577365</v>
      </c>
      <c r="O673">
        <v>239.57</v>
      </c>
      <c r="P673">
        <v>218.177996193192</v>
      </c>
      <c r="Q673">
        <v>227.18833226810801</v>
      </c>
      <c r="R673">
        <v>42.789317249704098</v>
      </c>
      <c r="S673" s="1">
        <f>(Table2[[#This Row],[Close Price]]-Table2[[#This Row],[20D EMA]])/Table2[[#This Row],[20D EMA]]</f>
        <v>-0.11762741578661773</v>
      </c>
      <c r="T673" s="1">
        <f>(Table2[[#This Row],[Close Price]]-Table2[[#This Row],[50D EMA]])/Table2[[#This Row],[50D EMA]]</f>
        <v>-3.1112194225037193E-2</v>
      </c>
      <c r="U673" s="1">
        <f>(Table2[[#This Row],[Close Price]]-Table2[[#This Row],[200D EMA]])/Table2[[#This Row],[200D EMA]]</f>
        <v>-6.9538484262757827E-2</v>
      </c>
      <c r="V673">
        <v>0.64950488545959995</v>
      </c>
      <c r="W673">
        <v>210.01</v>
      </c>
      <c r="X673">
        <v>212.5</v>
      </c>
      <c r="Y673">
        <v>209.41</v>
      </c>
      <c r="Z673">
        <v>213.11</v>
      </c>
      <c r="AA673">
        <v>209.41</v>
      </c>
      <c r="AB673">
        <v>215.47</v>
      </c>
      <c r="AC673" s="1">
        <f>(Table2[[#This Row],[Close Price]]/Table2[[#This Row],[Day Low]])-1</f>
        <v>6.5711156611589772E-3</v>
      </c>
      <c r="AD673" s="1">
        <f>(Table2[[#This Row],[Day High]]/Table2[[#This Row],[Close Price]])-1</f>
        <v>5.2509579450306099E-3</v>
      </c>
      <c r="AE673" s="1">
        <f>(Table2[[#This Row],[Close Price]]/Table2[[#This Row],[Current Week Low]])-1</f>
        <v>9.4551358578864875E-3</v>
      </c>
      <c r="AF673" s="1">
        <f>(Table2[[#This Row],[Current Week High]]/Table2[[#This Row],[Close Price]])-1</f>
        <v>8.1366195184258139E-3</v>
      </c>
      <c r="AG673" s="1">
        <f>(Table2[[#This Row],[Close Price]]/Table2[[#This Row],[Current Month Low]])-1</f>
        <v>9.4551358578864875E-3</v>
      </c>
      <c r="AH673" s="1">
        <f>(Table2[[#This Row],[Current Month High]]/Table2[[#This Row],[Close Price]])-1</f>
        <v>1.9300818392544716E-2</v>
      </c>
      <c r="AI673">
        <v>41.444723023794801</v>
      </c>
      <c r="AJ673">
        <v>10.9367620047231</v>
      </c>
      <c r="AK673" t="str">
        <f>IF(AND(Table2[[#This Row],[20D EMA]]&gt;Table2[[#This Row],[50D EMA]],Table2[[#This Row],[50D EMA]]&gt;Table2[[#This Row],[200D EMA]]),"Uptrend","Downtrend/NoTrend")</f>
        <v>Downtrend/NoTrend</v>
      </c>
      <c r="AL673">
        <v>-0.1</v>
      </c>
      <c r="AM673" t="s">
        <v>3193</v>
      </c>
      <c r="AN673">
        <v>-0.33</v>
      </c>
      <c r="AO673" t="s">
        <v>3193</v>
      </c>
      <c r="AP673">
        <v>5.4179156286799995E-4</v>
      </c>
      <c r="AQ673">
        <f>(Table2[[#This Row],[Sharpe Ratio]]-AVERAGE(Table2[Sharpe Ratio]))/_xlfn.STDEV.P(Table2[Sharpe Ratio])</f>
        <v>-0.77132936805985508</v>
      </c>
      <c r="AR67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3">
        <f>_xlfn.RANK.AVG(Table2[[#This Row],[1Y Return vs Nifty Z-Score]],Table2[1Y Return vs Nifty Z-Score])</f>
        <v>717</v>
      </c>
      <c r="AT673">
        <f>_xlfn.RANK.AVG(Table2[[#This Row],[6M Return vs Nifty Z-Score]],Table2[6M Return vs Nifty Z-Score])</f>
        <v>626</v>
      </c>
      <c r="AU673">
        <f>_xlfn.RANK.AVG(Table2[[#This Row],[Sharpe Ratio Z-Score]],Table2[Sharpe Ratio Z-Score])</f>
        <v>519</v>
      </c>
      <c r="AV673">
        <f>(Table2[[#This Row],[Rank 1Y]]+Table2[[#This Row],[Rank 6M]]+Table2[[#This Row],[Rank Sharpe]])/3</f>
        <v>620.66666666666663</v>
      </c>
    </row>
    <row r="674" spans="1:48" x14ac:dyDescent="0.3">
      <c r="A674" t="s">
        <v>1707</v>
      </c>
      <c r="B674" t="s">
        <v>1708</v>
      </c>
      <c r="C674" t="s">
        <v>3158</v>
      </c>
      <c r="D674" t="s">
        <v>1162</v>
      </c>
      <c r="E674">
        <v>5082.6637485000001</v>
      </c>
      <c r="F674">
        <v>3032.1</v>
      </c>
      <c r="G674">
        <v>-9.2742904211163193</v>
      </c>
      <c r="H674">
        <f>(Table2[[#This Row],[1Y Return vs Nifty]]-AVERAGE(Table2[1Y Return vs Nifty]))/_xlfn.STDEV.P(Table2[1Y Return vs Nifty])</f>
        <v>-0.5759210780787638</v>
      </c>
      <c r="I674">
        <v>-2.18448715600152</v>
      </c>
      <c r="J674">
        <f>(Table2[[#This Row],[1M Return vs Nifty]]-AVERAGE(Table2[1M Return vs Nifty]))/_xlfn.STDEV.P(Table2[1M Return vs Nifty])</f>
        <v>-0.15543675059954259</v>
      </c>
      <c r="K674">
        <v>-21.546447961071099</v>
      </c>
      <c r="L674">
        <f>(Table2[[#This Row],[6M Return vs Nifty]]-AVERAGE(Table2[6M Return vs Nifty]))/_xlfn.STDEV.P(Table2[6M Return vs Nifty])</f>
        <v>-0.98647926429412658</v>
      </c>
      <c r="M674">
        <v>2.44646774083914</v>
      </c>
      <c r="N674">
        <f>(Table2[[#This Row],[1W Return vs Nifty]]-AVERAGE(Table2[1W Return vs Nifty]))/_xlfn.STDEV.P(Table2[1W Return vs Nifty])</f>
        <v>-0.33153120048257367</v>
      </c>
      <c r="O674">
        <v>3005.4</v>
      </c>
      <c r="P674">
        <v>3087.3844321551801</v>
      </c>
      <c r="Q674">
        <v>3008.0013727294199</v>
      </c>
      <c r="R674">
        <v>46.940724433389498</v>
      </c>
      <c r="S674" s="1">
        <f>(Table2[[#This Row],[Close Price]]-Table2[[#This Row],[20D EMA]])/Table2[[#This Row],[20D EMA]]</f>
        <v>8.8840087841884005E-3</v>
      </c>
      <c r="T674" s="1">
        <f>(Table2[[#This Row],[Close Price]]-Table2[[#This Row],[50D EMA]])/Table2[[#This Row],[50D EMA]]</f>
        <v>-1.7906559215428941E-2</v>
      </c>
      <c r="U674" s="1">
        <f>(Table2[[#This Row],[Close Price]]-Table2[[#This Row],[200D EMA]])/Table2[[#This Row],[200D EMA]]</f>
        <v>8.0115080694638154E-3</v>
      </c>
      <c r="V674">
        <v>0.42294366849502901</v>
      </c>
      <c r="W674">
        <v>3009.6</v>
      </c>
      <c r="X674">
        <v>3034.2</v>
      </c>
      <c r="Y674">
        <v>2980</v>
      </c>
      <c r="Z674">
        <v>3040</v>
      </c>
      <c r="AA674">
        <v>2951</v>
      </c>
      <c r="AB674">
        <v>3074.1</v>
      </c>
      <c r="AC674" s="1">
        <f>(Table2[[#This Row],[Close Price]]/Table2[[#This Row],[Day Low]])-1</f>
        <v>7.4760765550239139E-3</v>
      </c>
      <c r="AD674" s="1">
        <f>(Table2[[#This Row],[Day High]]/Table2[[#This Row],[Close Price]])-1</f>
        <v>6.925892945484069E-4</v>
      </c>
      <c r="AE674" s="1">
        <f>(Table2[[#This Row],[Close Price]]/Table2[[#This Row],[Current Week Low]])-1</f>
        <v>1.7483221476509936E-2</v>
      </c>
      <c r="AF674" s="1">
        <f>(Table2[[#This Row],[Current Week High]]/Table2[[#This Row],[Close Price]])-1</f>
        <v>2.6054549652057002E-3</v>
      </c>
      <c r="AG674" s="1">
        <f>(Table2[[#This Row],[Close Price]]/Table2[[#This Row],[Current Month Low]])-1</f>
        <v>2.7482209420535364E-2</v>
      </c>
      <c r="AH674" s="1">
        <f>(Table2[[#This Row],[Current Month High]]/Table2[[#This Row],[Close Price]])-1</f>
        <v>1.3851785890966584E-2</v>
      </c>
      <c r="AI674">
        <v>22.027637610896701</v>
      </c>
      <c r="AJ674">
        <v>31.830434782608599</v>
      </c>
      <c r="AK674" t="str">
        <f>IF(AND(Table2[[#This Row],[20D EMA]]&gt;Table2[[#This Row],[50D EMA]],Table2[[#This Row],[50D EMA]]&gt;Table2[[#This Row],[200D EMA]]),"Uptrend","Downtrend/NoTrend")</f>
        <v>Downtrend/NoTrend</v>
      </c>
      <c r="AL674">
        <v>0</v>
      </c>
      <c r="AM674">
        <v>0</v>
      </c>
      <c r="AN674">
        <v>-0.43</v>
      </c>
      <c r="AO674" t="s">
        <v>3193</v>
      </c>
      <c r="AP674">
        <v>-7.3617814066288007E-2</v>
      </c>
      <c r="AQ674">
        <f>(Table2[[#This Row],[Sharpe Ratio]]-AVERAGE(Table2[Sharpe Ratio]))/_xlfn.STDEV.P(Table2[Sharpe Ratio])</f>
        <v>-1.6356780047136423</v>
      </c>
      <c r="AR67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4">
        <f>_xlfn.RANK.AVG(Table2[[#This Row],[1Y Return vs Nifty Z-Score]],Table2[1Y Return vs Nifty Z-Score])</f>
        <v>513</v>
      </c>
      <c r="AT674">
        <f>_xlfn.RANK.AVG(Table2[[#This Row],[6M Return vs Nifty Z-Score]],Table2[6M Return vs Nifty Z-Score])</f>
        <v>652</v>
      </c>
      <c r="AU674">
        <f>_xlfn.RANK.AVG(Table2[[#This Row],[Sharpe Ratio Z-Score]],Table2[Sharpe Ratio Z-Score])</f>
        <v>698</v>
      </c>
      <c r="AV674">
        <f>(Table2[[#This Row],[Rank 1Y]]+Table2[[#This Row],[Rank 6M]]+Table2[[#This Row],[Rank Sharpe]])/3</f>
        <v>621</v>
      </c>
    </row>
    <row r="675" spans="1:48" x14ac:dyDescent="0.3">
      <c r="A675" t="s">
        <v>2439</v>
      </c>
      <c r="B675" t="s">
        <v>2440</v>
      </c>
      <c r="C675" t="s">
        <v>3156</v>
      </c>
      <c r="D675" t="s">
        <v>77</v>
      </c>
      <c r="E675">
        <v>2116.9815699999999</v>
      </c>
      <c r="F675">
        <v>81.95</v>
      </c>
      <c r="G675">
        <v>-60.294020687659902</v>
      </c>
      <c r="H675">
        <f>(Table2[[#This Row],[1Y Return vs Nifty]]-AVERAGE(Table2[1Y Return vs Nifty]))/_xlfn.STDEV.P(Table2[1Y Return vs Nifty])</f>
        <v>-1.4221084033666966</v>
      </c>
      <c r="I675">
        <v>-5.5888573289149504</v>
      </c>
      <c r="J675">
        <f>(Table2[[#This Row],[1M Return vs Nifty]]-AVERAGE(Table2[1M Return vs Nifty]))/_xlfn.STDEV.P(Table2[1M Return vs Nifty])</f>
        <v>-0.53063341511795903</v>
      </c>
      <c r="K675">
        <v>-24.527153571084</v>
      </c>
      <c r="L675">
        <f>(Table2[[#This Row],[6M Return vs Nifty]]-AVERAGE(Table2[6M Return vs Nifty]))/_xlfn.STDEV.P(Table2[6M Return vs Nifty])</f>
        <v>-1.0767845661216999</v>
      </c>
      <c r="M675">
        <v>0.47640446978248702</v>
      </c>
      <c r="N675">
        <f>(Table2[[#This Row],[1W Return vs Nifty]]-AVERAGE(Table2[1W Return vs Nifty]))/_xlfn.STDEV.P(Table2[1W Return vs Nifty])</f>
        <v>-0.71111015587071635</v>
      </c>
      <c r="O675">
        <v>102.7</v>
      </c>
      <c r="P675">
        <v>87.277137513115306</v>
      </c>
      <c r="Q675">
        <v>94.999147404801207</v>
      </c>
      <c r="R675">
        <v>35.515927578291802</v>
      </c>
      <c r="S675" s="1">
        <f>(Table2[[#This Row],[Close Price]]-Table2[[#This Row],[20D EMA]])/Table2[[#This Row],[20D EMA]]</f>
        <v>-0.20204479065238559</v>
      </c>
      <c r="T675" s="1">
        <f>(Table2[[#This Row],[Close Price]]-Table2[[#This Row],[50D EMA]])/Table2[[#This Row],[50D EMA]]</f>
        <v>-6.1037032892087971E-2</v>
      </c>
      <c r="U675" s="1">
        <f>(Table2[[#This Row],[Close Price]]-Table2[[#This Row],[200D EMA]])/Table2[[#This Row],[200D EMA]]</f>
        <v>-0.13736067913533409</v>
      </c>
      <c r="V675">
        <v>0.465443113202202</v>
      </c>
      <c r="W675">
        <v>81.69</v>
      </c>
      <c r="X675">
        <v>82.24</v>
      </c>
      <c r="Y675">
        <v>81</v>
      </c>
      <c r="Z675">
        <v>83.18</v>
      </c>
      <c r="AA675">
        <v>81</v>
      </c>
      <c r="AB675">
        <v>83.99</v>
      </c>
      <c r="AC675" s="1">
        <f>(Table2[[#This Row],[Close Price]]/Table2[[#This Row],[Day Low]])-1</f>
        <v>3.1827641082140534E-3</v>
      </c>
      <c r="AD675" s="1">
        <f>(Table2[[#This Row],[Day High]]/Table2[[#This Row],[Close Price]])-1</f>
        <v>3.5387431360585087E-3</v>
      </c>
      <c r="AE675" s="1">
        <f>(Table2[[#This Row],[Close Price]]/Table2[[#This Row],[Current Week Low]])-1</f>
        <v>1.1728395061728403E-2</v>
      </c>
      <c r="AF675" s="1">
        <f>(Table2[[#This Row],[Current Week High]]/Table2[[#This Row],[Close Price]])-1</f>
        <v>1.5009151921903552E-2</v>
      </c>
      <c r="AG675" s="1">
        <f>(Table2[[#This Row],[Close Price]]/Table2[[#This Row],[Current Month Low]])-1</f>
        <v>1.1728395061728403E-2</v>
      </c>
      <c r="AH675" s="1">
        <f>(Table2[[#This Row],[Current Month High]]/Table2[[#This Row],[Close Price]])-1</f>
        <v>2.4893227577791333E-2</v>
      </c>
      <c r="AI675">
        <v>90.359975594874896</v>
      </c>
      <c r="AJ675">
        <v>2.4375</v>
      </c>
      <c r="AK675" t="str">
        <f>IF(AND(Table2[[#This Row],[20D EMA]]&gt;Table2[[#This Row],[50D EMA]],Table2[[#This Row],[50D EMA]]&gt;Table2[[#This Row],[200D EMA]]),"Uptrend","Downtrend/NoTrend")</f>
        <v>Downtrend/NoTrend</v>
      </c>
      <c r="AL675">
        <v>-0.16</v>
      </c>
      <c r="AM675" t="s">
        <v>3193</v>
      </c>
      <c r="AN675">
        <v>-1.83</v>
      </c>
      <c r="AO675" t="s">
        <v>3193</v>
      </c>
      <c r="AP675">
        <v>2.4326518291178E-2</v>
      </c>
      <c r="AQ675">
        <f>(Table2[[#This Row],[Sharpe Ratio]]-AVERAGE(Table2[Sharpe Ratio]))/_xlfn.STDEV.P(Table2[Sharpe Ratio])</f>
        <v>-0.49411246613076626</v>
      </c>
      <c r="AR67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5">
        <f>_xlfn.RANK.AVG(Table2[[#This Row],[1Y Return vs Nifty Z-Score]],Table2[1Y Return vs Nifty Z-Score])</f>
        <v>726</v>
      </c>
      <c r="AT675">
        <f>_xlfn.RANK.AVG(Table2[[#This Row],[6M Return vs Nifty Z-Score]],Table2[6M Return vs Nifty Z-Score])</f>
        <v>675</v>
      </c>
      <c r="AU675">
        <f>_xlfn.RANK.AVG(Table2[[#This Row],[Sharpe Ratio Z-Score]],Table2[Sharpe Ratio Z-Score])</f>
        <v>467</v>
      </c>
      <c r="AV675">
        <f>(Table2[[#This Row],[Rank 1Y]]+Table2[[#This Row],[Rank 6M]]+Table2[[#This Row],[Rank Sharpe]])/3</f>
        <v>622.66666666666663</v>
      </c>
    </row>
    <row r="676" spans="1:48" x14ac:dyDescent="0.3">
      <c r="A676" t="s">
        <v>622</v>
      </c>
      <c r="B676" t="s">
        <v>623</v>
      </c>
      <c r="C676" t="s">
        <v>3148</v>
      </c>
      <c r="D676" t="s">
        <v>24</v>
      </c>
      <c r="E676">
        <v>31309.227701374999</v>
      </c>
      <c r="F676">
        <v>194.35</v>
      </c>
      <c r="G676">
        <v>-47.246904854733899</v>
      </c>
      <c r="H676">
        <f>(Table2[[#This Row],[1Y Return vs Nifty]]-AVERAGE(Table2[1Y Return vs Nifty]))/_xlfn.STDEV.P(Table2[1Y Return vs Nifty])</f>
        <v>-1.2057155688356755</v>
      </c>
      <c r="I676">
        <v>-2.75299672054651</v>
      </c>
      <c r="J676">
        <f>(Table2[[#This Row],[1M Return vs Nifty]]-AVERAGE(Table2[1M Return vs Nifty]))/_xlfn.STDEV.P(Table2[1M Return vs Nifty])</f>
        <v>-0.21809236133812301</v>
      </c>
      <c r="K676">
        <v>-2.0460194104955001</v>
      </c>
      <c r="L676">
        <f>(Table2[[#This Row],[6M Return vs Nifty]]-AVERAGE(Table2[6M Return vs Nifty]))/_xlfn.STDEV.P(Table2[6M Return vs Nifty])</f>
        <v>-0.39568221271306347</v>
      </c>
      <c r="M676">
        <v>8.4040256480450903</v>
      </c>
      <c r="N676">
        <f>(Table2[[#This Row],[1W Return vs Nifty]]-AVERAGE(Table2[1W Return vs Nifty]))/_xlfn.STDEV.P(Table2[1W Return vs Nifty])</f>
        <v>0.81633224142034122</v>
      </c>
      <c r="O676">
        <v>197.39</v>
      </c>
      <c r="P676">
        <v>198.92485622409799</v>
      </c>
      <c r="Q676">
        <v>203.68821073700201</v>
      </c>
      <c r="R676">
        <v>47.228130310023701</v>
      </c>
      <c r="S676" s="1">
        <f>(Table2[[#This Row],[Close Price]]-Table2[[#This Row],[20D EMA]])/Table2[[#This Row],[20D EMA]]</f>
        <v>-1.5400982825877665E-2</v>
      </c>
      <c r="T676" s="1">
        <f>(Table2[[#This Row],[Close Price]]-Table2[[#This Row],[50D EMA]])/Table2[[#This Row],[50D EMA]]</f>
        <v>-2.2997911427138161E-2</v>
      </c>
      <c r="U676" s="1">
        <f>(Table2[[#This Row],[Close Price]]-Table2[[#This Row],[200D EMA]])/Table2[[#This Row],[200D EMA]]</f>
        <v>-4.584561228759243E-2</v>
      </c>
      <c r="V676">
        <v>1.3565007234514701</v>
      </c>
      <c r="W676">
        <v>193.81</v>
      </c>
      <c r="X676">
        <v>201.45</v>
      </c>
      <c r="Y676">
        <v>193.81</v>
      </c>
      <c r="Z676">
        <v>210.65</v>
      </c>
      <c r="AA676">
        <v>182.55</v>
      </c>
      <c r="AB676">
        <v>211.8</v>
      </c>
      <c r="AC676" s="1">
        <f>(Table2[[#This Row],[Close Price]]/Table2[[#This Row],[Day Low]])-1</f>
        <v>2.7862339404571834E-3</v>
      </c>
      <c r="AD676" s="1">
        <f>(Table2[[#This Row],[Day High]]/Table2[[#This Row],[Close Price]])-1</f>
        <v>3.6532029843066693E-2</v>
      </c>
      <c r="AE676" s="1">
        <f>(Table2[[#This Row],[Close Price]]/Table2[[#This Row],[Current Week Low]])-1</f>
        <v>2.7862339404571834E-3</v>
      </c>
      <c r="AF676" s="1">
        <f>(Table2[[#This Row],[Current Week High]]/Table2[[#This Row],[Close Price]])-1</f>
        <v>8.3869307949575589E-2</v>
      </c>
      <c r="AG676" s="1">
        <f>(Table2[[#This Row],[Close Price]]/Table2[[#This Row],[Current Month Low]])-1</f>
        <v>6.4639824705559956E-2</v>
      </c>
      <c r="AH676" s="1">
        <f>(Table2[[#This Row],[Current Month High]]/Table2[[#This Row],[Close Price]])-1</f>
        <v>8.9786467712889229E-2</v>
      </c>
      <c r="AI676">
        <v>35.374324671983501</v>
      </c>
      <c r="AJ676">
        <v>14.898019509311199</v>
      </c>
      <c r="AK676" t="str">
        <f>IF(AND(Table2[[#This Row],[20D EMA]]&gt;Table2[[#This Row],[50D EMA]],Table2[[#This Row],[50D EMA]]&gt;Table2[[#This Row],[200D EMA]]),"Uptrend","Downtrend/NoTrend")</f>
        <v>Downtrend/NoTrend</v>
      </c>
      <c r="AL676">
        <v>0</v>
      </c>
      <c r="AM676" t="s">
        <v>3195</v>
      </c>
      <c r="AN676">
        <v>-5.34</v>
      </c>
      <c r="AO676" t="s">
        <v>3193</v>
      </c>
      <c r="AP676">
        <v>-9.3049102874526002E-2</v>
      </c>
      <c r="AQ676">
        <f>(Table2[[#This Row],[Sharpe Ratio]]-AVERAGE(Table2[Sharpe Ratio]))/_xlfn.STDEV.P(Table2[Sharpe Ratio])</f>
        <v>-1.8621545055976136</v>
      </c>
      <c r="AR67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6">
        <f>_xlfn.RANK.AVG(Table2[[#This Row],[1Y Return vs Nifty Z-Score]],Table2[1Y Return vs Nifty Z-Score])</f>
        <v>703</v>
      </c>
      <c r="AT676">
        <f>_xlfn.RANK.AVG(Table2[[#This Row],[6M Return vs Nifty Z-Score]],Table2[6M Return vs Nifty Z-Score])</f>
        <v>455</v>
      </c>
      <c r="AU676">
        <f>_xlfn.RANK.AVG(Table2[[#This Row],[Sharpe Ratio Z-Score]],Table2[Sharpe Ratio Z-Score])</f>
        <v>714</v>
      </c>
      <c r="AV676">
        <f>(Table2[[#This Row],[Rank 1Y]]+Table2[[#This Row],[Rank 6M]]+Table2[[#This Row],[Rank Sharpe]])/3</f>
        <v>624</v>
      </c>
    </row>
    <row r="677" spans="1:48" x14ac:dyDescent="0.3">
      <c r="A677" t="s">
        <v>1684</v>
      </c>
      <c r="B677" t="s">
        <v>1685</v>
      </c>
      <c r="C677" t="s">
        <v>3160</v>
      </c>
      <c r="D677" t="s">
        <v>532</v>
      </c>
      <c r="E677">
        <v>5254.0204270759996</v>
      </c>
      <c r="F677">
        <v>105.46</v>
      </c>
      <c r="G677">
        <v>-40.776117539398101</v>
      </c>
      <c r="H677">
        <f>(Table2[[#This Row],[1Y Return vs Nifty]]-AVERAGE(Table2[1Y Return vs Nifty]))/_xlfn.STDEV.P(Table2[1Y Return vs Nifty])</f>
        <v>-1.0983943779500063</v>
      </c>
      <c r="I677">
        <v>2.1148016725441399</v>
      </c>
      <c r="J677">
        <f>(Table2[[#This Row],[1M Return vs Nifty]]-AVERAGE(Table2[1M Return vs Nifty]))/_xlfn.STDEV.P(Table2[1M Return vs Nifty])</f>
        <v>0.31838916912738374</v>
      </c>
      <c r="K677">
        <v>-3.9497529402773099</v>
      </c>
      <c r="L677">
        <f>(Table2[[#This Row],[6M Return vs Nifty]]-AVERAGE(Table2[6M Return vs Nifty]))/_xlfn.STDEV.P(Table2[6M Return vs Nifty])</f>
        <v>-0.45335890189320482</v>
      </c>
      <c r="M677">
        <v>-0.56277108222241201</v>
      </c>
      <c r="N677">
        <f>(Table2[[#This Row],[1W Return vs Nifty]]-AVERAGE(Table2[1W Return vs Nifty]))/_xlfn.STDEV.P(Table2[1W Return vs Nifty])</f>
        <v>-0.91133173062417672</v>
      </c>
      <c r="O677">
        <v>109.55</v>
      </c>
      <c r="P677">
        <v>108.143118616187</v>
      </c>
      <c r="Q677">
        <v>108.59961475563399</v>
      </c>
      <c r="R677">
        <v>33.707211301845703</v>
      </c>
      <c r="S677" s="1">
        <f>(Table2[[#This Row],[Close Price]]-Table2[[#This Row],[20D EMA]])/Table2[[#This Row],[20D EMA]]</f>
        <v>-3.7334550433591997E-2</v>
      </c>
      <c r="T677" s="1">
        <f>(Table2[[#This Row],[Close Price]]-Table2[[#This Row],[50D EMA]])/Table2[[#This Row],[50D EMA]]</f>
        <v>-2.4810812287647397E-2</v>
      </c>
      <c r="U677" s="1">
        <f>(Table2[[#This Row],[Close Price]]-Table2[[#This Row],[200D EMA]])/Table2[[#This Row],[200D EMA]]</f>
        <v>-2.8909999015177178E-2</v>
      </c>
      <c r="V677">
        <v>0.63828021600532203</v>
      </c>
      <c r="W677">
        <v>105</v>
      </c>
      <c r="X677">
        <v>106.58</v>
      </c>
      <c r="Y677">
        <v>105.07</v>
      </c>
      <c r="Z677">
        <v>106.5</v>
      </c>
      <c r="AA677">
        <v>105.07</v>
      </c>
      <c r="AB677">
        <v>107.45</v>
      </c>
      <c r="AC677" s="1">
        <f>(Table2[[#This Row],[Close Price]]/Table2[[#This Row],[Day Low]])-1</f>
        <v>4.3809523809523743E-3</v>
      </c>
      <c r="AD677" s="1">
        <f>(Table2[[#This Row],[Day High]]/Table2[[#This Row],[Close Price]])-1</f>
        <v>1.0620140337568751E-2</v>
      </c>
      <c r="AE677" s="1">
        <f>(Table2[[#This Row],[Close Price]]/Table2[[#This Row],[Current Week Low]])-1</f>
        <v>3.7118111735032766E-3</v>
      </c>
      <c r="AF677" s="1">
        <f>(Table2[[#This Row],[Current Week High]]/Table2[[#This Row],[Close Price]])-1</f>
        <v>9.8615588848853797E-3</v>
      </c>
      <c r="AG677" s="1">
        <f>(Table2[[#This Row],[Close Price]]/Table2[[#This Row],[Current Month Low]])-1</f>
        <v>3.7118111735032766E-3</v>
      </c>
      <c r="AH677" s="1">
        <f>(Table2[[#This Row],[Current Month High]]/Table2[[#This Row],[Close Price]])-1</f>
        <v>1.8869713635501606E-2</v>
      </c>
      <c r="AI677">
        <v>26.777925279726901</v>
      </c>
      <c r="AJ677">
        <v>15.256830601092799</v>
      </c>
      <c r="AK677" t="str">
        <f>IF(AND(Table2[[#This Row],[20D EMA]]&gt;Table2[[#This Row],[50D EMA]],Table2[[#This Row],[50D EMA]]&gt;Table2[[#This Row],[200D EMA]]),"Uptrend","Downtrend/NoTrend")</f>
        <v>Downtrend/NoTrend</v>
      </c>
      <c r="AL677">
        <v>-0.06</v>
      </c>
      <c r="AM677" t="s">
        <v>3193</v>
      </c>
      <c r="AN677">
        <v>-6.36</v>
      </c>
      <c r="AO677" t="s">
        <v>3193</v>
      </c>
      <c r="AP677">
        <v>-9.3725356306786994E-2</v>
      </c>
      <c r="AQ677">
        <f>(Table2[[#This Row],[Sharpe Ratio]]-AVERAGE(Table2[Sharpe Ratio]))/_xlfn.STDEV.P(Table2[Sharpe Ratio])</f>
        <v>-1.8700364074395703</v>
      </c>
      <c r="AR67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7">
        <f>_xlfn.RANK.AVG(Table2[[#This Row],[1Y Return vs Nifty Z-Score]],Table2[1Y Return vs Nifty Z-Score])</f>
        <v>679</v>
      </c>
      <c r="AT677">
        <f>_xlfn.RANK.AVG(Table2[[#This Row],[6M Return vs Nifty Z-Score]],Table2[6M Return vs Nifty Z-Score])</f>
        <v>478</v>
      </c>
      <c r="AU677">
        <f>_xlfn.RANK.AVG(Table2[[#This Row],[Sharpe Ratio Z-Score]],Table2[Sharpe Ratio Z-Score])</f>
        <v>715</v>
      </c>
      <c r="AV677">
        <f>(Table2[[#This Row],[Rank 1Y]]+Table2[[#This Row],[Rank 6M]]+Table2[[#This Row],[Rank Sharpe]])/3</f>
        <v>624</v>
      </c>
    </row>
    <row r="678" spans="1:48" x14ac:dyDescent="0.3">
      <c r="A678" t="s">
        <v>740</v>
      </c>
      <c r="B678" t="s">
        <v>741</v>
      </c>
      <c r="C678" t="s">
        <v>3157</v>
      </c>
      <c r="D678" t="s">
        <v>100</v>
      </c>
      <c r="E678">
        <v>23144.40261714</v>
      </c>
      <c r="F678">
        <v>286.3</v>
      </c>
      <c r="G678">
        <v>-37.5506740255396</v>
      </c>
      <c r="H678">
        <f>(Table2[[#This Row],[1Y Return vs Nifty]]-AVERAGE(Table2[1Y Return vs Nifty]))/_xlfn.STDEV.P(Table2[1Y Return vs Nifty])</f>
        <v>-1.0448988105371577</v>
      </c>
      <c r="I678">
        <v>-6.7831273529081804</v>
      </c>
      <c r="J678">
        <f>(Table2[[#This Row],[1M Return vs Nifty]]-AVERAGE(Table2[1M Return vs Nifty]))/_xlfn.STDEV.P(Table2[1M Return vs Nifty])</f>
        <v>-0.66225427500615408</v>
      </c>
      <c r="K678">
        <v>-7.68933110090477</v>
      </c>
      <c r="L678">
        <f>(Table2[[#This Row],[6M Return vs Nifty]]-AVERAGE(Table2[6M Return vs Nifty]))/_xlfn.STDEV.P(Table2[6M Return vs Nifty])</f>
        <v>-0.56665547615697531</v>
      </c>
      <c r="M678">
        <v>2.6090072336237</v>
      </c>
      <c r="N678">
        <f>(Table2[[#This Row],[1W Return vs Nifty]]-AVERAGE(Table2[1W Return vs Nifty]))/_xlfn.STDEV.P(Table2[1W Return vs Nifty])</f>
        <v>-0.30021415001678298</v>
      </c>
      <c r="O678">
        <v>296.12</v>
      </c>
      <c r="P678">
        <v>296.58682379481598</v>
      </c>
      <c r="Q678">
        <v>294.59496410009803</v>
      </c>
      <c r="R678">
        <v>33.522053667996701</v>
      </c>
      <c r="S678" s="1">
        <f>(Table2[[#This Row],[Close Price]]-Table2[[#This Row],[20D EMA]])/Table2[[#This Row],[20D EMA]]</f>
        <v>-3.316223152775899E-2</v>
      </c>
      <c r="T678" s="1">
        <f>(Table2[[#This Row],[Close Price]]-Table2[[#This Row],[50D EMA]])/Table2[[#This Row],[50D EMA]]</f>
        <v>-3.4684021573165302E-2</v>
      </c>
      <c r="U678" s="1">
        <f>(Table2[[#This Row],[Close Price]]-Table2[[#This Row],[200D EMA]])/Table2[[#This Row],[200D EMA]]</f>
        <v>-2.8157182270364726E-2</v>
      </c>
      <c r="V678">
        <v>0.469804324445042</v>
      </c>
      <c r="W678">
        <v>285.64999999999998</v>
      </c>
      <c r="X678">
        <v>292.35000000000002</v>
      </c>
      <c r="Y678">
        <v>285</v>
      </c>
      <c r="Z678">
        <v>292.35000000000002</v>
      </c>
      <c r="AA678">
        <v>278.75</v>
      </c>
      <c r="AB678">
        <v>313.5</v>
      </c>
      <c r="AC678" s="1">
        <f>(Table2[[#This Row],[Close Price]]/Table2[[#This Row],[Day Low]])-1</f>
        <v>2.2755119901978205E-3</v>
      </c>
      <c r="AD678" s="1">
        <f>(Table2[[#This Row],[Day High]]/Table2[[#This Row],[Close Price]])-1</f>
        <v>2.1131680055885393E-2</v>
      </c>
      <c r="AE678" s="1">
        <f>(Table2[[#This Row],[Close Price]]/Table2[[#This Row],[Current Week Low]])-1</f>
        <v>4.5614035087719884E-3</v>
      </c>
      <c r="AF678" s="1">
        <f>(Table2[[#This Row],[Current Week High]]/Table2[[#This Row],[Close Price]])-1</f>
        <v>2.1131680055885393E-2</v>
      </c>
      <c r="AG678" s="1">
        <f>(Table2[[#This Row],[Close Price]]/Table2[[#This Row],[Current Month Low]])-1</f>
        <v>2.708520179372198E-2</v>
      </c>
      <c r="AH678" s="1">
        <f>(Table2[[#This Row],[Current Month High]]/Table2[[#This Row],[Close Price]])-1</f>
        <v>9.5005239259517982E-2</v>
      </c>
      <c r="AI678">
        <v>24.799161718477102</v>
      </c>
      <c r="AJ678">
        <v>13.678777049831201</v>
      </c>
      <c r="AK678" t="str">
        <f>IF(AND(Table2[[#This Row],[20D EMA]]&gt;Table2[[#This Row],[50D EMA]],Table2[[#This Row],[50D EMA]]&gt;Table2[[#This Row],[200D EMA]]),"Uptrend","Downtrend/NoTrend")</f>
        <v>Downtrend/NoTrend</v>
      </c>
      <c r="AL678">
        <v>0.05</v>
      </c>
      <c r="AM678" t="s">
        <v>3194</v>
      </c>
      <c r="AN678">
        <v>-5.84</v>
      </c>
      <c r="AO678" t="s">
        <v>3193</v>
      </c>
      <c r="AP678">
        <v>-8.5710541517562994E-2</v>
      </c>
      <c r="AQ678">
        <f>(Table2[[#This Row],[Sharpe Ratio]]-AVERAGE(Table2[Sharpe Ratio]))/_xlfn.STDEV.P(Table2[Sharpe Ratio])</f>
        <v>-1.7766217489158904</v>
      </c>
      <c r="AR67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8">
        <f>_xlfn.RANK.AVG(Table2[[#This Row],[1Y Return vs Nifty Z-Score]],Table2[1Y Return vs Nifty Z-Score])</f>
        <v>668</v>
      </c>
      <c r="AT678">
        <f>_xlfn.RANK.AVG(Table2[[#This Row],[6M Return vs Nifty Z-Score]],Table2[6M Return vs Nifty Z-Score])</f>
        <v>503</v>
      </c>
      <c r="AU678">
        <f>_xlfn.RANK.AVG(Table2[[#This Row],[Sharpe Ratio Z-Score]],Table2[Sharpe Ratio Z-Score])</f>
        <v>706</v>
      </c>
      <c r="AV678">
        <f>(Table2[[#This Row],[Rank 1Y]]+Table2[[#This Row],[Rank 6M]]+Table2[[#This Row],[Rank Sharpe]])/3</f>
        <v>625.66666666666663</v>
      </c>
    </row>
    <row r="679" spans="1:48" x14ac:dyDescent="0.3">
      <c r="A679" t="s">
        <v>868</v>
      </c>
      <c r="B679" t="s">
        <v>869</v>
      </c>
      <c r="C679" t="s">
        <v>3157</v>
      </c>
      <c r="D679" t="s">
        <v>605</v>
      </c>
      <c r="E679">
        <v>18644.847590099998</v>
      </c>
      <c r="F679">
        <v>1450.65</v>
      </c>
      <c r="G679">
        <v>-38.100424701455204</v>
      </c>
      <c r="H679">
        <f>(Table2[[#This Row],[1Y Return vs Nifty]]-AVERAGE(Table2[1Y Return vs Nifty]))/_xlfn.STDEV.P(Table2[1Y Return vs Nifty])</f>
        <v>-1.0540166959434101</v>
      </c>
      <c r="I679">
        <v>-0.50089588021038201</v>
      </c>
      <c r="J679">
        <f>(Table2[[#This Row],[1M Return vs Nifty]]-AVERAGE(Table2[1M Return vs Nifty]))/_xlfn.STDEV.P(Table2[1M Return vs Nifty])</f>
        <v>3.0112352172837711E-2</v>
      </c>
      <c r="K679">
        <v>-4.44364525164975</v>
      </c>
      <c r="L679">
        <f>(Table2[[#This Row],[6M Return vs Nifty]]-AVERAGE(Table2[6M Return vs Nifty]))/_xlfn.STDEV.P(Table2[6M Return vs Nifty])</f>
        <v>-0.46832216901323853</v>
      </c>
      <c r="M679">
        <v>4.3570003982527599</v>
      </c>
      <c r="N679">
        <f>(Table2[[#This Row],[1W Return vs Nifty]]-AVERAGE(Table2[1W Return vs Nifty]))/_xlfn.STDEV.P(Table2[1W Return vs Nifty])</f>
        <v>3.6577784132438673E-2</v>
      </c>
      <c r="O679">
        <v>1415.47</v>
      </c>
      <c r="P679">
        <v>1434.07812018342</v>
      </c>
      <c r="Q679">
        <v>1466.8251982393001</v>
      </c>
      <c r="R679">
        <v>68.166718118667404</v>
      </c>
      <c r="S679" s="1">
        <f>(Table2[[#This Row],[Close Price]]-Table2[[#This Row],[20D EMA]])/Table2[[#This Row],[20D EMA]]</f>
        <v>2.485393544193806E-2</v>
      </c>
      <c r="T679" s="1">
        <f>(Table2[[#This Row],[Close Price]]-Table2[[#This Row],[50D EMA]])/Table2[[#This Row],[50D EMA]]</f>
        <v>1.1555772020606913E-2</v>
      </c>
      <c r="U679" s="1">
        <f>(Table2[[#This Row],[Close Price]]-Table2[[#This Row],[200D EMA]])/Table2[[#This Row],[200D EMA]]</f>
        <v>-1.1027352310770141E-2</v>
      </c>
      <c r="V679">
        <v>0.831137515236261</v>
      </c>
      <c r="W679">
        <v>1416</v>
      </c>
      <c r="X679">
        <v>1454.9</v>
      </c>
      <c r="Y679">
        <v>1392.55</v>
      </c>
      <c r="Z679">
        <v>1454.9</v>
      </c>
      <c r="AA679">
        <v>1340</v>
      </c>
      <c r="AB679">
        <v>1454.9</v>
      </c>
      <c r="AC679" s="1">
        <f>(Table2[[#This Row],[Close Price]]/Table2[[#This Row],[Day Low]])-1</f>
        <v>2.4470338983050954E-2</v>
      </c>
      <c r="AD679" s="1">
        <f>(Table2[[#This Row],[Day High]]/Table2[[#This Row],[Close Price]])-1</f>
        <v>2.9297211594803141E-3</v>
      </c>
      <c r="AE679" s="1">
        <f>(Table2[[#This Row],[Close Price]]/Table2[[#This Row],[Current Week Low]])-1</f>
        <v>4.1722020753294453E-2</v>
      </c>
      <c r="AF679" s="1">
        <f>(Table2[[#This Row],[Current Week High]]/Table2[[#This Row],[Close Price]])-1</f>
        <v>2.9297211594803141E-3</v>
      </c>
      <c r="AG679" s="1">
        <f>(Table2[[#This Row],[Close Price]]/Table2[[#This Row],[Current Month Low]])-1</f>
        <v>8.2574626865671741E-2</v>
      </c>
      <c r="AH679" s="1">
        <f>(Table2[[#This Row],[Current Month High]]/Table2[[#This Row],[Close Price]])-1</f>
        <v>2.9297211594803141E-3</v>
      </c>
      <c r="AI679">
        <v>18.860510805500901</v>
      </c>
      <c r="AJ679">
        <v>14.3144208037825</v>
      </c>
      <c r="AK679" t="str">
        <f>IF(AND(Table2[[#This Row],[20D EMA]]&gt;Table2[[#This Row],[50D EMA]],Table2[[#This Row],[50D EMA]]&gt;Table2[[#This Row],[200D EMA]]),"Uptrend","Downtrend/NoTrend")</f>
        <v>Downtrend/NoTrend</v>
      </c>
      <c r="AL679">
        <v>-0.15</v>
      </c>
      <c r="AM679" t="s">
        <v>3193</v>
      </c>
      <c r="AN679">
        <v>1.73</v>
      </c>
      <c r="AO679" t="s">
        <v>3194</v>
      </c>
      <c r="AP679">
        <v>-0.13103258505530699</v>
      </c>
      <c r="AQ679">
        <f>(Table2[[#This Row],[Sharpe Ratio]]-AVERAGE(Table2[Sharpe Ratio]))/_xlfn.STDEV.P(Table2[Sharpe Ratio])</f>
        <v>-2.3048614315553468</v>
      </c>
      <c r="AR67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79">
        <f>_xlfn.RANK.AVG(Table2[[#This Row],[1Y Return vs Nifty Z-Score]],Table2[1Y Return vs Nifty Z-Score])</f>
        <v>671</v>
      </c>
      <c r="AT679">
        <f>_xlfn.RANK.AVG(Table2[[#This Row],[6M Return vs Nifty Z-Score]],Table2[6M Return vs Nifty Z-Score])</f>
        <v>481</v>
      </c>
      <c r="AU679">
        <f>_xlfn.RANK.AVG(Table2[[#This Row],[Sharpe Ratio Z-Score]],Table2[Sharpe Ratio Z-Score])</f>
        <v>729</v>
      </c>
      <c r="AV679">
        <f>(Table2[[#This Row],[Rank 1Y]]+Table2[[#This Row],[Rank 6M]]+Table2[[#This Row],[Rank Sharpe]])/3</f>
        <v>627</v>
      </c>
    </row>
    <row r="680" spans="1:48" x14ac:dyDescent="0.3">
      <c r="A680" t="s">
        <v>1234</v>
      </c>
      <c r="B680" t="s">
        <v>1235</v>
      </c>
      <c r="C680" t="s">
        <v>3149</v>
      </c>
      <c r="D680" t="s">
        <v>21</v>
      </c>
      <c r="E680">
        <v>9811.1622600249993</v>
      </c>
      <c r="F680">
        <v>1558.25</v>
      </c>
      <c r="G680">
        <v>-28.385852786590601</v>
      </c>
      <c r="H680">
        <f>(Table2[[#This Row],[1Y Return vs Nifty]]-AVERAGE(Table2[1Y Return vs Nifty]))/_xlfn.STDEV.P(Table2[1Y Return vs Nifty])</f>
        <v>-0.89289574171627495</v>
      </c>
      <c r="I680">
        <v>-6.0874926637341504</v>
      </c>
      <c r="J680">
        <f>(Table2[[#This Row],[1M Return vs Nifty]]-AVERAGE(Table2[1M Return vs Nifty]))/_xlfn.STDEV.P(Table2[1M Return vs Nifty])</f>
        <v>-0.58558816590379403</v>
      </c>
      <c r="K680">
        <v>-12.8265703566463</v>
      </c>
      <c r="L680">
        <f>(Table2[[#This Row],[6M Return vs Nifty]]-AVERAGE(Table2[6M Return vs Nifty]))/_xlfn.STDEV.P(Table2[6M Return vs Nifty])</f>
        <v>-0.72229645592759706</v>
      </c>
      <c r="M680">
        <v>2.8140828993833402</v>
      </c>
      <c r="N680">
        <f>(Table2[[#This Row],[1W Return vs Nifty]]-AVERAGE(Table2[1W Return vs Nifty]))/_xlfn.STDEV.P(Table2[1W Return vs Nifty])</f>
        <v>-0.26070150688079829</v>
      </c>
      <c r="O680">
        <v>1570.07</v>
      </c>
      <c r="P680">
        <v>1589.46197000034</v>
      </c>
      <c r="Q680">
        <v>1582.17270603101</v>
      </c>
      <c r="R680">
        <v>47.1641759642377</v>
      </c>
      <c r="S680" s="1">
        <f>(Table2[[#This Row],[Close Price]]-Table2[[#This Row],[20D EMA]])/Table2[[#This Row],[20D EMA]]</f>
        <v>-7.5283267625009948E-3</v>
      </c>
      <c r="T680" s="1">
        <f>(Table2[[#This Row],[Close Price]]-Table2[[#This Row],[50D EMA]])/Table2[[#This Row],[50D EMA]]</f>
        <v>-1.9636814588481984E-2</v>
      </c>
      <c r="U680" s="1">
        <f>(Table2[[#This Row],[Close Price]]-Table2[[#This Row],[200D EMA]])/Table2[[#This Row],[200D EMA]]</f>
        <v>-1.5120160991161157E-2</v>
      </c>
      <c r="V680">
        <v>0.317544819904166</v>
      </c>
      <c r="W680">
        <v>1549.3</v>
      </c>
      <c r="X680">
        <v>1582.8</v>
      </c>
      <c r="Y680">
        <v>1549.3</v>
      </c>
      <c r="Z680">
        <v>1582.8</v>
      </c>
      <c r="AA680">
        <v>1505.15</v>
      </c>
      <c r="AB680">
        <v>1601.55</v>
      </c>
      <c r="AC680" s="1">
        <f>(Table2[[#This Row],[Close Price]]/Table2[[#This Row],[Day Low]])-1</f>
        <v>5.7768024269024831E-3</v>
      </c>
      <c r="AD680" s="1">
        <f>(Table2[[#This Row],[Day High]]/Table2[[#This Row],[Close Price]])-1</f>
        <v>1.5754853200705909E-2</v>
      </c>
      <c r="AE680" s="1">
        <f>(Table2[[#This Row],[Close Price]]/Table2[[#This Row],[Current Week Low]])-1</f>
        <v>5.7768024269024831E-3</v>
      </c>
      <c r="AF680" s="1">
        <f>(Table2[[#This Row],[Current Week High]]/Table2[[#This Row],[Close Price]])-1</f>
        <v>1.5754853200705909E-2</v>
      </c>
      <c r="AG680" s="1">
        <f>(Table2[[#This Row],[Close Price]]/Table2[[#This Row],[Current Month Low]])-1</f>
        <v>3.5278875859548808E-2</v>
      </c>
      <c r="AH680" s="1">
        <f>(Table2[[#This Row],[Current Month High]]/Table2[[#This Row],[Close Price]])-1</f>
        <v>2.7787582223648188E-2</v>
      </c>
      <c r="AI680">
        <v>24.6558639499438</v>
      </c>
      <c r="AJ680">
        <v>12.4237942354171</v>
      </c>
      <c r="AK680" t="str">
        <f>IF(AND(Table2[[#This Row],[20D EMA]]&gt;Table2[[#This Row],[50D EMA]],Table2[[#This Row],[50D EMA]]&gt;Table2[[#This Row],[200D EMA]]),"Uptrend","Downtrend/NoTrend")</f>
        <v>Downtrend/NoTrend</v>
      </c>
      <c r="AL680">
        <v>-0.09</v>
      </c>
      <c r="AM680" t="s">
        <v>3193</v>
      </c>
      <c r="AN680">
        <v>-2.17</v>
      </c>
      <c r="AO680" t="s">
        <v>3193</v>
      </c>
      <c r="AP680">
        <v>-6.3222369879779999E-2</v>
      </c>
      <c r="AQ680">
        <f>(Table2[[#This Row],[Sharpe Ratio]]-AVERAGE(Table2[Sharpe Ratio]))/_xlfn.STDEV.P(Table2[Sharpe Ratio])</f>
        <v>-1.5145165188374803</v>
      </c>
      <c r="AR68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0">
        <f>_xlfn.RANK.AVG(Table2[[#This Row],[1Y Return vs Nifty Z-Score]],Table2[1Y Return vs Nifty Z-Score])</f>
        <v>630</v>
      </c>
      <c r="AT680">
        <f>_xlfn.RANK.AVG(Table2[[#This Row],[6M Return vs Nifty Z-Score]],Table2[6M Return vs Nifty Z-Score])</f>
        <v>566</v>
      </c>
      <c r="AU680">
        <f>_xlfn.RANK.AVG(Table2[[#This Row],[Sharpe Ratio Z-Score]],Table2[Sharpe Ratio Z-Score])</f>
        <v>686</v>
      </c>
      <c r="AV680">
        <f>(Table2[[#This Row],[Rank 1Y]]+Table2[[#This Row],[Rank 6M]]+Table2[[#This Row],[Rank Sharpe]])/3</f>
        <v>627.33333333333337</v>
      </c>
    </row>
    <row r="681" spans="1:48" x14ac:dyDescent="0.3">
      <c r="A681" t="s">
        <v>356</v>
      </c>
      <c r="B681" t="s">
        <v>357</v>
      </c>
      <c r="C681" t="s">
        <v>3162</v>
      </c>
      <c r="D681" t="s">
        <v>172</v>
      </c>
      <c r="E681">
        <v>69701.333350500005</v>
      </c>
      <c r="F681">
        <v>2351.4</v>
      </c>
      <c r="G681">
        <v>-22.5169296998885</v>
      </c>
      <c r="H681">
        <f>(Table2[[#This Row],[1Y Return vs Nifty]]-AVERAGE(Table2[1Y Return vs Nifty]))/_xlfn.STDEV.P(Table2[1Y Return vs Nifty])</f>
        <v>-0.79555676514560381</v>
      </c>
      <c r="I681">
        <v>-3.5475628817676199</v>
      </c>
      <c r="J681">
        <f>(Table2[[#This Row],[1M Return vs Nifty]]-AVERAGE(Table2[1M Return vs Nifty]))/_xlfn.STDEV.P(Table2[1M Return vs Nifty])</f>
        <v>-0.30566173784168799</v>
      </c>
      <c r="K681">
        <v>-20.556794005980901</v>
      </c>
      <c r="L681">
        <f>(Table2[[#This Row],[6M Return vs Nifty]]-AVERAGE(Table2[6M Return vs Nifty]))/_xlfn.STDEV.P(Table2[6M Return vs Nifty])</f>
        <v>-0.95649609560445337</v>
      </c>
      <c r="M681">
        <v>1.4653753774104901</v>
      </c>
      <c r="N681">
        <f>(Table2[[#This Row],[1W Return vs Nifty]]-AVERAGE(Table2[1W Return vs Nifty]))/_xlfn.STDEV.P(Table2[1W Return vs Nifty])</f>
        <v>-0.52056168489427046</v>
      </c>
      <c r="O681">
        <v>2397.1999999999998</v>
      </c>
      <c r="P681">
        <v>2437.2995200616401</v>
      </c>
      <c r="Q681">
        <v>2424.3411809383701</v>
      </c>
      <c r="R681">
        <v>38.737290565654298</v>
      </c>
      <c r="S681" s="1">
        <f>(Table2[[#This Row],[Close Price]]-Table2[[#This Row],[20D EMA]])/Table2[[#This Row],[20D EMA]]</f>
        <v>-1.9105623227098169E-2</v>
      </c>
      <c r="T681" s="1">
        <f>(Table2[[#This Row],[Close Price]]-Table2[[#This Row],[50D EMA]])/Table2[[#This Row],[50D EMA]]</f>
        <v>-3.5243727475672587E-2</v>
      </c>
      <c r="U681" s="1">
        <f>(Table2[[#This Row],[Close Price]]-Table2[[#This Row],[200D EMA]])/Table2[[#This Row],[200D EMA]]</f>
        <v>-3.0087011478366794E-2</v>
      </c>
      <c r="V681">
        <v>0.571796221773055</v>
      </c>
      <c r="W681">
        <v>2334.8000000000002</v>
      </c>
      <c r="X681">
        <v>2355</v>
      </c>
      <c r="Y681">
        <v>2319</v>
      </c>
      <c r="Z681">
        <v>2363.6</v>
      </c>
      <c r="AA681">
        <v>2292.3000000000002</v>
      </c>
      <c r="AB681">
        <v>2499.5</v>
      </c>
      <c r="AC681" s="1">
        <f>(Table2[[#This Row],[Close Price]]/Table2[[#This Row],[Day Low]])-1</f>
        <v>7.1098166866541135E-3</v>
      </c>
      <c r="AD681" s="1">
        <f>(Table2[[#This Row],[Day High]]/Table2[[#This Row],[Close Price]])-1</f>
        <v>1.5310028068384884E-3</v>
      </c>
      <c r="AE681" s="1">
        <f>(Table2[[#This Row],[Close Price]]/Table2[[#This Row],[Current Week Low]])-1</f>
        <v>1.3971539456662407E-2</v>
      </c>
      <c r="AF681" s="1">
        <f>(Table2[[#This Row],[Current Week High]]/Table2[[#This Row],[Close Price]])-1</f>
        <v>5.1883984009526429E-3</v>
      </c>
      <c r="AG681" s="1">
        <f>(Table2[[#This Row],[Close Price]]/Table2[[#This Row],[Current Month Low]])-1</f>
        <v>2.5781965711294319E-2</v>
      </c>
      <c r="AH681" s="1">
        <f>(Table2[[#This Row],[Current Month High]]/Table2[[#This Row],[Close Price]])-1</f>
        <v>6.2983754359105193E-2</v>
      </c>
      <c r="AI681">
        <v>14.5679169856255</v>
      </c>
      <c r="AJ681">
        <v>12.9259214791691</v>
      </c>
      <c r="AK681" t="str">
        <f>IF(AND(Table2[[#This Row],[20D EMA]]&gt;Table2[[#This Row],[50D EMA]],Table2[[#This Row],[50D EMA]]&gt;Table2[[#This Row],[200D EMA]]),"Uptrend","Downtrend/NoTrend")</f>
        <v>Downtrend/NoTrend</v>
      </c>
      <c r="AL681">
        <v>-0.03</v>
      </c>
      <c r="AM681" t="s">
        <v>3193</v>
      </c>
      <c r="AN681">
        <v>-4.3499999999999996</v>
      </c>
      <c r="AO681" t="s">
        <v>3193</v>
      </c>
      <c r="AP681">
        <v>-3.9053030909828999E-2</v>
      </c>
      <c r="AQ681">
        <f>(Table2[[#This Row],[Sharpe Ratio]]-AVERAGE(Table2[Sharpe Ratio]))/_xlfn.STDEV.P(Table2[Sharpe Ratio])</f>
        <v>-1.2328168656331873</v>
      </c>
      <c r="AR68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1">
        <f>_xlfn.RANK.AVG(Table2[[#This Row],[1Y Return vs Nifty Z-Score]],Table2[1Y Return vs Nifty Z-Score])</f>
        <v>590</v>
      </c>
      <c r="AT681">
        <f>_xlfn.RANK.AVG(Table2[[#This Row],[6M Return vs Nifty Z-Score]],Table2[6M Return vs Nifty Z-Score])</f>
        <v>642</v>
      </c>
      <c r="AU681">
        <f>_xlfn.RANK.AVG(Table2[[#This Row],[Sharpe Ratio Z-Score]],Table2[Sharpe Ratio Z-Score])</f>
        <v>651</v>
      </c>
      <c r="AV681">
        <f>(Table2[[#This Row],[Rank 1Y]]+Table2[[#This Row],[Rank 6M]]+Table2[[#This Row],[Rank Sharpe]])/3</f>
        <v>627.66666666666663</v>
      </c>
    </row>
    <row r="682" spans="1:48" x14ac:dyDescent="0.3">
      <c r="A682" t="s">
        <v>1074</v>
      </c>
      <c r="B682" t="s">
        <v>1075</v>
      </c>
      <c r="C682" t="s">
        <v>3148</v>
      </c>
      <c r="D682" t="s">
        <v>24</v>
      </c>
      <c r="E682">
        <v>12683.543796767901</v>
      </c>
      <c r="F682">
        <v>208.72</v>
      </c>
      <c r="G682">
        <v>-41.219627040038802</v>
      </c>
      <c r="H682">
        <f>(Table2[[#This Row],[1Y Return vs Nifty]]-AVERAGE(Table2[1Y Return vs Nifty]))/_xlfn.STDEV.P(Table2[1Y Return vs Nifty])</f>
        <v>-1.1057502011996845</v>
      </c>
      <c r="I682">
        <v>-2.8814907266428</v>
      </c>
      <c r="J682">
        <f>(Table2[[#This Row],[1M Return vs Nifty]]-AVERAGE(Table2[1M Return vs Nifty]))/_xlfn.STDEV.P(Table2[1M Return vs Nifty])</f>
        <v>-0.23225372454166643</v>
      </c>
      <c r="K682">
        <v>-29.348157264308998</v>
      </c>
      <c r="L682">
        <f>(Table2[[#This Row],[6M Return vs Nifty]]-AVERAGE(Table2[6M Return vs Nifty]))/_xlfn.STDEV.P(Table2[6M Return vs Nifty])</f>
        <v>-1.2228446775819002</v>
      </c>
      <c r="M682">
        <v>8.09987754717603</v>
      </c>
      <c r="N682">
        <f>(Table2[[#This Row],[1W Return vs Nifty]]-AVERAGE(Table2[1W Return vs Nifty]))/_xlfn.STDEV.P(Table2[1W Return vs Nifty])</f>
        <v>0.75773096698043751</v>
      </c>
      <c r="O682">
        <v>205.49</v>
      </c>
      <c r="P682">
        <v>214.42188738115601</v>
      </c>
      <c r="Q682">
        <v>231.45366983778399</v>
      </c>
      <c r="R682">
        <v>62.612358042271701</v>
      </c>
      <c r="S682" s="1">
        <f>(Table2[[#This Row],[Close Price]]-Table2[[#This Row],[20D EMA]])/Table2[[#This Row],[20D EMA]]</f>
        <v>1.5718526448975569E-2</v>
      </c>
      <c r="T682" s="1">
        <f>(Table2[[#This Row],[Close Price]]-Table2[[#This Row],[50D EMA]])/Table2[[#This Row],[50D EMA]]</f>
        <v>-2.6591909299913709E-2</v>
      </c>
      <c r="U682" s="1">
        <f>(Table2[[#This Row],[Close Price]]-Table2[[#This Row],[200D EMA]])/Table2[[#This Row],[200D EMA]]</f>
        <v>-9.8221254619626691E-2</v>
      </c>
      <c r="V682">
        <v>0.80960496728359699</v>
      </c>
      <c r="W682">
        <v>204.63</v>
      </c>
      <c r="X682">
        <v>209.55</v>
      </c>
      <c r="Y682">
        <v>204.55</v>
      </c>
      <c r="Z682">
        <v>209.55</v>
      </c>
      <c r="AA682">
        <v>189.62</v>
      </c>
      <c r="AB682">
        <v>209.55</v>
      </c>
      <c r="AC682" s="1">
        <f>(Table2[[#This Row],[Close Price]]/Table2[[#This Row],[Day Low]])-1</f>
        <v>1.9987294140644041E-2</v>
      </c>
      <c r="AD682" s="1">
        <f>(Table2[[#This Row],[Day High]]/Table2[[#This Row],[Close Price]])-1</f>
        <v>3.9766193944039685E-3</v>
      </c>
      <c r="AE682" s="1">
        <f>(Table2[[#This Row],[Close Price]]/Table2[[#This Row],[Current Week Low]])-1</f>
        <v>2.0386213639696837E-2</v>
      </c>
      <c r="AF682" s="1">
        <f>(Table2[[#This Row],[Current Week High]]/Table2[[#This Row],[Close Price]])-1</f>
        <v>3.9766193944039685E-3</v>
      </c>
      <c r="AG682" s="1">
        <f>(Table2[[#This Row],[Close Price]]/Table2[[#This Row],[Current Month Low]])-1</f>
        <v>0.10072777133213795</v>
      </c>
      <c r="AH682" s="1">
        <f>(Table2[[#This Row],[Current Month High]]/Table2[[#This Row],[Close Price]])-1</f>
        <v>3.9766193944039685E-3</v>
      </c>
      <c r="AI682">
        <v>44.068608662322703</v>
      </c>
      <c r="AJ682">
        <v>10.0727771332137</v>
      </c>
      <c r="AK682" t="str">
        <f>IF(AND(Table2[[#This Row],[20D EMA]]&gt;Table2[[#This Row],[50D EMA]],Table2[[#This Row],[50D EMA]]&gt;Table2[[#This Row],[200D EMA]]),"Uptrend","Downtrend/NoTrend")</f>
        <v>Downtrend/NoTrend</v>
      </c>
      <c r="AL682">
        <v>-0.13</v>
      </c>
      <c r="AM682" t="s">
        <v>3193</v>
      </c>
      <c r="AN682">
        <v>0.35</v>
      </c>
      <c r="AO682" t="s">
        <v>3194</v>
      </c>
      <c r="AP682">
        <v>8.0923174262390006E-3</v>
      </c>
      <c r="AQ682">
        <f>(Table2[[#This Row],[Sharpe Ratio]]-AVERAGE(Table2[Sharpe Ratio]))/_xlfn.STDEV.P(Table2[Sharpe Ratio])</f>
        <v>-0.68332611237023666</v>
      </c>
      <c r="AR68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2">
        <f>_xlfn.RANK.AVG(Table2[[#This Row],[1Y Return vs Nifty Z-Score]],Table2[1Y Return vs Nifty Z-Score])</f>
        <v>682</v>
      </c>
      <c r="AT682">
        <f>_xlfn.RANK.AVG(Table2[[#This Row],[6M Return vs Nifty Z-Score]],Table2[6M Return vs Nifty Z-Score])</f>
        <v>697</v>
      </c>
      <c r="AU682">
        <f>_xlfn.RANK.AVG(Table2[[#This Row],[Sharpe Ratio Z-Score]],Table2[Sharpe Ratio Z-Score])</f>
        <v>504</v>
      </c>
      <c r="AV682">
        <f>(Table2[[#This Row],[Rank 1Y]]+Table2[[#This Row],[Rank 6M]]+Table2[[#This Row],[Rank Sharpe]])/3</f>
        <v>627.66666666666663</v>
      </c>
    </row>
    <row r="683" spans="1:48" x14ac:dyDescent="0.3">
      <c r="A683" t="s">
        <v>1450</v>
      </c>
      <c r="B683" t="s">
        <v>1451</v>
      </c>
      <c r="C683" t="s">
        <v>3157</v>
      </c>
      <c r="D683" t="s">
        <v>452</v>
      </c>
      <c r="E683">
        <v>7487.5540654300003</v>
      </c>
      <c r="F683">
        <v>527.29999999999995</v>
      </c>
      <c r="G683">
        <v>-47.656059169046898</v>
      </c>
      <c r="H683">
        <f>(Table2[[#This Row],[1Y Return vs Nifty]]-AVERAGE(Table2[1Y Return vs Nifty]))/_xlfn.STDEV.P(Table2[1Y Return vs Nifty])</f>
        <v>-1.2125015944193032</v>
      </c>
      <c r="I683">
        <v>7.3084892599843201</v>
      </c>
      <c r="J683">
        <f>(Table2[[#This Row],[1M Return vs Nifty]]-AVERAGE(Table2[1M Return vs Nifty]))/_xlfn.STDEV.P(Table2[1M Return vs Nifty])</f>
        <v>0.89078704608640291</v>
      </c>
      <c r="K683">
        <v>-11.430121910993501</v>
      </c>
      <c r="L683">
        <f>(Table2[[#This Row],[6M Return vs Nifty]]-AVERAGE(Table2[6M Return vs Nifty]))/_xlfn.STDEV.P(Table2[6M Return vs Nifty])</f>
        <v>-0.67998878959929576</v>
      </c>
      <c r="M683">
        <v>1.50229124045352</v>
      </c>
      <c r="N683">
        <f>(Table2[[#This Row],[1W Return vs Nifty]]-AVERAGE(Table2[1W Return vs Nifty]))/_xlfn.STDEV.P(Table2[1W Return vs Nifty])</f>
        <v>-0.51344897692341973</v>
      </c>
      <c r="O683">
        <v>528.24</v>
      </c>
      <c r="P683">
        <v>512.74486927025202</v>
      </c>
      <c r="Q683">
        <v>522.54430711672796</v>
      </c>
      <c r="R683">
        <v>43.7786602019046</v>
      </c>
      <c r="S683" s="1">
        <f>(Table2[[#This Row],[Close Price]]-Table2[[#This Row],[20D EMA]])/Table2[[#This Row],[20D EMA]]</f>
        <v>-1.7794941693170805E-3</v>
      </c>
      <c r="T683" s="1">
        <f>(Table2[[#This Row],[Close Price]]-Table2[[#This Row],[50D EMA]])/Table2[[#This Row],[50D EMA]]</f>
        <v>2.8386692099841116E-2</v>
      </c>
      <c r="U683" s="1">
        <f>(Table2[[#This Row],[Close Price]]-Table2[[#This Row],[200D EMA]])/Table2[[#This Row],[200D EMA]]</f>
        <v>9.1010328090889436E-3</v>
      </c>
      <c r="V683">
        <v>1.51757318804869</v>
      </c>
      <c r="W683">
        <v>526.65</v>
      </c>
      <c r="X683">
        <v>536.45000000000005</v>
      </c>
      <c r="Y683">
        <v>526.1</v>
      </c>
      <c r="Z683">
        <v>539.9</v>
      </c>
      <c r="AA683">
        <v>526.1</v>
      </c>
      <c r="AB683">
        <v>548.6</v>
      </c>
      <c r="AC683" s="1">
        <f>(Table2[[#This Row],[Close Price]]/Table2[[#This Row],[Day Low]])-1</f>
        <v>1.2342162726668438E-3</v>
      </c>
      <c r="AD683" s="1">
        <f>(Table2[[#This Row],[Day High]]/Table2[[#This Row],[Close Price]])-1</f>
        <v>1.7352550730134864E-2</v>
      </c>
      <c r="AE683" s="1">
        <f>(Table2[[#This Row],[Close Price]]/Table2[[#This Row],[Current Week Low]])-1</f>
        <v>2.2809351834249814E-3</v>
      </c>
      <c r="AF683" s="1">
        <f>(Table2[[#This Row],[Current Week High]]/Table2[[#This Row],[Close Price]])-1</f>
        <v>2.3895315759529634E-2</v>
      </c>
      <c r="AG683" s="1">
        <f>(Table2[[#This Row],[Close Price]]/Table2[[#This Row],[Current Month Low]])-1</f>
        <v>2.2809351834249814E-3</v>
      </c>
      <c r="AH683" s="1">
        <f>(Table2[[#This Row],[Current Month High]]/Table2[[#This Row],[Close Price]])-1</f>
        <v>4.0394462355395566E-2</v>
      </c>
      <c r="AI683">
        <v>31.746633794803699</v>
      </c>
      <c r="AJ683">
        <v>23.0571761960326</v>
      </c>
      <c r="AK683" t="str">
        <f>IF(AND(Table2[[#This Row],[20D EMA]]&gt;Table2[[#This Row],[50D EMA]],Table2[[#This Row],[50D EMA]]&gt;Table2[[#This Row],[200D EMA]]),"Uptrend","Downtrend/NoTrend")</f>
        <v>Downtrend/NoTrend</v>
      </c>
      <c r="AL683">
        <v>0.12</v>
      </c>
      <c r="AM683" t="s">
        <v>3194</v>
      </c>
      <c r="AN683">
        <v>-3.79</v>
      </c>
      <c r="AO683" t="s">
        <v>3193</v>
      </c>
      <c r="AP683">
        <v>-2.7775983414926E-2</v>
      </c>
      <c r="AQ683">
        <f>(Table2[[#This Row],[Sharpe Ratio]]-AVERAGE(Table2[Sharpe Ratio]))/_xlfn.STDEV.P(Table2[Sharpe Ratio])</f>
        <v>-1.1013800740671429</v>
      </c>
      <c r="AR68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3">
        <f>_xlfn.RANK.AVG(Table2[[#This Row],[1Y Return vs Nifty Z-Score]],Table2[1Y Return vs Nifty Z-Score])</f>
        <v>706</v>
      </c>
      <c r="AT683">
        <f>_xlfn.RANK.AVG(Table2[[#This Row],[6M Return vs Nifty Z-Score]],Table2[6M Return vs Nifty Z-Score])</f>
        <v>547</v>
      </c>
      <c r="AU683">
        <f>_xlfn.RANK.AVG(Table2[[#This Row],[Sharpe Ratio Z-Score]],Table2[Sharpe Ratio Z-Score])</f>
        <v>631</v>
      </c>
      <c r="AV683">
        <f>(Table2[[#This Row],[Rank 1Y]]+Table2[[#This Row],[Rank 6M]]+Table2[[#This Row],[Rank Sharpe]])/3</f>
        <v>628</v>
      </c>
    </row>
    <row r="684" spans="1:48" x14ac:dyDescent="0.3">
      <c r="A684" t="s">
        <v>1463</v>
      </c>
      <c r="B684" t="s">
        <v>1464</v>
      </c>
      <c r="C684" t="s">
        <v>3159</v>
      </c>
      <c r="D684" t="s">
        <v>138</v>
      </c>
      <c r="E684">
        <v>7328.9362928699902</v>
      </c>
      <c r="F684">
        <v>412.7</v>
      </c>
      <c r="G684">
        <v>-61.580775436726199</v>
      </c>
      <c r="H684">
        <f>(Table2[[#This Row],[1Y Return vs Nifty]]-AVERAGE(Table2[1Y Return vs Nifty]))/_xlfn.STDEV.P(Table2[1Y Return vs Nifty])</f>
        <v>-1.4434498638904103</v>
      </c>
      <c r="I684">
        <v>-9.8052343179409291</v>
      </c>
      <c r="J684">
        <f>(Table2[[#This Row],[1M Return vs Nifty]]-AVERAGE(Table2[1M Return vs Nifty]))/_xlfn.STDEV.P(Table2[1M Return vs Nifty])</f>
        <v>-0.99532159598076864</v>
      </c>
      <c r="K684">
        <v>-26.3268809163702</v>
      </c>
      <c r="L684">
        <f>(Table2[[#This Row],[6M Return vs Nifty]]-AVERAGE(Table2[6M Return vs Nifty]))/_xlfn.STDEV.P(Table2[6M Return vs Nifty])</f>
        <v>-1.1313102195701477</v>
      </c>
      <c r="M684">
        <v>0.80713844772721999</v>
      </c>
      <c r="N684">
        <f>(Table2[[#This Row],[1W Return vs Nifty]]-AVERAGE(Table2[1W Return vs Nifty]))/_xlfn.STDEV.P(Table2[1W Return vs Nifty])</f>
        <v>-0.64738648785253505</v>
      </c>
      <c r="O684">
        <v>505.35</v>
      </c>
      <c r="P684">
        <v>436.050533954446</v>
      </c>
      <c r="Q684">
        <v>467.66168522268703</v>
      </c>
      <c r="R684">
        <v>36.855734369295497</v>
      </c>
      <c r="S684" s="1">
        <f>(Table2[[#This Row],[Close Price]]-Table2[[#This Row],[20D EMA]])/Table2[[#This Row],[20D EMA]]</f>
        <v>-0.18333828039972302</v>
      </c>
      <c r="T684" s="1">
        <f>(Table2[[#This Row],[Close Price]]-Table2[[#This Row],[50D EMA]])/Table2[[#This Row],[50D EMA]]</f>
        <v>-5.3550063894395844E-2</v>
      </c>
      <c r="U684" s="1">
        <f>(Table2[[#This Row],[Close Price]]-Table2[[#This Row],[200D EMA]])/Table2[[#This Row],[200D EMA]]</f>
        <v>-0.11752445616004627</v>
      </c>
      <c r="V684">
        <v>0.50664412488669497</v>
      </c>
      <c r="W684">
        <v>409</v>
      </c>
      <c r="X684">
        <v>413.9</v>
      </c>
      <c r="Y684">
        <v>411.2</v>
      </c>
      <c r="Z684">
        <v>418.45</v>
      </c>
      <c r="AA684">
        <v>409.5</v>
      </c>
      <c r="AB684">
        <v>419.05</v>
      </c>
      <c r="AC684" s="1">
        <f>(Table2[[#This Row],[Close Price]]/Table2[[#This Row],[Day Low]])-1</f>
        <v>9.046454767726031E-3</v>
      </c>
      <c r="AD684" s="1">
        <f>(Table2[[#This Row],[Day High]]/Table2[[#This Row],[Close Price]])-1</f>
        <v>2.9076811243033962E-3</v>
      </c>
      <c r="AE684" s="1">
        <f>(Table2[[#This Row],[Close Price]]/Table2[[#This Row],[Current Week Low]])-1</f>
        <v>3.6478599221789754E-3</v>
      </c>
      <c r="AF684" s="1">
        <f>(Table2[[#This Row],[Current Week High]]/Table2[[#This Row],[Close Price]])-1</f>
        <v>1.3932638720620227E-2</v>
      </c>
      <c r="AG684" s="1">
        <f>(Table2[[#This Row],[Close Price]]/Table2[[#This Row],[Current Month Low]])-1</f>
        <v>7.8144078144077866E-3</v>
      </c>
      <c r="AH684" s="1">
        <f>(Table2[[#This Row],[Current Month High]]/Table2[[#This Row],[Close Price]])-1</f>
        <v>1.5386479282772036E-2</v>
      </c>
      <c r="AI684">
        <v>70.8747274048946</v>
      </c>
      <c r="AJ684">
        <v>6.8894068894068896</v>
      </c>
      <c r="AK684" t="str">
        <f>IF(AND(Table2[[#This Row],[20D EMA]]&gt;Table2[[#This Row],[50D EMA]],Table2[[#This Row],[50D EMA]]&gt;Table2[[#This Row],[200D EMA]]),"Uptrend","Downtrend/NoTrend")</f>
        <v>Downtrend/NoTrend</v>
      </c>
      <c r="AL684">
        <v>-0.18</v>
      </c>
      <c r="AM684" t="s">
        <v>3193</v>
      </c>
      <c r="AN684">
        <v>-8.51</v>
      </c>
      <c r="AO684" t="s">
        <v>3193</v>
      </c>
      <c r="AP684">
        <v>1.9717147138618999E-2</v>
      </c>
      <c r="AQ684">
        <f>(Table2[[#This Row],[Sharpe Ratio]]-AVERAGE(Table2[Sharpe Ratio]))/_xlfn.STDEV.P(Table2[Sharpe Ratio])</f>
        <v>-0.54783583261505775</v>
      </c>
      <c r="AR68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4">
        <f>_xlfn.RANK.AVG(Table2[[#This Row],[1Y Return vs Nifty Z-Score]],Table2[1Y Return vs Nifty Z-Score])</f>
        <v>727</v>
      </c>
      <c r="AT684">
        <f>_xlfn.RANK.AVG(Table2[[#This Row],[6M Return vs Nifty Z-Score]],Table2[6M Return vs Nifty Z-Score])</f>
        <v>685</v>
      </c>
      <c r="AU684">
        <f>_xlfn.RANK.AVG(Table2[[#This Row],[Sharpe Ratio Z-Score]],Table2[Sharpe Ratio Z-Score])</f>
        <v>477</v>
      </c>
      <c r="AV684">
        <f>(Table2[[#This Row],[Rank 1Y]]+Table2[[#This Row],[Rank 6M]]+Table2[[#This Row],[Rank Sharpe]])/3</f>
        <v>629.66666666666663</v>
      </c>
    </row>
    <row r="685" spans="1:48" x14ac:dyDescent="0.3">
      <c r="A685" t="s">
        <v>988</v>
      </c>
      <c r="B685" t="s">
        <v>989</v>
      </c>
      <c r="C685" t="s">
        <v>3155</v>
      </c>
      <c r="D685" t="s">
        <v>119</v>
      </c>
      <c r="E685">
        <v>14799.559542499999</v>
      </c>
      <c r="F685">
        <v>50.5</v>
      </c>
      <c r="G685">
        <v>-30.0298636015814</v>
      </c>
      <c r="H685">
        <f>(Table2[[#This Row],[1Y Return vs Nifty]]-AVERAGE(Table2[1Y Return vs Nifty]))/_xlfn.STDEV.P(Table2[1Y Return vs Nifty])</f>
        <v>-0.92016246984309435</v>
      </c>
      <c r="I685">
        <v>-5.0690715375700899</v>
      </c>
      <c r="J685">
        <f>(Table2[[#This Row],[1M Return vs Nifty]]-AVERAGE(Table2[1M Return vs Nifty]))/_xlfn.STDEV.P(Table2[1M Return vs Nifty])</f>
        <v>-0.47334766613321827</v>
      </c>
      <c r="K685">
        <v>-31.444145702210601</v>
      </c>
      <c r="L685">
        <f>(Table2[[#This Row],[6M Return vs Nifty]]-AVERAGE(Table2[6M Return vs Nifty]))/_xlfn.STDEV.P(Table2[6M Return vs Nifty])</f>
        <v>-1.2863460404390623</v>
      </c>
      <c r="M685">
        <v>-5.8596815870111701E-2</v>
      </c>
      <c r="N685">
        <f>(Table2[[#This Row],[1W Return vs Nifty]]-AVERAGE(Table2[1W Return vs Nifty]))/_xlfn.STDEV.P(Table2[1W Return vs Nifty])</f>
        <v>-0.81419071786221353</v>
      </c>
      <c r="O685">
        <v>51.82</v>
      </c>
      <c r="P685">
        <v>53.3375484798309</v>
      </c>
      <c r="Q685">
        <v>54.873604772345502</v>
      </c>
      <c r="R685">
        <v>36.184896672526897</v>
      </c>
      <c r="S685" s="1">
        <f>(Table2[[#This Row],[Close Price]]-Table2[[#This Row],[20D EMA]])/Table2[[#This Row],[20D EMA]]</f>
        <v>-2.5472790428406025E-2</v>
      </c>
      <c r="T685" s="1">
        <f>(Table2[[#This Row],[Close Price]]-Table2[[#This Row],[50D EMA]])/Table2[[#This Row],[50D EMA]]</f>
        <v>-5.3199829401681123E-2</v>
      </c>
      <c r="U685" s="1">
        <f>(Table2[[#This Row],[Close Price]]-Table2[[#This Row],[200D EMA]])/Table2[[#This Row],[200D EMA]]</f>
        <v>-7.9703252419634274E-2</v>
      </c>
      <c r="V685">
        <v>0.77158055437145801</v>
      </c>
      <c r="W685">
        <v>50.4</v>
      </c>
      <c r="X685">
        <v>51.09</v>
      </c>
      <c r="Y685">
        <v>50.4</v>
      </c>
      <c r="Z685">
        <v>51.92</v>
      </c>
      <c r="AA685">
        <v>49.75</v>
      </c>
      <c r="AB685">
        <v>54.87</v>
      </c>
      <c r="AC685" s="1">
        <f>(Table2[[#This Row],[Close Price]]/Table2[[#This Row],[Day Low]])-1</f>
        <v>1.9841269841269771E-3</v>
      </c>
      <c r="AD685" s="1">
        <f>(Table2[[#This Row],[Day High]]/Table2[[#This Row],[Close Price]])-1</f>
        <v>1.1683168316831694E-2</v>
      </c>
      <c r="AE685" s="1">
        <f>(Table2[[#This Row],[Close Price]]/Table2[[#This Row],[Current Week Low]])-1</f>
        <v>1.9841269841269771E-3</v>
      </c>
      <c r="AF685" s="1">
        <f>(Table2[[#This Row],[Current Week High]]/Table2[[#This Row],[Close Price]])-1</f>
        <v>2.8118811881188144E-2</v>
      </c>
      <c r="AG685" s="1">
        <f>(Table2[[#This Row],[Close Price]]/Table2[[#This Row],[Current Month Low]])-1</f>
        <v>1.5075376884422065E-2</v>
      </c>
      <c r="AH685" s="1">
        <f>(Table2[[#This Row],[Current Month High]]/Table2[[#This Row],[Close Price]])-1</f>
        <v>8.6534653465346389E-2</v>
      </c>
      <c r="AI685">
        <v>45.940594059405903</v>
      </c>
      <c r="AJ685">
        <v>28.991060025542701</v>
      </c>
      <c r="AK685" t="str">
        <f>IF(AND(Table2[[#This Row],[20D EMA]]&gt;Table2[[#This Row],[50D EMA]],Table2[[#This Row],[50D EMA]]&gt;Table2[[#This Row],[200D EMA]]),"Uptrend","Downtrend/NoTrend")</f>
        <v>Downtrend/NoTrend</v>
      </c>
      <c r="AL685">
        <v>-0.16</v>
      </c>
      <c r="AM685" t="s">
        <v>3193</v>
      </c>
      <c r="AN685">
        <v>-2.09</v>
      </c>
      <c r="AO685" t="s">
        <v>3193</v>
      </c>
      <c r="AQ685">
        <f>(Table2[[#This Row],[Sharpe Ratio]]-AVERAGE(Table2[Sharpe Ratio]))/_xlfn.STDEV.P(Table2[Sharpe Ratio])</f>
        <v>-0.77764408339231328</v>
      </c>
      <c r="AR68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5">
        <f>_xlfn.RANK.AVG(Table2[[#This Row],[1Y Return vs Nifty Z-Score]],Table2[1Y Return vs Nifty Z-Score])</f>
        <v>638</v>
      </c>
      <c r="AT685">
        <f>_xlfn.RANK.AVG(Table2[[#This Row],[6M Return vs Nifty Z-Score]],Table2[6M Return vs Nifty Z-Score])</f>
        <v>703</v>
      </c>
      <c r="AU685">
        <f>_xlfn.RANK.AVG(Table2[[#This Row],[Sharpe Ratio Z-Score]],Table2[Sharpe Ratio Z-Score])</f>
        <v>549</v>
      </c>
      <c r="AV685">
        <f>(Table2[[#This Row],[Rank 1Y]]+Table2[[#This Row],[Rank 6M]]+Table2[[#This Row],[Rank Sharpe]])/3</f>
        <v>630</v>
      </c>
    </row>
    <row r="686" spans="1:48" x14ac:dyDescent="0.3">
      <c r="A686" t="s">
        <v>601</v>
      </c>
      <c r="B686" t="s">
        <v>602</v>
      </c>
      <c r="C686" t="s">
        <v>3148</v>
      </c>
      <c r="D686" t="s">
        <v>43</v>
      </c>
      <c r="E686">
        <v>32920.402360624998</v>
      </c>
      <c r="F686">
        <v>562.25</v>
      </c>
      <c r="G686">
        <v>-31.561226619897901</v>
      </c>
      <c r="H686">
        <f>(Table2[[#This Row],[1Y Return vs Nifty]]-AVERAGE(Table2[1Y Return vs Nifty]))/_xlfn.STDEV.P(Table2[1Y Return vs Nifty])</f>
        <v>-0.94556087884573536</v>
      </c>
      <c r="I686">
        <v>-10.149955084571101</v>
      </c>
      <c r="J686">
        <f>(Table2[[#This Row],[1M Return vs Nifty]]-AVERAGE(Table2[1M Return vs Nifty]))/_xlfn.STDEV.P(Table2[1M Return vs Nifty])</f>
        <v>-1.0333133757404842</v>
      </c>
      <c r="K686">
        <v>-10.6466516923937</v>
      </c>
      <c r="L686">
        <f>(Table2[[#This Row],[6M Return vs Nifty]]-AVERAGE(Table2[6M Return vs Nifty]))/_xlfn.STDEV.P(Table2[6M Return vs Nifty])</f>
        <v>-0.65625229099108073</v>
      </c>
      <c r="M686">
        <v>-3.86419062921243</v>
      </c>
      <c r="N686">
        <f>(Table2[[#This Row],[1W Return vs Nifty]]-AVERAGE(Table2[1W Return vs Nifty]))/_xlfn.STDEV.P(Table2[1W Return vs Nifty])</f>
        <v>-1.5474277389885851</v>
      </c>
      <c r="O686">
        <v>584</v>
      </c>
      <c r="P686">
        <v>591.64515655059699</v>
      </c>
      <c r="Q686">
        <v>577.79932136149796</v>
      </c>
      <c r="R686">
        <v>36.286182774403798</v>
      </c>
      <c r="S686" s="1">
        <f>(Table2[[#This Row],[Close Price]]-Table2[[#This Row],[20D EMA]])/Table2[[#This Row],[20D EMA]]</f>
        <v>-3.724315068493151E-2</v>
      </c>
      <c r="T686" s="1">
        <f>(Table2[[#This Row],[Close Price]]-Table2[[#This Row],[50D EMA]])/Table2[[#This Row],[50D EMA]]</f>
        <v>-4.9683760992782072E-2</v>
      </c>
      <c r="U686" s="1">
        <f>(Table2[[#This Row],[Close Price]]-Table2[[#This Row],[200D EMA]])/Table2[[#This Row],[200D EMA]]</f>
        <v>-2.6911283531552619E-2</v>
      </c>
      <c r="V686">
        <v>0.91267365156710201</v>
      </c>
      <c r="W686">
        <v>548.70000000000005</v>
      </c>
      <c r="X686">
        <v>569.4</v>
      </c>
      <c r="Y686">
        <v>547.15</v>
      </c>
      <c r="Z686">
        <v>569.4</v>
      </c>
      <c r="AA686">
        <v>543.4</v>
      </c>
      <c r="AB686">
        <v>606.5</v>
      </c>
      <c r="AC686" s="1">
        <f>(Table2[[#This Row],[Close Price]]/Table2[[#This Row],[Day Low]])-1</f>
        <v>2.469473300528513E-2</v>
      </c>
      <c r="AD686" s="1">
        <f>(Table2[[#This Row],[Day High]]/Table2[[#This Row],[Close Price]])-1</f>
        <v>1.2716763005780285E-2</v>
      </c>
      <c r="AE686" s="1">
        <f>(Table2[[#This Row],[Close Price]]/Table2[[#This Row],[Current Week Low]])-1</f>
        <v>2.7597550945810179E-2</v>
      </c>
      <c r="AF686" s="1">
        <f>(Table2[[#This Row],[Current Week High]]/Table2[[#This Row],[Close Price]])-1</f>
        <v>1.2716763005780285E-2</v>
      </c>
      <c r="AG686" s="1">
        <f>(Table2[[#This Row],[Close Price]]/Table2[[#This Row],[Current Month Low]])-1</f>
        <v>3.4688995215311103E-2</v>
      </c>
      <c r="AH686" s="1">
        <f>(Table2[[#This Row],[Current Month High]]/Table2[[#This Row],[Close Price]])-1</f>
        <v>7.8701645175633717E-2</v>
      </c>
      <c r="AI686">
        <v>15.073365940417901</v>
      </c>
      <c r="AJ686">
        <v>23.625769569041299</v>
      </c>
      <c r="AK686" t="str">
        <f>IF(AND(Table2[[#This Row],[20D EMA]]&gt;Table2[[#This Row],[50D EMA]],Table2[[#This Row],[50D EMA]]&gt;Table2[[#This Row],[200D EMA]]),"Uptrend","Downtrend/NoTrend")</f>
        <v>Downtrend/NoTrend</v>
      </c>
      <c r="AL686">
        <v>-0.1</v>
      </c>
      <c r="AM686" t="s">
        <v>3193</v>
      </c>
      <c r="AN686">
        <v>-7.68</v>
      </c>
      <c r="AO686" t="s">
        <v>3193</v>
      </c>
      <c r="AP686">
        <v>-9.4497815395305995E-2</v>
      </c>
      <c r="AQ686">
        <f>(Table2[[#This Row],[Sharpe Ratio]]-AVERAGE(Table2[Sharpe Ratio]))/_xlfn.STDEV.P(Table2[Sharpe Ratio])</f>
        <v>-1.8790396101180071</v>
      </c>
      <c r="AR68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6">
        <f>_xlfn.RANK.AVG(Table2[[#This Row],[1Y Return vs Nifty Z-Score]],Table2[1Y Return vs Nifty Z-Score])</f>
        <v>647</v>
      </c>
      <c r="AT686">
        <f>_xlfn.RANK.AVG(Table2[[#This Row],[6M Return vs Nifty Z-Score]],Table2[6M Return vs Nifty Z-Score])</f>
        <v>534</v>
      </c>
      <c r="AU686">
        <f>_xlfn.RANK.AVG(Table2[[#This Row],[Sharpe Ratio Z-Score]],Table2[Sharpe Ratio Z-Score])</f>
        <v>716</v>
      </c>
      <c r="AV686">
        <f>(Table2[[#This Row],[Rank 1Y]]+Table2[[#This Row],[Rank 6M]]+Table2[[#This Row],[Rank Sharpe]])/3</f>
        <v>632.33333333333337</v>
      </c>
    </row>
    <row r="687" spans="1:48" x14ac:dyDescent="0.3">
      <c r="A687" t="s">
        <v>112</v>
      </c>
      <c r="B687" t="s">
        <v>113</v>
      </c>
      <c r="C687" t="s">
        <v>3160</v>
      </c>
      <c r="D687" t="s">
        <v>114</v>
      </c>
      <c r="E687">
        <v>272888.16573114</v>
      </c>
      <c r="F687">
        <v>4193.55</v>
      </c>
      <c r="G687">
        <v>-18.1345817838389</v>
      </c>
      <c r="H687">
        <f>(Table2[[#This Row],[1Y Return vs Nifty]]-AVERAGE(Table2[1Y Return vs Nifty]))/_xlfn.STDEV.P(Table2[1Y Return vs Nifty])</f>
        <v>-0.72287336909098221</v>
      </c>
      <c r="I687">
        <v>-18.154630274948701</v>
      </c>
      <c r="J687">
        <f>(Table2[[#This Row],[1M Return vs Nifty]]-AVERAGE(Table2[1M Return vs Nifty]))/_xlfn.STDEV.P(Table2[1M Return vs Nifty])</f>
        <v>-1.9155110450417558</v>
      </c>
      <c r="K687">
        <v>-23.027774036615501</v>
      </c>
      <c r="L687">
        <f>(Table2[[#This Row],[6M Return vs Nifty]]-AVERAGE(Table2[6M Return vs Nifty]))/_xlfn.STDEV.P(Table2[6M Return vs Nifty])</f>
        <v>-1.031358435825767</v>
      </c>
      <c r="M687">
        <v>-8.3575974577881293</v>
      </c>
      <c r="N687">
        <f>(Table2[[#This Row],[1W Return vs Nifty]]-AVERAGE(Table2[1W Return vs Nifty]))/_xlfn.STDEV.P(Table2[1W Return vs Nifty])</f>
        <v>-2.4131880905380574</v>
      </c>
      <c r="O687">
        <v>4771.67</v>
      </c>
      <c r="P687">
        <v>4920.4210190683698</v>
      </c>
      <c r="Q687">
        <v>4621.9790417077302</v>
      </c>
      <c r="R687">
        <v>17.5055976536351</v>
      </c>
      <c r="S687" s="1">
        <f>(Table2[[#This Row],[Close Price]]-Table2[[#This Row],[20D EMA]])/Table2[[#This Row],[20D EMA]]</f>
        <v>-0.12115674386535528</v>
      </c>
      <c r="T687" s="1">
        <f>(Table2[[#This Row],[Close Price]]-Table2[[#This Row],[50D EMA]])/Table2[[#This Row],[50D EMA]]</f>
        <v>-0.14772537070537006</v>
      </c>
      <c r="U687" s="1">
        <f>(Table2[[#This Row],[Close Price]]-Table2[[#This Row],[200D EMA]])/Table2[[#This Row],[200D EMA]]</f>
        <v>-9.2693852101379051E-2</v>
      </c>
      <c r="V687">
        <v>2.3661990923757199</v>
      </c>
      <c r="W687">
        <v>4180.6000000000004</v>
      </c>
      <c r="X687">
        <v>4238.95</v>
      </c>
      <c r="Y687">
        <v>4139.95</v>
      </c>
      <c r="Z687">
        <v>4299</v>
      </c>
      <c r="AA687">
        <v>4139.95</v>
      </c>
      <c r="AB687">
        <v>5138</v>
      </c>
      <c r="AC687" s="1">
        <f>(Table2[[#This Row],[Close Price]]/Table2[[#This Row],[Day Low]])-1</f>
        <v>3.0976414868679747E-3</v>
      </c>
      <c r="AD687" s="1">
        <f>(Table2[[#This Row],[Day High]]/Table2[[#This Row],[Close Price]])-1</f>
        <v>1.082614968224993E-2</v>
      </c>
      <c r="AE687" s="1">
        <f>(Table2[[#This Row],[Close Price]]/Table2[[#This Row],[Current Week Low]])-1</f>
        <v>1.2947016268312517E-2</v>
      </c>
      <c r="AF687" s="1">
        <f>(Table2[[#This Row],[Current Week High]]/Table2[[#This Row],[Close Price]])-1</f>
        <v>2.5145759559323189E-2</v>
      </c>
      <c r="AG687" s="1">
        <f>(Table2[[#This Row],[Close Price]]/Table2[[#This Row],[Current Month Low]])-1</f>
        <v>1.2947016268312517E-2</v>
      </c>
      <c r="AH687" s="1">
        <f>(Table2[[#This Row],[Current Month High]]/Table2[[#This Row],[Close Price]])-1</f>
        <v>0.22521491337887944</v>
      </c>
      <c r="AI687">
        <v>30.792526618258901</v>
      </c>
      <c r="AJ687">
        <v>15.843922651933701</v>
      </c>
      <c r="AK687" t="str">
        <f>IF(AND(Table2[[#This Row],[20D EMA]]&gt;Table2[[#This Row],[50D EMA]],Table2[[#This Row],[50D EMA]]&gt;Table2[[#This Row],[200D EMA]]),"Uptrend","Downtrend/NoTrend")</f>
        <v>Downtrend/NoTrend</v>
      </c>
      <c r="AL687">
        <v>-0.22</v>
      </c>
      <c r="AM687" t="s">
        <v>3193</v>
      </c>
      <c r="AN687">
        <v>-19.32</v>
      </c>
      <c r="AO687" t="s">
        <v>3193</v>
      </c>
      <c r="AP687">
        <v>-4.8532941855468997E-2</v>
      </c>
      <c r="AQ687">
        <f>(Table2[[#This Row],[Sharpe Ratio]]-AVERAGE(Table2[Sharpe Ratio]))/_xlfn.STDEV.P(Table2[Sharpe Ratio])</f>
        <v>-1.3433075840229001</v>
      </c>
      <c r="AR68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7">
        <f>_xlfn.RANK.AVG(Table2[[#This Row],[1Y Return vs Nifty Z-Score]],Table2[1Y Return vs Nifty Z-Score])</f>
        <v>568</v>
      </c>
      <c r="AT687">
        <f>_xlfn.RANK.AVG(Table2[[#This Row],[6M Return vs Nifty Z-Score]],Table2[6M Return vs Nifty Z-Score])</f>
        <v>662</v>
      </c>
      <c r="AU687">
        <f>_xlfn.RANK.AVG(Table2[[#This Row],[Sharpe Ratio Z-Score]],Table2[Sharpe Ratio Z-Score])</f>
        <v>668</v>
      </c>
      <c r="AV687">
        <f>(Table2[[#This Row],[Rank 1Y]]+Table2[[#This Row],[Rank 6M]]+Table2[[#This Row],[Rank Sharpe]])/3</f>
        <v>632.66666666666663</v>
      </c>
    </row>
    <row r="688" spans="1:48" x14ac:dyDescent="0.3">
      <c r="A688" t="s">
        <v>2198</v>
      </c>
      <c r="B688" t="s">
        <v>2199</v>
      </c>
      <c r="C688" t="s">
        <v>3146</v>
      </c>
      <c r="D688" t="s">
        <v>439</v>
      </c>
      <c r="E688">
        <v>2731.0213734599902</v>
      </c>
      <c r="F688">
        <v>82.2</v>
      </c>
      <c r="G688">
        <v>-31.173247567195101</v>
      </c>
      <c r="H688">
        <f>(Table2[[#This Row],[1Y Return vs Nifty]]-AVERAGE(Table2[1Y Return vs Nifty]))/_xlfn.STDEV.P(Table2[1Y Return vs Nifty])</f>
        <v>-0.93912605539294225</v>
      </c>
      <c r="I688">
        <v>-7.10335614142328</v>
      </c>
      <c r="J688">
        <f>(Table2[[#This Row],[1M Return vs Nifty]]-AVERAGE(Table2[1M Return vs Nifty]))/_xlfn.STDEV.P(Table2[1M Return vs Nifty])</f>
        <v>-0.69754678646380686</v>
      </c>
      <c r="K688">
        <v>-19.779339472869001</v>
      </c>
      <c r="L688">
        <f>(Table2[[#This Row],[6M Return vs Nifty]]-AVERAGE(Table2[6M Return vs Nifty]))/_xlfn.STDEV.P(Table2[6M Return vs Nifty])</f>
        <v>-0.93294185192670176</v>
      </c>
      <c r="M688">
        <v>6.1855683970112096</v>
      </c>
      <c r="N688">
        <f>(Table2[[#This Row],[1W Return vs Nifty]]-AVERAGE(Table2[1W Return vs Nifty]))/_xlfn.STDEV.P(Table2[1W Return vs Nifty])</f>
        <v>0.38889435234734826</v>
      </c>
      <c r="O688">
        <v>88.67</v>
      </c>
      <c r="P688">
        <v>85.836771549465197</v>
      </c>
      <c r="Q688">
        <v>86.133195870284595</v>
      </c>
      <c r="R688">
        <v>42.635445775545399</v>
      </c>
      <c r="S688" s="1">
        <f>(Table2[[#This Row],[Close Price]]-Table2[[#This Row],[20D EMA]])/Table2[[#This Row],[20D EMA]]</f>
        <v>-7.2967181684899046E-2</v>
      </c>
      <c r="T688" s="1">
        <f>(Table2[[#This Row],[Close Price]]-Table2[[#This Row],[50D EMA]])/Table2[[#This Row],[50D EMA]]</f>
        <v>-4.2368456825865479E-2</v>
      </c>
      <c r="U688" s="1">
        <f>(Table2[[#This Row],[Close Price]]-Table2[[#This Row],[200D EMA]])/Table2[[#This Row],[200D EMA]]</f>
        <v>-4.566411161856726E-2</v>
      </c>
      <c r="V688">
        <v>0.38122563529672199</v>
      </c>
      <c r="W688">
        <v>82.2</v>
      </c>
      <c r="X688">
        <v>82.75</v>
      </c>
      <c r="Y688">
        <v>82.06</v>
      </c>
      <c r="Z688">
        <v>85.26</v>
      </c>
      <c r="AA688">
        <v>81.400000000000006</v>
      </c>
      <c r="AB688">
        <v>90</v>
      </c>
      <c r="AC688" s="1">
        <f>(Table2[[#This Row],[Close Price]]/Table2[[#This Row],[Day Low]])-1</f>
        <v>0</v>
      </c>
      <c r="AD688" s="1">
        <f>(Table2[[#This Row],[Day High]]/Table2[[#This Row],[Close Price]])-1</f>
        <v>6.6909975669100508E-3</v>
      </c>
      <c r="AE688" s="1">
        <f>(Table2[[#This Row],[Close Price]]/Table2[[#This Row],[Current Week Low]])-1</f>
        <v>1.7060687301975186E-3</v>
      </c>
      <c r="AF688" s="1">
        <f>(Table2[[#This Row],[Current Week High]]/Table2[[#This Row],[Close Price]])-1</f>
        <v>3.7226277372262695E-2</v>
      </c>
      <c r="AG688" s="1">
        <f>(Table2[[#This Row],[Close Price]]/Table2[[#This Row],[Current Month Low]])-1</f>
        <v>9.8280098280096873E-3</v>
      </c>
      <c r="AH688" s="1">
        <f>(Table2[[#This Row],[Current Month High]]/Table2[[#This Row],[Close Price]])-1</f>
        <v>9.4890510948905105E-2</v>
      </c>
      <c r="AI688">
        <v>45.985401459854003</v>
      </c>
      <c r="AJ688">
        <v>31.414868105515499</v>
      </c>
      <c r="AK688" t="str">
        <f>IF(AND(Table2[[#This Row],[20D EMA]]&gt;Table2[[#This Row],[50D EMA]],Table2[[#This Row],[50D EMA]]&gt;Table2[[#This Row],[200D EMA]]),"Uptrend","Downtrend/NoTrend")</f>
        <v>Downtrend/NoTrend</v>
      </c>
      <c r="AL688">
        <v>-0.03</v>
      </c>
      <c r="AM688" t="s">
        <v>3193</v>
      </c>
      <c r="AN688">
        <v>-6.99</v>
      </c>
      <c r="AO688" t="s">
        <v>3193</v>
      </c>
      <c r="AP688">
        <v>-2.1255299282587001E-2</v>
      </c>
      <c r="AQ688">
        <f>(Table2[[#This Row],[Sharpe Ratio]]-AVERAGE(Table2[Sharpe Ratio]))/_xlfn.STDEV.P(Table2[Sharpe Ratio])</f>
        <v>-1.0253798797292522</v>
      </c>
      <c r="AR68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8">
        <f>_xlfn.RANK.AVG(Table2[[#This Row],[1Y Return vs Nifty Z-Score]],Table2[1Y Return vs Nifty Z-Score])</f>
        <v>645</v>
      </c>
      <c r="AT688">
        <f>_xlfn.RANK.AVG(Table2[[#This Row],[6M Return vs Nifty Z-Score]],Table2[6M Return vs Nifty Z-Score])</f>
        <v>636</v>
      </c>
      <c r="AU688">
        <f>_xlfn.RANK.AVG(Table2[[#This Row],[Sharpe Ratio Z-Score]],Table2[Sharpe Ratio Z-Score])</f>
        <v>622</v>
      </c>
      <c r="AV688">
        <f>(Table2[[#This Row],[Rank 1Y]]+Table2[[#This Row],[Rank 6M]]+Table2[[#This Row],[Rank Sharpe]])/3</f>
        <v>634.33333333333337</v>
      </c>
    </row>
    <row r="689" spans="1:48" x14ac:dyDescent="0.3">
      <c r="A689" t="s">
        <v>1540</v>
      </c>
      <c r="B689" t="s">
        <v>1541</v>
      </c>
      <c r="C689" t="s">
        <v>3159</v>
      </c>
      <c r="D689" t="s">
        <v>274</v>
      </c>
      <c r="E689">
        <v>6482.60691468</v>
      </c>
      <c r="F689">
        <v>1441.95</v>
      </c>
      <c r="G689">
        <v>-47.367071248039998</v>
      </c>
      <c r="H689">
        <f>(Table2[[#This Row],[1Y Return vs Nifty]]-AVERAGE(Table2[1Y Return vs Nifty]))/_xlfn.STDEV.P(Table2[1Y Return vs Nifty])</f>
        <v>-1.2077085875837159</v>
      </c>
      <c r="I689">
        <v>-1.5116697823793801</v>
      </c>
      <c r="J689">
        <f>(Table2[[#This Row],[1M Return vs Nifty]]-AVERAGE(Table2[1M Return vs Nifty]))/_xlfn.STDEV.P(Table2[1M Return vs Nifty])</f>
        <v>-8.1285344732585113E-2</v>
      </c>
      <c r="K689">
        <v>-10.026810570917601</v>
      </c>
      <c r="L689">
        <f>(Table2[[#This Row],[6M Return vs Nifty]]-AVERAGE(Table2[6M Return vs Nifty]))/_xlfn.STDEV.P(Table2[6M Return vs Nifty])</f>
        <v>-0.63747320077431879</v>
      </c>
      <c r="M689">
        <v>1.0650087734137501</v>
      </c>
      <c r="N689">
        <f>(Table2[[#This Row],[1W Return vs Nifty]]-AVERAGE(Table2[1W Return vs Nifty]))/_xlfn.STDEV.P(Table2[1W Return vs Nifty])</f>
        <v>-0.59770171361825686</v>
      </c>
      <c r="O689">
        <v>1417.14</v>
      </c>
      <c r="P689">
        <v>1402.8784774803401</v>
      </c>
      <c r="Q689">
        <v>1416.1894227499599</v>
      </c>
      <c r="R689">
        <v>62.6082328242329</v>
      </c>
      <c r="S689" s="1">
        <f>(Table2[[#This Row],[Close Price]]-Table2[[#This Row],[20D EMA]])/Table2[[#This Row],[20D EMA]]</f>
        <v>1.7507091748168807E-2</v>
      </c>
      <c r="T689" s="1">
        <f>(Table2[[#This Row],[Close Price]]-Table2[[#This Row],[50D EMA]])/Table2[[#This Row],[50D EMA]]</f>
        <v>2.785096724117898E-2</v>
      </c>
      <c r="U689" s="1">
        <f>(Table2[[#This Row],[Close Price]]-Table2[[#This Row],[200D EMA]])/Table2[[#This Row],[200D EMA]]</f>
        <v>1.8190064716073196E-2</v>
      </c>
      <c r="V689">
        <v>0.38035877770744198</v>
      </c>
      <c r="W689">
        <v>1408</v>
      </c>
      <c r="X689">
        <v>1446.5</v>
      </c>
      <c r="Y689">
        <v>1390.15</v>
      </c>
      <c r="Z689">
        <v>1464</v>
      </c>
      <c r="AA689">
        <v>1374.2</v>
      </c>
      <c r="AB689">
        <v>1464</v>
      </c>
      <c r="AC689" s="1">
        <f>(Table2[[#This Row],[Close Price]]/Table2[[#This Row],[Day Low]])-1</f>
        <v>2.4112215909090962E-2</v>
      </c>
      <c r="AD689" s="1">
        <f>(Table2[[#This Row],[Day High]]/Table2[[#This Row],[Close Price]])-1</f>
        <v>3.1554492180727589E-3</v>
      </c>
      <c r="AE689" s="1">
        <f>(Table2[[#This Row],[Close Price]]/Table2[[#This Row],[Current Week Low]])-1</f>
        <v>3.726216595331433E-2</v>
      </c>
      <c r="AF689" s="1">
        <f>(Table2[[#This Row],[Current Week High]]/Table2[[#This Row],[Close Price]])-1</f>
        <v>1.5291792364506396E-2</v>
      </c>
      <c r="AG689" s="1">
        <f>(Table2[[#This Row],[Close Price]]/Table2[[#This Row],[Current Month Low]])-1</f>
        <v>4.930141173046132E-2</v>
      </c>
      <c r="AH689" s="1">
        <f>(Table2[[#This Row],[Current Month High]]/Table2[[#This Row],[Close Price]])-1</f>
        <v>1.5291792364506396E-2</v>
      </c>
      <c r="AI689">
        <v>27.116058115746</v>
      </c>
      <c r="AJ689">
        <v>26.143819438369299</v>
      </c>
      <c r="AK689" t="str">
        <f>IF(AND(Table2[[#This Row],[20D EMA]]&gt;Table2[[#This Row],[50D EMA]],Table2[[#This Row],[50D EMA]]&gt;Table2[[#This Row],[200D EMA]]),"Uptrend","Downtrend/NoTrend")</f>
        <v>Downtrend/NoTrend</v>
      </c>
      <c r="AL689">
        <v>0.01</v>
      </c>
      <c r="AM689" t="s">
        <v>3194</v>
      </c>
      <c r="AN689">
        <v>-0.71</v>
      </c>
      <c r="AO689" t="s">
        <v>3193</v>
      </c>
      <c r="AP689">
        <v>-5.3826087352453998E-2</v>
      </c>
      <c r="AQ689">
        <f>(Table2[[#This Row],[Sharpe Ratio]]-AVERAGE(Table2[Sharpe Ratio]))/_xlfn.STDEV.P(Table2[Sharpe Ratio])</f>
        <v>-1.4050005104498229</v>
      </c>
      <c r="AR68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89">
        <f>_xlfn.RANK.AVG(Table2[[#This Row],[1Y Return vs Nifty Z-Score]],Table2[1Y Return vs Nifty Z-Score])</f>
        <v>704</v>
      </c>
      <c r="AT689">
        <f>_xlfn.RANK.AVG(Table2[[#This Row],[6M Return vs Nifty Z-Score]],Table2[6M Return vs Nifty Z-Score])</f>
        <v>528</v>
      </c>
      <c r="AU689">
        <f>_xlfn.RANK.AVG(Table2[[#This Row],[Sharpe Ratio Z-Score]],Table2[Sharpe Ratio Z-Score])</f>
        <v>678</v>
      </c>
      <c r="AV689">
        <f>(Table2[[#This Row],[Rank 1Y]]+Table2[[#This Row],[Rank 6M]]+Table2[[#This Row],[Rank Sharpe]])/3</f>
        <v>636.66666666666663</v>
      </c>
    </row>
    <row r="690" spans="1:48" x14ac:dyDescent="0.3">
      <c r="A690" t="s">
        <v>2029</v>
      </c>
      <c r="B690" t="s">
        <v>2030</v>
      </c>
      <c r="C690" t="s">
        <v>3160</v>
      </c>
      <c r="D690" t="s">
        <v>1487</v>
      </c>
      <c r="E690">
        <v>3275.376058504</v>
      </c>
      <c r="F690">
        <v>122.32</v>
      </c>
      <c r="G690">
        <v>-31.303413457765501</v>
      </c>
      <c r="H690">
        <f>(Table2[[#This Row],[1Y Return vs Nifty]]-AVERAGE(Table2[1Y Return vs Nifty]))/_xlfn.STDEV.P(Table2[1Y Return vs Nifty])</f>
        <v>-0.94128492072229741</v>
      </c>
      <c r="I690">
        <v>-4.7838047949143503</v>
      </c>
      <c r="J690">
        <f>(Table2[[#This Row],[1M Return vs Nifty]]-AVERAGE(Table2[1M Return vs Nifty]))/_xlfn.STDEV.P(Table2[1M Return vs Nifty])</f>
        <v>-0.44190833230458509</v>
      </c>
      <c r="K690">
        <v>-11.662645395871801</v>
      </c>
      <c r="L690">
        <f>(Table2[[#This Row],[6M Return vs Nifty]]-AVERAGE(Table2[6M Return vs Nifty]))/_xlfn.STDEV.P(Table2[6M Return vs Nifty])</f>
        <v>-0.68703346499877049</v>
      </c>
      <c r="M690">
        <v>1.91554994955685</v>
      </c>
      <c r="N690">
        <f>(Table2[[#This Row],[1W Return vs Nifty]]-AVERAGE(Table2[1W Return vs Nifty]))/_xlfn.STDEV.P(Table2[1W Return vs Nifty])</f>
        <v>-0.4338249813842513</v>
      </c>
      <c r="O690">
        <v>132.31</v>
      </c>
      <c r="P690">
        <v>128.79603585073301</v>
      </c>
      <c r="Q690">
        <v>135.74603237992699</v>
      </c>
      <c r="R690">
        <v>35.928293370018402</v>
      </c>
      <c r="S690" s="1">
        <f>(Table2[[#This Row],[Close Price]]-Table2[[#This Row],[20D EMA]])/Table2[[#This Row],[20D EMA]]</f>
        <v>-7.5504497014587016E-2</v>
      </c>
      <c r="T690" s="1">
        <f>(Table2[[#This Row],[Close Price]]-Table2[[#This Row],[50D EMA]])/Table2[[#This Row],[50D EMA]]</f>
        <v>-5.0281328986230257E-2</v>
      </c>
      <c r="U690" s="1">
        <f>(Table2[[#This Row],[Close Price]]-Table2[[#This Row],[200D EMA]])/Table2[[#This Row],[200D EMA]]</f>
        <v>-9.8905523384654928E-2</v>
      </c>
      <c r="V690">
        <v>0.48046548250513299</v>
      </c>
      <c r="W690">
        <v>122.01</v>
      </c>
      <c r="X690">
        <v>124.1</v>
      </c>
      <c r="Y690">
        <v>122</v>
      </c>
      <c r="Z690">
        <v>124.44</v>
      </c>
      <c r="AA690">
        <v>122</v>
      </c>
      <c r="AB690">
        <v>125.55</v>
      </c>
      <c r="AC690" s="1">
        <f>(Table2[[#This Row],[Close Price]]/Table2[[#This Row],[Day Low]])-1</f>
        <v>2.5407753462829419E-3</v>
      </c>
      <c r="AD690" s="1">
        <f>(Table2[[#This Row],[Day High]]/Table2[[#This Row],[Close Price]])-1</f>
        <v>1.4551994767822096E-2</v>
      </c>
      <c r="AE690" s="1">
        <f>(Table2[[#This Row],[Close Price]]/Table2[[#This Row],[Current Week Low]])-1</f>
        <v>2.6229508196720097E-3</v>
      </c>
      <c r="AF690" s="1">
        <f>(Table2[[#This Row],[Current Week High]]/Table2[[#This Row],[Close Price]])-1</f>
        <v>1.7331589274035331E-2</v>
      </c>
      <c r="AG690" s="1">
        <f>(Table2[[#This Row],[Close Price]]/Table2[[#This Row],[Current Month Low]])-1</f>
        <v>2.6229508196720097E-3</v>
      </c>
      <c r="AH690" s="1">
        <f>(Table2[[#This Row],[Current Month High]]/Table2[[#This Row],[Close Price]])-1</f>
        <v>2.6406147809025615E-2</v>
      </c>
      <c r="AI690">
        <v>30.6409417920209</v>
      </c>
      <c r="AJ690">
        <v>17.108664432742898</v>
      </c>
      <c r="AK690" t="str">
        <f>IF(AND(Table2[[#This Row],[20D EMA]]&gt;Table2[[#This Row],[50D EMA]],Table2[[#This Row],[50D EMA]]&gt;Table2[[#This Row],[200D EMA]]),"Uptrend","Downtrend/NoTrend")</f>
        <v>Downtrend/NoTrend</v>
      </c>
      <c r="AL690">
        <v>-0.12</v>
      </c>
      <c r="AM690" t="s">
        <v>3193</v>
      </c>
      <c r="AN690">
        <v>-6.23</v>
      </c>
      <c r="AO690" t="s">
        <v>3193</v>
      </c>
      <c r="AP690">
        <v>-0.102132740048054</v>
      </c>
      <c r="AQ690">
        <f>(Table2[[#This Row],[Sharpe Ratio]]-AVERAGE(Table2[Sharpe Ratio]))/_xlfn.STDEV.P(Table2[Sharpe Ratio])</f>
        <v>-1.968026554675903</v>
      </c>
      <c r="AR69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0">
        <f>_xlfn.RANK.AVG(Table2[[#This Row],[1Y Return vs Nifty Z-Score]],Table2[1Y Return vs Nifty Z-Score])</f>
        <v>646</v>
      </c>
      <c r="AT690">
        <f>_xlfn.RANK.AVG(Table2[[#This Row],[6M Return vs Nifty Z-Score]],Table2[6M Return vs Nifty Z-Score])</f>
        <v>550</v>
      </c>
      <c r="AU690">
        <f>_xlfn.RANK.AVG(Table2[[#This Row],[Sharpe Ratio Z-Score]],Table2[Sharpe Ratio Z-Score])</f>
        <v>719</v>
      </c>
      <c r="AV690">
        <f>(Table2[[#This Row],[Rank 1Y]]+Table2[[#This Row],[Rank 6M]]+Table2[[#This Row],[Rank Sharpe]])/3</f>
        <v>638.33333333333337</v>
      </c>
    </row>
    <row r="691" spans="1:48" x14ac:dyDescent="0.3">
      <c r="A691" t="s">
        <v>2145</v>
      </c>
      <c r="B691" t="s">
        <v>2146</v>
      </c>
      <c r="C691" t="s">
        <v>3161</v>
      </c>
      <c r="D691" t="s">
        <v>133</v>
      </c>
      <c r="E691">
        <v>2903.3684238000001</v>
      </c>
      <c r="F691">
        <v>382</v>
      </c>
      <c r="G691">
        <v>-50.1282678169459</v>
      </c>
      <c r="H691">
        <f>(Table2[[#This Row],[1Y Return vs Nifty]]-AVERAGE(Table2[1Y Return vs Nifty]))/_xlfn.STDEV.P(Table2[1Y Return vs Nifty])</f>
        <v>-1.2535043910313259</v>
      </c>
      <c r="I691">
        <v>-3.4679550757070801</v>
      </c>
      <c r="J691">
        <f>(Table2[[#This Row],[1M Return vs Nifty]]-AVERAGE(Table2[1M Return vs Nifty]))/_xlfn.STDEV.P(Table2[1M Return vs Nifty])</f>
        <v>-0.29688813750257376</v>
      </c>
      <c r="K691">
        <v>-41.592082251200097</v>
      </c>
      <c r="L691">
        <f>(Table2[[#This Row],[6M Return vs Nifty]]-AVERAGE(Table2[6M Return vs Nifty]))/_xlfn.STDEV.P(Table2[6M Return vs Nifty])</f>
        <v>-1.5937942063716894</v>
      </c>
      <c r="M691">
        <v>3.3613436822218201</v>
      </c>
      <c r="N691">
        <f>(Table2[[#This Row],[1W Return vs Nifty]]-AVERAGE(Table2[1W Return vs Nifty]))/_xlfn.STDEV.P(Table2[1W Return vs Nifty])</f>
        <v>-0.15525886484661064</v>
      </c>
      <c r="O691">
        <v>465.44</v>
      </c>
      <c r="P691">
        <v>404.58791439670699</v>
      </c>
      <c r="Q691">
        <v>434.47933935401699</v>
      </c>
      <c r="R691">
        <v>34.776965982221498</v>
      </c>
      <c r="S691" s="1">
        <f>(Table2[[#This Row],[Close Price]]-Table2[[#This Row],[20D EMA]])/Table2[[#This Row],[20D EMA]]</f>
        <v>-0.17927122722585082</v>
      </c>
      <c r="T691" s="1">
        <f>(Table2[[#This Row],[Close Price]]-Table2[[#This Row],[50D EMA]])/Table2[[#This Row],[50D EMA]]</f>
        <v>-5.5829434327984068E-2</v>
      </c>
      <c r="U691" s="1">
        <f>(Table2[[#This Row],[Close Price]]-Table2[[#This Row],[200D EMA]])/Table2[[#This Row],[200D EMA]]</f>
        <v>-0.12078673161316063</v>
      </c>
      <c r="V691">
        <v>0.48944978111666099</v>
      </c>
      <c r="W691">
        <v>383.6</v>
      </c>
      <c r="X691">
        <v>390.7</v>
      </c>
      <c r="Y691">
        <v>378.05</v>
      </c>
      <c r="Z691">
        <v>390.45</v>
      </c>
      <c r="AA691">
        <v>378.05</v>
      </c>
      <c r="AB691">
        <v>394.4</v>
      </c>
      <c r="AC691" s="1">
        <f>(Table2[[#This Row],[Close Price]]/Table2[[#This Row],[Day Low]])-1</f>
        <v>-4.1710114702816492E-3</v>
      </c>
      <c r="AD691" s="1">
        <f>(Table2[[#This Row],[Day High]]/Table2[[#This Row],[Close Price]])-1</f>
        <v>2.2774869109947637E-2</v>
      </c>
      <c r="AE691" s="1">
        <f>(Table2[[#This Row],[Close Price]]/Table2[[#This Row],[Current Week Low]])-1</f>
        <v>1.044835339240846E-2</v>
      </c>
      <c r="AF691" s="1">
        <f>(Table2[[#This Row],[Current Week High]]/Table2[[#This Row],[Close Price]])-1</f>
        <v>2.21204188481674E-2</v>
      </c>
      <c r="AG691" s="1">
        <f>(Table2[[#This Row],[Close Price]]/Table2[[#This Row],[Current Month Low]])-1</f>
        <v>1.044835339240846E-2</v>
      </c>
      <c r="AH691" s="1">
        <f>(Table2[[#This Row],[Current Month High]]/Table2[[#This Row],[Close Price]])-1</f>
        <v>3.2460732984293195E-2</v>
      </c>
      <c r="AI691">
        <v>53.1413612565444</v>
      </c>
      <c r="AJ691">
        <v>10.7246376811594</v>
      </c>
      <c r="AK691" t="str">
        <f>IF(AND(Table2[[#This Row],[20D EMA]]&gt;Table2[[#This Row],[50D EMA]],Table2[[#This Row],[50D EMA]]&gt;Table2[[#This Row],[200D EMA]]),"Uptrend","Downtrend/NoTrend")</f>
        <v>Downtrend/NoTrend</v>
      </c>
      <c r="AL691">
        <v>-7.0000000000000007E-2</v>
      </c>
      <c r="AM691" t="s">
        <v>3193</v>
      </c>
      <c r="AN691">
        <v>-5.16</v>
      </c>
      <c r="AO691" t="s">
        <v>3193</v>
      </c>
      <c r="AP691">
        <v>1.8201142586262001E-2</v>
      </c>
      <c r="AQ691">
        <f>(Table2[[#This Row],[Sharpe Ratio]]-AVERAGE(Table2[Sharpe Ratio]))/_xlfn.STDEV.P(Table2[Sharpe Ratio])</f>
        <v>-0.56550524248952905</v>
      </c>
      <c r="AR69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1">
        <f>_xlfn.RANK.AVG(Table2[[#This Row],[1Y Return vs Nifty Z-Score]],Table2[1Y Return vs Nifty Z-Score])</f>
        <v>710</v>
      </c>
      <c r="AT691">
        <f>_xlfn.RANK.AVG(Table2[[#This Row],[6M Return vs Nifty Z-Score]],Table2[6M Return vs Nifty Z-Score])</f>
        <v>726</v>
      </c>
      <c r="AU691">
        <f>_xlfn.RANK.AVG(Table2[[#This Row],[Sharpe Ratio Z-Score]],Table2[Sharpe Ratio Z-Score])</f>
        <v>481</v>
      </c>
      <c r="AV691">
        <f>(Table2[[#This Row],[Rank 1Y]]+Table2[[#This Row],[Rank 6M]]+Table2[[#This Row],[Rank Sharpe]])/3</f>
        <v>639</v>
      </c>
    </row>
    <row r="692" spans="1:48" x14ac:dyDescent="0.3">
      <c r="A692" t="s">
        <v>2192</v>
      </c>
      <c r="B692" t="s">
        <v>2193</v>
      </c>
      <c r="C692" t="s">
        <v>3154</v>
      </c>
      <c r="D692" t="s">
        <v>1565</v>
      </c>
      <c r="E692">
        <v>2735.4862783499998</v>
      </c>
      <c r="F692">
        <v>661.85</v>
      </c>
      <c r="G692">
        <v>-41.482439291475103</v>
      </c>
      <c r="H692">
        <f>(Table2[[#This Row],[1Y Return vs Nifty]]-AVERAGE(Table2[1Y Return vs Nifty]))/_xlfn.STDEV.P(Table2[1Y Return vs Nifty])</f>
        <v>-1.110109071678496</v>
      </c>
      <c r="I692">
        <v>9.7941028439899203</v>
      </c>
      <c r="J692">
        <f>(Table2[[#This Row],[1M Return vs Nifty]]-AVERAGE(Table2[1M Return vs Nifty]))/_xlfn.STDEV.P(Table2[1M Return vs Nifty])</f>
        <v>1.1647272695734574</v>
      </c>
      <c r="K692">
        <v>-26.948985595245802</v>
      </c>
      <c r="L692">
        <f>(Table2[[#This Row],[6M Return vs Nifty]]-AVERAGE(Table2[6M Return vs Nifty]))/_xlfn.STDEV.P(Table2[6M Return vs Nifty])</f>
        <v>-1.1501578879227305</v>
      </c>
      <c r="M692">
        <v>3.9567871175917602</v>
      </c>
      <c r="N692">
        <f>(Table2[[#This Row],[1W Return vs Nifty]]-AVERAGE(Table2[1W Return vs Nifty]))/_xlfn.STDEV.P(Table2[1W Return vs Nifty])</f>
        <v>-4.05327032501746E-2</v>
      </c>
      <c r="O692">
        <v>718.22</v>
      </c>
      <c r="P692">
        <v>628.70722664910795</v>
      </c>
      <c r="Q692">
        <v>675.05064541440902</v>
      </c>
      <c r="R692">
        <v>68.309431912155603</v>
      </c>
      <c r="S692" s="1">
        <f>(Table2[[#This Row],[Close Price]]-Table2[[#This Row],[20D EMA]])/Table2[[#This Row],[20D EMA]]</f>
        <v>-7.8485700760212745E-2</v>
      </c>
      <c r="T692" s="1">
        <f>(Table2[[#This Row],[Close Price]]-Table2[[#This Row],[50D EMA]])/Table2[[#This Row],[50D EMA]]</f>
        <v>5.2715750584794233E-2</v>
      </c>
      <c r="U692" s="1">
        <f>(Table2[[#This Row],[Close Price]]-Table2[[#This Row],[200D EMA]])/Table2[[#This Row],[200D EMA]]</f>
        <v>-1.955504450529813E-2</v>
      </c>
      <c r="V692">
        <v>0.79228966713434401</v>
      </c>
      <c r="W692">
        <v>649.04999999999995</v>
      </c>
      <c r="X692">
        <v>664.65</v>
      </c>
      <c r="Y692">
        <v>641.25</v>
      </c>
      <c r="Z692">
        <v>664.55</v>
      </c>
      <c r="AA692">
        <v>641.25</v>
      </c>
      <c r="AB692">
        <v>664.55</v>
      </c>
      <c r="AC692" s="1">
        <f>(Table2[[#This Row],[Close Price]]/Table2[[#This Row],[Day Low]])-1</f>
        <v>1.9721130883599169E-2</v>
      </c>
      <c r="AD692" s="1">
        <f>(Table2[[#This Row],[Day High]]/Table2[[#This Row],[Close Price]])-1</f>
        <v>4.230565838180711E-3</v>
      </c>
      <c r="AE692" s="1">
        <f>(Table2[[#This Row],[Close Price]]/Table2[[#This Row],[Current Week Low]])-1</f>
        <v>3.2124756335282667E-2</v>
      </c>
      <c r="AF692" s="1">
        <f>(Table2[[#This Row],[Current Week High]]/Table2[[#This Row],[Close Price]])-1</f>
        <v>4.0794742011027729E-3</v>
      </c>
      <c r="AG692" s="1">
        <f>(Table2[[#This Row],[Close Price]]/Table2[[#This Row],[Current Month Low]])-1</f>
        <v>3.2124756335282667E-2</v>
      </c>
      <c r="AH692" s="1">
        <f>(Table2[[#This Row],[Current Month High]]/Table2[[#This Row],[Close Price]])-1</f>
        <v>4.0794742011027729E-3</v>
      </c>
      <c r="AI692">
        <v>36.737931555488302</v>
      </c>
      <c r="AJ692">
        <v>22.293052475979302</v>
      </c>
      <c r="AK692" t="str">
        <f>IF(AND(Table2[[#This Row],[20D EMA]]&gt;Table2[[#This Row],[50D EMA]],Table2[[#This Row],[50D EMA]]&gt;Table2[[#This Row],[200D EMA]]),"Uptrend","Downtrend/NoTrend")</f>
        <v>Downtrend/NoTrend</v>
      </c>
      <c r="AL692">
        <v>0.02</v>
      </c>
      <c r="AM692" t="s">
        <v>3194</v>
      </c>
      <c r="AN692">
        <v>3.11</v>
      </c>
      <c r="AO692" t="s">
        <v>3194</v>
      </c>
      <c r="AQ692">
        <f>(Table2[[#This Row],[Sharpe Ratio]]-AVERAGE(Table2[Sharpe Ratio]))/_xlfn.STDEV.P(Table2[Sharpe Ratio])</f>
        <v>-0.77764408339231328</v>
      </c>
      <c r="AR69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2">
        <f>_xlfn.RANK.AVG(Table2[[#This Row],[1Y Return vs Nifty Z-Score]],Table2[1Y Return vs Nifty Z-Score])</f>
        <v>684</v>
      </c>
      <c r="AT692">
        <f>_xlfn.RANK.AVG(Table2[[#This Row],[6M Return vs Nifty Z-Score]],Table2[6M Return vs Nifty Z-Score])</f>
        <v>687</v>
      </c>
      <c r="AU692">
        <f>_xlfn.RANK.AVG(Table2[[#This Row],[Sharpe Ratio Z-Score]],Table2[Sharpe Ratio Z-Score])</f>
        <v>549</v>
      </c>
      <c r="AV692">
        <f>(Table2[[#This Row],[Rank 1Y]]+Table2[[#This Row],[Rank 6M]]+Table2[[#This Row],[Rank Sharpe]])/3</f>
        <v>640</v>
      </c>
    </row>
    <row r="693" spans="1:48" x14ac:dyDescent="0.3">
      <c r="A693" t="s">
        <v>2290</v>
      </c>
      <c r="B693" t="s">
        <v>2291</v>
      </c>
      <c r="C693" t="s">
        <v>3158</v>
      </c>
      <c r="D693" t="s">
        <v>429</v>
      </c>
      <c r="E693">
        <v>2430.8149395999999</v>
      </c>
      <c r="F693">
        <v>458</v>
      </c>
      <c r="G693">
        <v>-34.293907394096998</v>
      </c>
      <c r="H693">
        <f>(Table2[[#This Row],[1Y Return vs Nifty]]-AVERAGE(Table2[1Y Return vs Nifty]))/_xlfn.STDEV.P(Table2[1Y Return vs Nifty])</f>
        <v>-0.99088373380997707</v>
      </c>
      <c r="I693">
        <v>-6.9737485193270699</v>
      </c>
      <c r="J693">
        <f>(Table2[[#This Row],[1M Return vs Nifty]]-AVERAGE(Table2[1M Return vs Nifty]))/_xlfn.STDEV.P(Table2[1M Return vs Nifty])</f>
        <v>-0.6832626913047174</v>
      </c>
      <c r="K693">
        <v>-21.168407621937199</v>
      </c>
      <c r="L693">
        <f>(Table2[[#This Row],[6M Return vs Nifty]]-AVERAGE(Table2[6M Return vs Nifty]))/_xlfn.STDEV.P(Table2[6M Return vs Nifty])</f>
        <v>-0.97502592022223855</v>
      </c>
      <c r="M693">
        <v>2.5707901670417801</v>
      </c>
      <c r="N693">
        <f>(Table2[[#This Row],[1W Return vs Nifty]]-AVERAGE(Table2[1W Return vs Nifty]))/_xlfn.STDEV.P(Table2[1W Return vs Nifty])</f>
        <v>-0.30757756540769254</v>
      </c>
      <c r="O693">
        <v>503.82</v>
      </c>
      <c r="P693">
        <v>472.56522222004099</v>
      </c>
      <c r="Q693">
        <v>489.607709596745</v>
      </c>
      <c r="R693">
        <v>40.2677141138916</v>
      </c>
      <c r="S693" s="1">
        <f>(Table2[[#This Row],[Close Price]]-Table2[[#This Row],[20D EMA]])/Table2[[#This Row],[20D EMA]]</f>
        <v>-9.0945178833710436E-2</v>
      </c>
      <c r="T693" s="1">
        <f>(Table2[[#This Row],[Close Price]]-Table2[[#This Row],[50D EMA]])/Table2[[#This Row],[50D EMA]]</f>
        <v>-3.0821612626540207E-2</v>
      </c>
      <c r="U693" s="1">
        <f>(Table2[[#This Row],[Close Price]]-Table2[[#This Row],[200D EMA]])/Table2[[#This Row],[200D EMA]]</f>
        <v>-6.4557213820791381E-2</v>
      </c>
      <c r="V693">
        <v>0.40507627763733201</v>
      </c>
      <c r="W693">
        <v>456</v>
      </c>
      <c r="X693">
        <v>465.95</v>
      </c>
      <c r="Y693">
        <v>457</v>
      </c>
      <c r="Z693">
        <v>464.95</v>
      </c>
      <c r="AA693">
        <v>457</v>
      </c>
      <c r="AB693">
        <v>464.95</v>
      </c>
      <c r="AC693" s="1">
        <f>(Table2[[#This Row],[Close Price]]/Table2[[#This Row],[Day Low]])-1</f>
        <v>4.3859649122806044E-3</v>
      </c>
      <c r="AD693" s="1">
        <f>(Table2[[#This Row],[Day High]]/Table2[[#This Row],[Close Price]])-1</f>
        <v>1.7358078602619953E-2</v>
      </c>
      <c r="AE693" s="1">
        <f>(Table2[[#This Row],[Close Price]]/Table2[[#This Row],[Current Week Low]])-1</f>
        <v>2.1881838074397919E-3</v>
      </c>
      <c r="AF693" s="1">
        <f>(Table2[[#This Row],[Current Week High]]/Table2[[#This Row],[Close Price]])-1</f>
        <v>1.5174672489082885E-2</v>
      </c>
      <c r="AG693" s="1">
        <f>(Table2[[#This Row],[Close Price]]/Table2[[#This Row],[Current Month Low]])-1</f>
        <v>2.1881838074397919E-3</v>
      </c>
      <c r="AH693" s="1">
        <f>(Table2[[#This Row],[Current Month High]]/Table2[[#This Row],[Close Price]])-1</f>
        <v>1.5174672489082885E-2</v>
      </c>
      <c r="AI693">
        <v>27.074235807860202</v>
      </c>
      <c r="AJ693">
        <v>5.7492495959362699</v>
      </c>
      <c r="AK693" t="str">
        <f>IF(AND(Table2[[#This Row],[20D EMA]]&gt;Table2[[#This Row],[50D EMA]],Table2[[#This Row],[50D EMA]]&gt;Table2[[#This Row],[200D EMA]]),"Uptrend","Downtrend/NoTrend")</f>
        <v>Downtrend/NoTrend</v>
      </c>
      <c r="AL693">
        <v>-0.02</v>
      </c>
      <c r="AM693" t="s">
        <v>3193</v>
      </c>
      <c r="AN693">
        <v>-0.95</v>
      </c>
      <c r="AO693" t="s">
        <v>3193</v>
      </c>
      <c r="AP693">
        <v>-1.4877717702631001E-2</v>
      </c>
      <c r="AQ693">
        <f>(Table2[[#This Row],[Sharpe Ratio]]-AVERAGE(Table2[Sharpe Ratio]))/_xlfn.STDEV.P(Table2[Sharpe Ratio])</f>
        <v>-0.95104758120882893</v>
      </c>
      <c r="AR69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3">
        <f>_xlfn.RANK.AVG(Table2[[#This Row],[1Y Return vs Nifty Z-Score]],Table2[1Y Return vs Nifty Z-Score])</f>
        <v>660</v>
      </c>
      <c r="AT693">
        <f>_xlfn.RANK.AVG(Table2[[#This Row],[6M Return vs Nifty Z-Score]],Table2[6M Return vs Nifty Z-Score])</f>
        <v>650</v>
      </c>
      <c r="AU693">
        <f>_xlfn.RANK.AVG(Table2[[#This Row],[Sharpe Ratio Z-Score]],Table2[Sharpe Ratio Z-Score])</f>
        <v>610</v>
      </c>
      <c r="AV693">
        <f>(Table2[[#This Row],[Rank 1Y]]+Table2[[#This Row],[Rank 6M]]+Table2[[#This Row],[Rank Sharpe]])/3</f>
        <v>640</v>
      </c>
    </row>
    <row r="694" spans="1:48" x14ac:dyDescent="0.3">
      <c r="A694" t="s">
        <v>1939</v>
      </c>
      <c r="B694" t="s">
        <v>1940</v>
      </c>
      <c r="C694" t="s">
        <v>3150</v>
      </c>
      <c r="D694" t="s">
        <v>236</v>
      </c>
      <c r="E694">
        <v>3712.3176815649999</v>
      </c>
      <c r="F694">
        <v>439.85</v>
      </c>
      <c r="G694">
        <v>-34.2659134577655</v>
      </c>
      <c r="H694">
        <f>(Table2[[#This Row],[1Y Return vs Nifty]]-AVERAGE(Table2[1Y Return vs Nifty]))/_xlfn.STDEV.P(Table2[1Y Return vs Nifty])</f>
        <v>-0.99041944060448828</v>
      </c>
      <c r="I694">
        <v>-10.2890364885663</v>
      </c>
      <c r="J694">
        <f>(Table2[[#This Row],[1M Return vs Nifty]]-AVERAGE(Table2[1M Return vs Nifty]))/_xlfn.STDEV.P(Table2[1M Return vs Nifty])</f>
        <v>-1.0486415792627468</v>
      </c>
      <c r="K694">
        <v>-34.633304715576799</v>
      </c>
      <c r="L694">
        <f>(Table2[[#This Row],[6M Return vs Nifty]]-AVERAGE(Table2[6M Return vs Nifty]))/_xlfn.STDEV.P(Table2[6M Return vs Nifty])</f>
        <v>-1.3829667755799988</v>
      </c>
      <c r="M694">
        <v>-1.96242133780487</v>
      </c>
      <c r="N694">
        <f>(Table2[[#This Row],[1W Return vs Nifty]]-AVERAGE(Table2[1W Return vs Nifty]))/_xlfn.STDEV.P(Table2[1W Return vs Nifty])</f>
        <v>-1.1810072226391024</v>
      </c>
      <c r="O694">
        <v>519.57000000000005</v>
      </c>
      <c r="P694">
        <v>475.01632802110697</v>
      </c>
      <c r="Q694">
        <v>495.76407519837898</v>
      </c>
      <c r="R694">
        <v>21.297819309131</v>
      </c>
      <c r="S694" s="1">
        <f>(Table2[[#This Row],[Close Price]]-Table2[[#This Row],[20D EMA]])/Table2[[#This Row],[20D EMA]]</f>
        <v>-0.15343457089516335</v>
      </c>
      <c r="T694" s="1">
        <f>(Table2[[#This Row],[Close Price]]-Table2[[#This Row],[50D EMA]])/Table2[[#This Row],[50D EMA]]</f>
        <v>-7.4031829953315545E-2</v>
      </c>
      <c r="U694" s="1">
        <f>(Table2[[#This Row],[Close Price]]-Table2[[#This Row],[200D EMA]])/Table2[[#This Row],[200D EMA]]</f>
        <v>-0.11278363640206292</v>
      </c>
      <c r="V694">
        <v>1.55107437095122</v>
      </c>
      <c r="W694">
        <v>439.25</v>
      </c>
      <c r="X694">
        <v>442.25</v>
      </c>
      <c r="Y694">
        <v>438.1</v>
      </c>
      <c r="Z694">
        <v>444.8</v>
      </c>
      <c r="AA694">
        <v>438.1</v>
      </c>
      <c r="AB694">
        <v>452</v>
      </c>
      <c r="AC694" s="1">
        <f>(Table2[[#This Row],[Close Price]]/Table2[[#This Row],[Day Low]])-1</f>
        <v>1.365964712578327E-3</v>
      </c>
      <c r="AD694" s="1">
        <f>(Table2[[#This Row],[Day High]]/Table2[[#This Row],[Close Price]])-1</f>
        <v>5.4564055928156829E-3</v>
      </c>
      <c r="AE694" s="1">
        <f>(Table2[[#This Row],[Close Price]]/Table2[[#This Row],[Current Week Low]])-1</f>
        <v>3.9945217986760984E-3</v>
      </c>
      <c r="AF694" s="1">
        <f>(Table2[[#This Row],[Current Week High]]/Table2[[#This Row],[Close Price]])-1</f>
        <v>1.1253836535182415E-2</v>
      </c>
      <c r="AG694" s="1">
        <f>(Table2[[#This Row],[Close Price]]/Table2[[#This Row],[Current Month Low]])-1</f>
        <v>3.9945217986760984E-3</v>
      </c>
      <c r="AH694" s="1">
        <f>(Table2[[#This Row],[Current Month High]]/Table2[[#This Row],[Close Price]])-1</f>
        <v>2.7623053313629686E-2</v>
      </c>
      <c r="AI694">
        <v>58.917812890758199</v>
      </c>
      <c r="AJ694">
        <v>0.74438845625286398</v>
      </c>
      <c r="AK694" t="str">
        <f>IF(AND(Table2[[#This Row],[20D EMA]]&gt;Table2[[#This Row],[50D EMA]],Table2[[#This Row],[50D EMA]]&gt;Table2[[#This Row],[200D EMA]]),"Uptrend","Downtrend/NoTrend")</f>
        <v>Downtrend/NoTrend</v>
      </c>
      <c r="AL694">
        <v>-0.16</v>
      </c>
      <c r="AM694" t="s">
        <v>3193</v>
      </c>
      <c r="AN694">
        <v>-7.99</v>
      </c>
      <c r="AO694" t="s">
        <v>3193</v>
      </c>
      <c r="AQ694">
        <f>(Table2[[#This Row],[Sharpe Ratio]]-AVERAGE(Table2[Sharpe Ratio]))/_xlfn.STDEV.P(Table2[Sharpe Ratio])</f>
        <v>-0.77764408339231328</v>
      </c>
      <c r="AR69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4">
        <f>_xlfn.RANK.AVG(Table2[[#This Row],[1Y Return vs Nifty Z-Score]],Table2[1Y Return vs Nifty Z-Score])</f>
        <v>659</v>
      </c>
      <c r="AT694">
        <f>_xlfn.RANK.AVG(Table2[[#This Row],[6M Return vs Nifty Z-Score]],Table2[6M Return vs Nifty Z-Score])</f>
        <v>713</v>
      </c>
      <c r="AU694">
        <f>_xlfn.RANK.AVG(Table2[[#This Row],[Sharpe Ratio Z-Score]],Table2[Sharpe Ratio Z-Score])</f>
        <v>549</v>
      </c>
      <c r="AV694">
        <f>(Table2[[#This Row],[Rank 1Y]]+Table2[[#This Row],[Rank 6M]]+Table2[[#This Row],[Rank Sharpe]])/3</f>
        <v>640.33333333333337</v>
      </c>
    </row>
    <row r="695" spans="1:48" x14ac:dyDescent="0.3">
      <c r="A695" t="s">
        <v>351</v>
      </c>
      <c r="B695" t="s">
        <v>352</v>
      </c>
      <c r="C695" t="s">
        <v>3148</v>
      </c>
      <c r="D695" t="s">
        <v>353</v>
      </c>
      <c r="E695">
        <v>70303.44483747</v>
      </c>
      <c r="F695">
        <v>739.05</v>
      </c>
      <c r="G695">
        <v>-34.478889268753697</v>
      </c>
      <c r="H695">
        <f>(Table2[[#This Row],[1Y Return vs Nifty]]-AVERAGE(Table2[1Y Return vs Nifty]))/_xlfn.STDEV.P(Table2[1Y Return vs Nifty])</f>
        <v>-0.99395174920176266</v>
      </c>
      <c r="I695">
        <v>-7.1307656301988898</v>
      </c>
      <c r="J695">
        <f>(Table2[[#This Row],[1M Return vs Nifty]]-AVERAGE(Table2[1M Return vs Nifty]))/_xlfn.STDEV.P(Table2[1M Return vs Nifty])</f>
        <v>-0.70056759449654882</v>
      </c>
      <c r="K695">
        <v>-10.0569042006004</v>
      </c>
      <c r="L695">
        <f>(Table2[[#This Row],[6M Return vs Nifty]]-AVERAGE(Table2[6M Return vs Nifty]))/_xlfn.STDEV.P(Table2[6M Return vs Nifty])</f>
        <v>-0.63838493600320678</v>
      </c>
      <c r="M695">
        <v>0.72622748515544799</v>
      </c>
      <c r="N695">
        <f>(Table2[[#This Row],[1W Return vs Nifty]]-AVERAGE(Table2[1W Return vs Nifty]))/_xlfn.STDEV.P(Table2[1W Return vs Nifty])</f>
        <v>-0.66297588495650195</v>
      </c>
      <c r="O695">
        <v>753.35</v>
      </c>
      <c r="P695">
        <v>751.15099012682094</v>
      </c>
      <c r="Q695">
        <v>744.443629089149</v>
      </c>
      <c r="R695">
        <v>37.030167250175602</v>
      </c>
      <c r="S695" s="1">
        <f>(Table2[[#This Row],[Close Price]]-Table2[[#This Row],[20D EMA]])/Table2[[#This Row],[20D EMA]]</f>
        <v>-1.8981880931837881E-2</v>
      </c>
      <c r="T695" s="1">
        <f>(Table2[[#This Row],[Close Price]]-Table2[[#This Row],[50D EMA]])/Table2[[#This Row],[50D EMA]]</f>
        <v>-1.6109930341405676E-2</v>
      </c>
      <c r="U695" s="1">
        <f>(Table2[[#This Row],[Close Price]]-Table2[[#This Row],[200D EMA]])/Table2[[#This Row],[200D EMA]]</f>
        <v>-7.245181338643901E-3</v>
      </c>
      <c r="V695">
        <v>0.71374695362224805</v>
      </c>
      <c r="W695">
        <v>730.55</v>
      </c>
      <c r="X695">
        <v>741.95</v>
      </c>
      <c r="Y695">
        <v>730.55</v>
      </c>
      <c r="Z695">
        <v>741.95</v>
      </c>
      <c r="AA695">
        <v>724.9</v>
      </c>
      <c r="AB695">
        <v>780</v>
      </c>
      <c r="AC695" s="1">
        <f>(Table2[[#This Row],[Close Price]]/Table2[[#This Row],[Day Low]])-1</f>
        <v>1.1635069468208803E-2</v>
      </c>
      <c r="AD695" s="1">
        <f>(Table2[[#This Row],[Day High]]/Table2[[#This Row],[Close Price]])-1</f>
        <v>3.9239564305528774E-3</v>
      </c>
      <c r="AE695" s="1">
        <f>(Table2[[#This Row],[Close Price]]/Table2[[#This Row],[Current Week Low]])-1</f>
        <v>1.1635069468208803E-2</v>
      </c>
      <c r="AF695" s="1">
        <f>(Table2[[#This Row],[Current Week High]]/Table2[[#This Row],[Close Price]])-1</f>
        <v>3.9239564305528774E-3</v>
      </c>
      <c r="AG695" s="1">
        <f>(Table2[[#This Row],[Close Price]]/Table2[[#This Row],[Current Month Low]])-1</f>
        <v>1.9519933783970211E-2</v>
      </c>
      <c r="AH695" s="1">
        <f>(Table2[[#This Row],[Current Month High]]/Table2[[#This Row],[Close Price]])-1</f>
        <v>5.5408970976253302E-2</v>
      </c>
      <c r="AI695">
        <v>10.601447804614001</v>
      </c>
      <c r="AJ695">
        <v>14.059726830773901</v>
      </c>
      <c r="AK695" t="str">
        <f>IF(AND(Table2[[#This Row],[20D EMA]]&gt;Table2[[#This Row],[50D EMA]],Table2[[#This Row],[50D EMA]]&gt;Table2[[#This Row],[200D EMA]]),"Uptrend","Downtrend/NoTrend")</f>
        <v>Uptrend</v>
      </c>
      <c r="AL695">
        <v>0</v>
      </c>
      <c r="AM695" t="s">
        <v>3195</v>
      </c>
      <c r="AN695">
        <v>-5.4</v>
      </c>
      <c r="AO695" t="s">
        <v>3193</v>
      </c>
      <c r="AP695">
        <v>-0.13827533752886401</v>
      </c>
      <c r="AQ695">
        <f>(Table2[[#This Row],[Sharpe Ratio]]-AVERAGE(Table2[Sharpe Ratio]))/_xlfn.STDEV.P(Table2[Sharpe Ratio])</f>
        <v>-2.3892775118868017</v>
      </c>
      <c r="AR695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-5.3851576765448224</v>
      </c>
      <c r="AS695">
        <f>_xlfn.RANK.AVG(Table2[[#This Row],[1Y Return vs Nifty Z-Score]],Table2[1Y Return vs Nifty Z-Score])</f>
        <v>662</v>
      </c>
      <c r="AT695">
        <f>_xlfn.RANK.AVG(Table2[[#This Row],[6M Return vs Nifty Z-Score]],Table2[6M Return vs Nifty Z-Score])</f>
        <v>529</v>
      </c>
      <c r="AU695">
        <f>_xlfn.RANK.AVG(Table2[[#This Row],[Sharpe Ratio Z-Score]],Table2[Sharpe Ratio Z-Score])</f>
        <v>732</v>
      </c>
      <c r="AV695">
        <f>(Table2[[#This Row],[Rank 1Y]]+Table2[[#This Row],[Rank 6M]]+Table2[[#This Row],[Rank Sharpe]])/3</f>
        <v>641</v>
      </c>
    </row>
    <row r="696" spans="1:48" x14ac:dyDescent="0.3">
      <c r="A696" t="s">
        <v>575</v>
      </c>
      <c r="B696" t="s">
        <v>576</v>
      </c>
      <c r="C696" t="s">
        <v>3156</v>
      </c>
      <c r="D696" t="s">
        <v>77</v>
      </c>
      <c r="E696">
        <v>35370.545091255</v>
      </c>
      <c r="F696">
        <v>1885.95</v>
      </c>
      <c r="G696">
        <v>-45.648480961318299</v>
      </c>
      <c r="H696">
        <f>(Table2[[#This Row],[1Y Return vs Nifty]]-AVERAGE(Table2[1Y Return vs Nifty]))/_xlfn.STDEV.P(Table2[1Y Return vs Nifty])</f>
        <v>-1.1792049222293639</v>
      </c>
      <c r="I696">
        <v>-6.1696651735632699E-2</v>
      </c>
      <c r="J696">
        <f>(Table2[[#This Row],[1M Return vs Nifty]]-AVERAGE(Table2[1M Return vs Nifty]))/_xlfn.STDEV.P(Table2[1M Return vs Nifty])</f>
        <v>7.8516631734999814E-2</v>
      </c>
      <c r="K696">
        <v>-14.993065764324699</v>
      </c>
      <c r="L696">
        <f>(Table2[[#This Row],[6M Return vs Nifty]]-AVERAGE(Table2[6M Return vs Nifty]))/_xlfn.STDEV.P(Table2[6M Return vs Nifty])</f>
        <v>-0.78793394157570251</v>
      </c>
      <c r="M696">
        <v>1.28945836144324</v>
      </c>
      <c r="N696">
        <f>(Table2[[#This Row],[1W Return vs Nifty]]-AVERAGE(Table2[1W Return vs Nifty]))/_xlfn.STDEV.P(Table2[1W Return vs Nifty])</f>
        <v>-0.55445622936747063</v>
      </c>
      <c r="O696">
        <v>1883.43</v>
      </c>
      <c r="P696">
        <v>1866.8868611919399</v>
      </c>
      <c r="Q696">
        <v>1914.49888765582</v>
      </c>
      <c r="R696">
        <v>50.408211237206402</v>
      </c>
      <c r="S696" s="1">
        <f>(Table2[[#This Row],[Close Price]]-Table2[[#This Row],[20D EMA]])/Table2[[#This Row],[20D EMA]]</f>
        <v>1.3379844220385052E-3</v>
      </c>
      <c r="T696" s="1">
        <f>(Table2[[#This Row],[Close Price]]-Table2[[#This Row],[50D EMA]])/Table2[[#This Row],[50D EMA]]</f>
        <v>1.021119126409673E-2</v>
      </c>
      <c r="U696" s="1">
        <f>(Table2[[#This Row],[Close Price]]-Table2[[#This Row],[200D EMA]])/Table2[[#This Row],[200D EMA]]</f>
        <v>-1.4911937447389285E-2</v>
      </c>
      <c r="V696">
        <v>0.61147790074557795</v>
      </c>
      <c r="W696">
        <v>1853.7</v>
      </c>
      <c r="X696">
        <v>1898</v>
      </c>
      <c r="Y696">
        <v>1853.7</v>
      </c>
      <c r="Z696">
        <v>1918.4</v>
      </c>
      <c r="AA696">
        <v>1827.25</v>
      </c>
      <c r="AB696">
        <v>1982</v>
      </c>
      <c r="AC696" s="1">
        <f>(Table2[[#This Row],[Close Price]]/Table2[[#This Row],[Day Low]])-1</f>
        <v>1.7397637158116153E-2</v>
      </c>
      <c r="AD696" s="1">
        <f>(Table2[[#This Row],[Day High]]/Table2[[#This Row],[Close Price]])-1</f>
        <v>6.3893528460456928E-3</v>
      </c>
      <c r="AE696" s="1">
        <f>(Table2[[#This Row],[Close Price]]/Table2[[#This Row],[Current Week Low]])-1</f>
        <v>1.7397637158116153E-2</v>
      </c>
      <c r="AF696" s="1">
        <f>(Table2[[#This Row],[Current Week High]]/Table2[[#This Row],[Close Price]])-1</f>
        <v>1.7206182560513206E-2</v>
      </c>
      <c r="AG696" s="1">
        <f>(Table2[[#This Row],[Close Price]]/Table2[[#This Row],[Current Month Low]])-1</f>
        <v>3.2124777671364013E-2</v>
      </c>
      <c r="AH696" s="1">
        <f>(Table2[[#This Row],[Current Month High]]/Table2[[#This Row],[Close Price]])-1</f>
        <v>5.0929239905617818E-2</v>
      </c>
      <c r="AI696">
        <v>28.884646994883202</v>
      </c>
      <c r="AJ696">
        <v>14.2031003996608</v>
      </c>
      <c r="AK696" t="str">
        <f>IF(AND(Table2[[#This Row],[20D EMA]]&gt;Table2[[#This Row],[50D EMA]],Table2[[#This Row],[50D EMA]]&gt;Table2[[#This Row],[200D EMA]]),"Uptrend","Downtrend/NoTrend")</f>
        <v>Downtrend/NoTrend</v>
      </c>
      <c r="AL696">
        <v>0.06</v>
      </c>
      <c r="AM696" t="s">
        <v>3194</v>
      </c>
      <c r="AN696">
        <v>-1.56</v>
      </c>
      <c r="AO696" t="s">
        <v>3193</v>
      </c>
      <c r="AP696">
        <v>-2.9967945895353999E-2</v>
      </c>
      <c r="AQ696">
        <f>(Table2[[#This Row],[Sharpe Ratio]]-AVERAGE(Table2[Sharpe Ratio]))/_xlfn.STDEV.P(Table2[Sharpe Ratio])</f>
        <v>-1.1269279416087863</v>
      </c>
      <c r="AR69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6">
        <f>_xlfn.RANK.AVG(Table2[[#This Row],[1Y Return vs Nifty Z-Score]],Table2[1Y Return vs Nifty Z-Score])</f>
        <v>697</v>
      </c>
      <c r="AT696">
        <f>_xlfn.RANK.AVG(Table2[[#This Row],[6M Return vs Nifty Z-Score]],Table2[6M Return vs Nifty Z-Score])</f>
        <v>592</v>
      </c>
      <c r="AU696">
        <f>_xlfn.RANK.AVG(Table2[[#This Row],[Sharpe Ratio Z-Score]],Table2[Sharpe Ratio Z-Score])</f>
        <v>635</v>
      </c>
      <c r="AV696">
        <f>(Table2[[#This Row],[Rank 1Y]]+Table2[[#This Row],[Rank 6M]]+Table2[[#This Row],[Rank Sharpe]])/3</f>
        <v>641.33333333333337</v>
      </c>
    </row>
    <row r="697" spans="1:48" x14ac:dyDescent="0.3">
      <c r="A697" t="s">
        <v>1270</v>
      </c>
      <c r="B697" t="s">
        <v>1271</v>
      </c>
      <c r="C697" t="s">
        <v>3147</v>
      </c>
      <c r="D697" t="s">
        <v>21</v>
      </c>
      <c r="E697">
        <v>9516.0689253399996</v>
      </c>
      <c r="F697">
        <v>461.95</v>
      </c>
      <c r="G697">
        <v>-14.2638415503919</v>
      </c>
      <c r="H697">
        <f>(Table2[[#This Row],[1Y Return vs Nifty]]-AVERAGE(Table2[1Y Return vs Nifty]))/_xlfn.STDEV.P(Table2[1Y Return vs Nifty])</f>
        <v>-0.6586752381343246</v>
      </c>
      <c r="I697">
        <v>-4.8873404519003101</v>
      </c>
      <c r="J697">
        <f>(Table2[[#This Row],[1M Return vs Nifty]]-AVERAGE(Table2[1M Return vs Nifty]))/_xlfn.STDEV.P(Table2[1M Return vs Nifty])</f>
        <v>-0.4533190283178834</v>
      </c>
      <c r="K697">
        <v>-24.336725940268401</v>
      </c>
      <c r="L697">
        <f>(Table2[[#This Row],[6M Return vs Nifty]]-AVERAGE(Table2[6M Return vs Nifty]))/_xlfn.STDEV.P(Table2[6M Return vs Nifty])</f>
        <v>-1.0710152527687324</v>
      </c>
      <c r="M697">
        <v>1.17001995972087</v>
      </c>
      <c r="N697">
        <f>(Table2[[#This Row],[1W Return vs Nifty]]-AVERAGE(Table2[1W Return vs Nifty]))/_xlfn.STDEV.P(Table2[1W Return vs Nifty])</f>
        <v>-0.57746884242668994</v>
      </c>
      <c r="O697">
        <v>469.88</v>
      </c>
      <c r="P697">
        <v>480.94029261758902</v>
      </c>
      <c r="Q697">
        <v>480.59111129376299</v>
      </c>
      <c r="R697">
        <v>41.431126854070001</v>
      </c>
      <c r="S697" s="1">
        <f>(Table2[[#This Row],[Close Price]]-Table2[[#This Row],[20D EMA]])/Table2[[#This Row],[20D EMA]]</f>
        <v>-1.6876649357282725E-2</v>
      </c>
      <c r="T697" s="1">
        <f>(Table2[[#This Row],[Close Price]]-Table2[[#This Row],[50D EMA]])/Table2[[#This Row],[50D EMA]]</f>
        <v>-3.9485759270098883E-2</v>
      </c>
      <c r="U697" s="1">
        <f>(Table2[[#This Row],[Close Price]]-Table2[[#This Row],[200D EMA]])/Table2[[#This Row],[200D EMA]]</f>
        <v>-3.8787881955578987E-2</v>
      </c>
      <c r="V697">
        <v>0.470221387442679</v>
      </c>
      <c r="W697">
        <v>460.65</v>
      </c>
      <c r="X697">
        <v>466.7</v>
      </c>
      <c r="Y697">
        <v>457.8</v>
      </c>
      <c r="Z697">
        <v>466.7</v>
      </c>
      <c r="AA697">
        <v>448.85</v>
      </c>
      <c r="AB697">
        <v>478.25</v>
      </c>
      <c r="AC697" s="1">
        <f>(Table2[[#This Row],[Close Price]]/Table2[[#This Row],[Day Low]])-1</f>
        <v>2.8220992076413154E-3</v>
      </c>
      <c r="AD697" s="1">
        <f>(Table2[[#This Row],[Day High]]/Table2[[#This Row],[Close Price]])-1</f>
        <v>1.0282498105855575E-2</v>
      </c>
      <c r="AE697" s="1">
        <f>(Table2[[#This Row],[Close Price]]/Table2[[#This Row],[Current Week Low]])-1</f>
        <v>9.0650939274792286E-3</v>
      </c>
      <c r="AF697" s="1">
        <f>(Table2[[#This Row],[Current Week High]]/Table2[[#This Row],[Close Price]])-1</f>
        <v>1.0282498105855575E-2</v>
      </c>
      <c r="AG697" s="1">
        <f>(Table2[[#This Row],[Close Price]]/Table2[[#This Row],[Current Month Low]])-1</f>
        <v>2.918569678066163E-2</v>
      </c>
      <c r="AH697" s="1">
        <f>(Table2[[#This Row],[Current Month High]]/Table2[[#This Row],[Close Price]])-1</f>
        <v>3.5285204026409778E-2</v>
      </c>
      <c r="AI697">
        <v>24.472345491936299</v>
      </c>
      <c r="AJ697">
        <v>16.890182186234799</v>
      </c>
      <c r="AK697" t="str">
        <f>IF(AND(Table2[[#This Row],[20D EMA]]&gt;Table2[[#This Row],[50D EMA]],Table2[[#This Row],[50D EMA]]&gt;Table2[[#This Row],[200D EMA]]),"Uptrend","Downtrend/NoTrend")</f>
        <v>Downtrend/NoTrend</v>
      </c>
      <c r="AL697">
        <v>0</v>
      </c>
      <c r="AM697">
        <v>0</v>
      </c>
      <c r="AN697">
        <v>-2.78</v>
      </c>
      <c r="AO697" t="s">
        <v>3193</v>
      </c>
      <c r="AP697">
        <v>-8.9159378689881996E-2</v>
      </c>
      <c r="AQ697">
        <f>(Table2[[#This Row],[Sharpe Ratio]]-AVERAGE(Table2[Sharpe Ratio]))/_xlfn.STDEV.P(Table2[Sharpe Ratio])</f>
        <v>-1.8168188033991852</v>
      </c>
      <c r="AR69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7">
        <f>_xlfn.RANK.AVG(Table2[[#This Row],[1Y Return vs Nifty Z-Score]],Table2[1Y Return vs Nifty Z-Score])</f>
        <v>543</v>
      </c>
      <c r="AT697">
        <f>_xlfn.RANK.AVG(Table2[[#This Row],[6M Return vs Nifty Z-Score]],Table2[6M Return vs Nifty Z-Score])</f>
        <v>672</v>
      </c>
      <c r="AU697">
        <f>_xlfn.RANK.AVG(Table2[[#This Row],[Sharpe Ratio Z-Score]],Table2[Sharpe Ratio Z-Score])</f>
        <v>711</v>
      </c>
      <c r="AV697">
        <f>(Table2[[#This Row],[Rank 1Y]]+Table2[[#This Row],[Rank 6M]]+Table2[[#This Row],[Rank Sharpe]])/3</f>
        <v>642</v>
      </c>
    </row>
    <row r="698" spans="1:48" x14ac:dyDescent="0.3">
      <c r="A698" t="s">
        <v>250</v>
      </c>
      <c r="B698" t="s">
        <v>251</v>
      </c>
      <c r="C698" t="s">
        <v>3148</v>
      </c>
      <c r="D698" t="s">
        <v>24</v>
      </c>
      <c r="E698">
        <v>106013.169345919</v>
      </c>
      <c r="F698">
        <v>1360.9</v>
      </c>
      <c r="G698">
        <v>-32.777141333871697</v>
      </c>
      <c r="H698">
        <f>(Table2[[#This Row],[1Y Return vs Nifty]]-AVERAGE(Table2[1Y Return vs Nifty]))/_xlfn.STDEV.P(Table2[1Y Return vs Nifty])</f>
        <v>-0.96572742253815524</v>
      </c>
      <c r="I698">
        <v>-5.2390156492692803</v>
      </c>
      <c r="J698">
        <f>(Table2[[#This Row],[1M Return vs Nifty]]-AVERAGE(Table2[1M Return vs Nifty]))/_xlfn.STDEV.P(Table2[1M Return vs Nifty])</f>
        <v>-0.4920772579888284</v>
      </c>
      <c r="K698">
        <v>-24.127667187471001</v>
      </c>
      <c r="L698">
        <f>(Table2[[#This Row],[6M Return vs Nifty]]-AVERAGE(Table2[6M Return vs Nifty]))/_xlfn.STDEV.P(Table2[6M Return vs Nifty])</f>
        <v>-1.0646814794139785</v>
      </c>
      <c r="M698">
        <v>0.751230496239502</v>
      </c>
      <c r="N698">
        <f>(Table2[[#This Row],[1W Return vs Nifty]]-AVERAGE(Table2[1W Return vs Nifty]))/_xlfn.STDEV.P(Table2[1W Return vs Nifty])</f>
        <v>-0.65815846768454145</v>
      </c>
      <c r="O698">
        <v>1394.2</v>
      </c>
      <c r="P698">
        <v>1411.5590789210401</v>
      </c>
      <c r="Q698">
        <v>1435.4048953542999</v>
      </c>
      <c r="R698">
        <v>38.305225946754398</v>
      </c>
      <c r="S698" s="1">
        <f>(Table2[[#This Row],[Close Price]]-Table2[[#This Row],[20D EMA]])/Table2[[#This Row],[20D EMA]]</f>
        <v>-2.3884665040883629E-2</v>
      </c>
      <c r="T698" s="1">
        <f>(Table2[[#This Row],[Close Price]]-Table2[[#This Row],[50D EMA]])/Table2[[#This Row],[50D EMA]]</f>
        <v>-3.5888741518181784E-2</v>
      </c>
      <c r="U698" s="1">
        <f>(Table2[[#This Row],[Close Price]]-Table2[[#This Row],[200D EMA]])/Table2[[#This Row],[200D EMA]]</f>
        <v>-5.1905142301963407E-2</v>
      </c>
      <c r="V698">
        <v>0.78452234751309002</v>
      </c>
      <c r="W698">
        <v>1349.45</v>
      </c>
      <c r="X698">
        <v>1374.45</v>
      </c>
      <c r="Y698">
        <v>1348.3</v>
      </c>
      <c r="Z698">
        <v>1374.45</v>
      </c>
      <c r="AA698">
        <v>1335.55</v>
      </c>
      <c r="AB698">
        <v>1450.3</v>
      </c>
      <c r="AC698" s="1">
        <f>(Table2[[#This Row],[Close Price]]/Table2[[#This Row],[Day Low]])-1</f>
        <v>8.4849383081997409E-3</v>
      </c>
      <c r="AD698" s="1">
        <f>(Table2[[#This Row],[Day High]]/Table2[[#This Row],[Close Price]])-1</f>
        <v>9.9566463369828995E-3</v>
      </c>
      <c r="AE698" s="1">
        <f>(Table2[[#This Row],[Close Price]]/Table2[[#This Row],[Current Week Low]])-1</f>
        <v>9.3451012385967758E-3</v>
      </c>
      <c r="AF698" s="1">
        <f>(Table2[[#This Row],[Current Week High]]/Table2[[#This Row],[Close Price]])-1</f>
        <v>9.9566463369828995E-3</v>
      </c>
      <c r="AG698" s="1">
        <f>(Table2[[#This Row],[Close Price]]/Table2[[#This Row],[Current Month Low]])-1</f>
        <v>1.8980944180300385E-2</v>
      </c>
      <c r="AH698" s="1">
        <f>(Table2[[#This Row],[Current Month High]]/Table2[[#This Row],[Close Price]])-1</f>
        <v>6.5691821588654387E-2</v>
      </c>
      <c r="AI698">
        <v>24.513189800867</v>
      </c>
      <c r="AJ698">
        <v>2.3848931688233499</v>
      </c>
      <c r="AK698" t="str">
        <f>IF(AND(Table2[[#This Row],[20D EMA]]&gt;Table2[[#This Row],[50D EMA]],Table2[[#This Row],[50D EMA]]&gt;Table2[[#This Row],[200D EMA]]),"Uptrend","Downtrend/NoTrend")</f>
        <v>Downtrend/NoTrend</v>
      </c>
      <c r="AL698">
        <v>-0.04</v>
      </c>
      <c r="AM698" t="s">
        <v>3193</v>
      </c>
      <c r="AN698">
        <v>-6.32</v>
      </c>
      <c r="AO698" t="s">
        <v>3193</v>
      </c>
      <c r="AP698">
        <v>-1.3602345885365999E-2</v>
      </c>
      <c r="AQ698">
        <f>(Table2[[#This Row],[Sharpe Ratio]]-AVERAGE(Table2[Sharpe Ratio]))/_xlfn.STDEV.P(Table2[Sharpe Ratio])</f>
        <v>-0.9361828056733148</v>
      </c>
      <c r="AR69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8">
        <f>_xlfn.RANK.AVG(Table2[[#This Row],[1Y Return vs Nifty Z-Score]],Table2[1Y Return vs Nifty Z-Score])</f>
        <v>652</v>
      </c>
      <c r="AT698">
        <f>_xlfn.RANK.AVG(Table2[[#This Row],[6M Return vs Nifty Z-Score]],Table2[6M Return vs Nifty Z-Score])</f>
        <v>671</v>
      </c>
      <c r="AU698">
        <f>_xlfn.RANK.AVG(Table2[[#This Row],[Sharpe Ratio Z-Score]],Table2[Sharpe Ratio Z-Score])</f>
        <v>608</v>
      </c>
      <c r="AV698">
        <f>(Table2[[#This Row],[Rank 1Y]]+Table2[[#This Row],[Rank 6M]]+Table2[[#This Row],[Rank Sharpe]])/3</f>
        <v>643.66666666666663</v>
      </c>
    </row>
    <row r="699" spans="1:48" x14ac:dyDescent="0.3">
      <c r="A699" t="s">
        <v>1623</v>
      </c>
      <c r="B699" t="s">
        <v>1624</v>
      </c>
      <c r="C699" t="s">
        <v>3160</v>
      </c>
      <c r="D699" t="s">
        <v>859</v>
      </c>
      <c r="E699">
        <v>5842.4179175460004</v>
      </c>
      <c r="F699">
        <v>32.97</v>
      </c>
      <c r="G699">
        <v>-49.743106440221602</v>
      </c>
      <c r="H699">
        <f>(Table2[[#This Row],[1Y Return vs Nifty]]-AVERAGE(Table2[1Y Return vs Nifty]))/_xlfn.STDEV.P(Table2[1Y Return vs Nifty])</f>
        <v>-1.2471163001207732</v>
      </c>
      <c r="I699">
        <v>-19.691023421998501</v>
      </c>
      <c r="J699">
        <f>(Table2[[#This Row],[1M Return vs Nifty]]-AVERAGE(Table2[1M Return vs Nifty]))/_xlfn.STDEV.P(Table2[1M Return vs Nifty])</f>
        <v>-2.0848373976072048</v>
      </c>
      <c r="K699">
        <v>-36.884269695318899</v>
      </c>
      <c r="L699">
        <f>(Table2[[#This Row],[6M Return vs Nifty]]-AVERAGE(Table2[6M Return vs Nifty]))/_xlfn.STDEV.P(Table2[6M Return vs Nifty])</f>
        <v>-1.4511634036589549</v>
      </c>
      <c r="M699">
        <v>3.8357346275361501</v>
      </c>
      <c r="N699">
        <f>(Table2[[#This Row],[1W Return vs Nifty]]-AVERAGE(Table2[1W Return vs Nifty]))/_xlfn.STDEV.P(Table2[1W Return vs Nifty])</f>
        <v>-6.3856308333069753E-2</v>
      </c>
      <c r="O699">
        <v>42.46</v>
      </c>
      <c r="P699">
        <v>37.90933113186</v>
      </c>
      <c r="Q699">
        <v>41.400055084491399</v>
      </c>
      <c r="R699">
        <v>33.797248636296899</v>
      </c>
      <c r="S699" s="1">
        <f>(Table2[[#This Row],[Close Price]]-Table2[[#This Row],[20D EMA]])/Table2[[#This Row],[20D EMA]]</f>
        <v>-0.22350447479981164</v>
      </c>
      <c r="T699" s="1">
        <f>(Table2[[#This Row],[Close Price]]-Table2[[#This Row],[50D EMA]])/Table2[[#This Row],[50D EMA]]</f>
        <v>-0.13029328095184611</v>
      </c>
      <c r="U699" s="1">
        <f>(Table2[[#This Row],[Close Price]]-Table2[[#This Row],[200D EMA]])/Table2[[#This Row],[200D EMA]]</f>
        <v>-0.20362424801819473</v>
      </c>
      <c r="V699">
        <v>0.76118718019442499</v>
      </c>
      <c r="W699">
        <v>32.700000000000003</v>
      </c>
      <c r="X699">
        <v>33.200000000000003</v>
      </c>
      <c r="Y699">
        <v>32.9</v>
      </c>
      <c r="Z699">
        <v>33.74</v>
      </c>
      <c r="AA699">
        <v>32.9</v>
      </c>
      <c r="AB699">
        <v>34.700000000000003</v>
      </c>
      <c r="AC699" s="1">
        <f>(Table2[[#This Row],[Close Price]]/Table2[[#This Row],[Day Low]])-1</f>
        <v>8.2568807339449268E-3</v>
      </c>
      <c r="AD699" s="1">
        <f>(Table2[[#This Row],[Day High]]/Table2[[#This Row],[Close Price]])-1</f>
        <v>6.9760388231727699E-3</v>
      </c>
      <c r="AE699" s="1">
        <f>(Table2[[#This Row],[Close Price]]/Table2[[#This Row],[Current Week Low]])-1</f>
        <v>2.1276595744681437E-3</v>
      </c>
      <c r="AF699" s="1">
        <f>(Table2[[#This Row],[Current Week High]]/Table2[[#This Row],[Close Price]])-1</f>
        <v>2.3354564755838636E-2</v>
      </c>
      <c r="AG699" s="1">
        <f>(Table2[[#This Row],[Close Price]]/Table2[[#This Row],[Current Month Low]])-1</f>
        <v>2.1276595744681437E-3</v>
      </c>
      <c r="AH699" s="1">
        <f>(Table2[[#This Row],[Current Month High]]/Table2[[#This Row],[Close Price]])-1</f>
        <v>5.2471944191689435E-2</v>
      </c>
      <c r="AI699">
        <v>63.785259326660601</v>
      </c>
      <c r="AJ699">
        <v>4.33544303797468</v>
      </c>
      <c r="AK699" t="str">
        <f>IF(AND(Table2[[#This Row],[20D EMA]]&gt;Table2[[#This Row],[50D EMA]],Table2[[#This Row],[50D EMA]]&gt;Table2[[#This Row],[200D EMA]]),"Uptrend","Downtrend/NoTrend")</f>
        <v>Downtrend/NoTrend</v>
      </c>
      <c r="AL699">
        <v>-0.25</v>
      </c>
      <c r="AM699" t="s">
        <v>3193</v>
      </c>
      <c r="AN699">
        <v>-9.8699999999999992</v>
      </c>
      <c r="AO699" t="s">
        <v>3193</v>
      </c>
      <c r="AP699">
        <v>7.9405439793750008E-3</v>
      </c>
      <c r="AQ699">
        <f>(Table2[[#This Row],[Sharpe Ratio]]-AVERAGE(Table2[Sharpe Ratio]))/_xlfn.STDEV.P(Table2[Sharpe Ratio])</f>
        <v>-0.68509506961811029</v>
      </c>
      <c r="AR69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699">
        <f>_xlfn.RANK.AVG(Table2[[#This Row],[1Y Return vs Nifty Z-Score]],Table2[1Y Return vs Nifty Z-Score])</f>
        <v>709</v>
      </c>
      <c r="AT699">
        <f>_xlfn.RANK.AVG(Table2[[#This Row],[6M Return vs Nifty Z-Score]],Table2[6M Return vs Nifty Z-Score])</f>
        <v>718</v>
      </c>
      <c r="AU699">
        <f>_xlfn.RANK.AVG(Table2[[#This Row],[Sharpe Ratio Z-Score]],Table2[Sharpe Ratio Z-Score])</f>
        <v>505</v>
      </c>
      <c r="AV699">
        <f>(Table2[[#This Row],[Rank 1Y]]+Table2[[#This Row],[Rank 6M]]+Table2[[#This Row],[Rank Sharpe]])/3</f>
        <v>644</v>
      </c>
    </row>
    <row r="700" spans="1:48" x14ac:dyDescent="0.3">
      <c r="A700" t="s">
        <v>310</v>
      </c>
      <c r="B700" t="s">
        <v>311</v>
      </c>
      <c r="C700" t="s">
        <v>3156</v>
      </c>
      <c r="D700" t="s">
        <v>77</v>
      </c>
      <c r="E700">
        <v>89186.196943799994</v>
      </c>
      <c r="F700">
        <v>24718.5</v>
      </c>
      <c r="G700">
        <v>-34.1445333558108</v>
      </c>
      <c r="H700">
        <f>(Table2[[#This Row],[1Y Return vs Nifty]]-AVERAGE(Table2[1Y Return vs Nifty]))/_xlfn.STDEV.P(Table2[1Y Return vs Nifty])</f>
        <v>-0.98840629190143492</v>
      </c>
      <c r="I700">
        <v>-4.2686683832469496</v>
      </c>
      <c r="J700">
        <f>(Table2[[#This Row],[1M Return vs Nifty]]-AVERAGE(Table2[1M Return vs Nifty]))/_xlfn.STDEV.P(Table2[1M Return vs Nifty])</f>
        <v>-0.38513499285772074</v>
      </c>
      <c r="K700">
        <v>-14.7872779725167</v>
      </c>
      <c r="L700">
        <f>(Table2[[#This Row],[6M Return vs Nifty]]-AVERAGE(Table2[6M Return vs Nifty]))/_xlfn.STDEV.P(Table2[6M Return vs Nifty])</f>
        <v>-0.78169926727938022</v>
      </c>
      <c r="M700">
        <v>-3.0341887678446802</v>
      </c>
      <c r="N700">
        <f>(Table2[[#This Row],[1W Return vs Nifty]]-AVERAGE(Table2[1W Return vs Nifty]))/_xlfn.STDEV.P(Table2[1W Return vs Nifty])</f>
        <v>-1.3875083881043846</v>
      </c>
      <c r="O700">
        <v>25341.49</v>
      </c>
      <c r="P700">
        <v>25623.8508495202</v>
      </c>
      <c r="Q700">
        <v>25953.827250174301</v>
      </c>
      <c r="R700">
        <v>35.970756885122697</v>
      </c>
      <c r="S700" s="1">
        <f>(Table2[[#This Row],[Close Price]]-Table2[[#This Row],[20D EMA]])/Table2[[#This Row],[20D EMA]]</f>
        <v>-2.4583795191206261E-2</v>
      </c>
      <c r="T700" s="1">
        <f>(Table2[[#This Row],[Close Price]]-Table2[[#This Row],[50D EMA]])/Table2[[#This Row],[50D EMA]]</f>
        <v>-3.533234933488355E-2</v>
      </c>
      <c r="U700" s="1">
        <f>(Table2[[#This Row],[Close Price]]-Table2[[#This Row],[200D EMA]])/Table2[[#This Row],[200D EMA]]</f>
        <v>-4.7597113068016013E-2</v>
      </c>
      <c r="V700">
        <v>0.60960669602413897</v>
      </c>
      <c r="W700">
        <v>24581</v>
      </c>
      <c r="X700">
        <v>24966.75</v>
      </c>
      <c r="Y700">
        <v>24145</v>
      </c>
      <c r="Z700">
        <v>24966.75</v>
      </c>
      <c r="AA700">
        <v>24145</v>
      </c>
      <c r="AB700">
        <v>26698.9</v>
      </c>
      <c r="AC700" s="1">
        <f>(Table2[[#This Row],[Close Price]]/Table2[[#This Row],[Day Low]])-1</f>
        <v>5.5937512713071236E-3</v>
      </c>
      <c r="AD700" s="1">
        <f>(Table2[[#This Row],[Day High]]/Table2[[#This Row],[Close Price]])-1</f>
        <v>1.0043085138661256E-2</v>
      </c>
      <c r="AE700" s="1">
        <f>(Table2[[#This Row],[Close Price]]/Table2[[#This Row],[Current Week Low]])-1</f>
        <v>2.3752329674880945E-2</v>
      </c>
      <c r="AF700" s="1">
        <f>(Table2[[#This Row],[Current Week High]]/Table2[[#This Row],[Close Price]])-1</f>
        <v>1.0043085138661256E-2</v>
      </c>
      <c r="AG700" s="1">
        <f>(Table2[[#This Row],[Close Price]]/Table2[[#This Row],[Current Month Low]])-1</f>
        <v>2.3752329674880945E-2</v>
      </c>
      <c r="AH700" s="1">
        <f>(Table2[[#This Row],[Current Month High]]/Table2[[#This Row],[Close Price]])-1</f>
        <v>8.0118130145437672E-2</v>
      </c>
      <c r="AI700">
        <v>24.3511944495013</v>
      </c>
      <c r="AJ700">
        <v>4.2974683544303804</v>
      </c>
      <c r="AK700" t="str">
        <f>IF(AND(Table2[[#This Row],[20D EMA]]&gt;Table2[[#This Row],[50D EMA]],Table2[[#This Row],[50D EMA]]&gt;Table2[[#This Row],[200D EMA]]),"Uptrend","Downtrend/NoTrend")</f>
        <v>Downtrend/NoTrend</v>
      </c>
      <c r="AL700">
        <v>-0.09</v>
      </c>
      <c r="AM700" t="s">
        <v>3193</v>
      </c>
      <c r="AN700">
        <v>-5.38</v>
      </c>
      <c r="AO700" t="s">
        <v>3193</v>
      </c>
      <c r="AP700">
        <v>-6.3511609805630004E-2</v>
      </c>
      <c r="AQ700">
        <f>(Table2[[#This Row],[Sharpe Ratio]]-AVERAGE(Table2[Sharpe Ratio]))/_xlfn.STDEV.P(Table2[Sharpe Ratio])</f>
        <v>-1.5178876820664822</v>
      </c>
      <c r="AR70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0">
        <f>_xlfn.RANK.AVG(Table2[[#This Row],[1Y Return vs Nifty Z-Score]],Table2[1Y Return vs Nifty Z-Score])</f>
        <v>658</v>
      </c>
      <c r="AT700">
        <f>_xlfn.RANK.AVG(Table2[[#This Row],[6M Return vs Nifty Z-Score]],Table2[6M Return vs Nifty Z-Score])</f>
        <v>588</v>
      </c>
      <c r="AU700">
        <f>_xlfn.RANK.AVG(Table2[[#This Row],[Sharpe Ratio Z-Score]],Table2[Sharpe Ratio Z-Score])</f>
        <v>687</v>
      </c>
      <c r="AV700">
        <f>(Table2[[#This Row],[Rank 1Y]]+Table2[[#This Row],[Rank 6M]]+Table2[[#This Row],[Rank Sharpe]])/3</f>
        <v>644.33333333333337</v>
      </c>
    </row>
    <row r="701" spans="1:48" x14ac:dyDescent="0.3">
      <c r="A701" t="s">
        <v>1536</v>
      </c>
      <c r="B701" t="s">
        <v>1537</v>
      </c>
      <c r="C701" t="s">
        <v>3150</v>
      </c>
      <c r="D701" t="s">
        <v>387</v>
      </c>
      <c r="E701">
        <v>6516.4952252399999</v>
      </c>
      <c r="F701">
        <v>284.7</v>
      </c>
      <c r="G701">
        <v>-52.062970735747598</v>
      </c>
      <c r="H701">
        <f>(Table2[[#This Row],[1Y Return vs Nifty]]-AVERAGE(Table2[1Y Return vs Nifty]))/_xlfn.STDEV.P(Table2[1Y Return vs Nifty])</f>
        <v>-1.285592390703898</v>
      </c>
      <c r="I701">
        <v>-8.8138985006133606</v>
      </c>
      <c r="J701">
        <f>(Table2[[#This Row],[1M Return vs Nifty]]-AVERAGE(Table2[1M Return vs Nifty]))/_xlfn.STDEV.P(Table2[1M Return vs Nifty])</f>
        <v>-0.88606617627397644</v>
      </c>
      <c r="K701">
        <v>-15.732631603525901</v>
      </c>
      <c r="L701">
        <f>(Table2[[#This Row],[6M Return vs Nifty]]-AVERAGE(Table2[6M Return vs Nifty]))/_xlfn.STDEV.P(Table2[6M Return vs Nifty])</f>
        <v>-0.8103402859345934</v>
      </c>
      <c r="M701">
        <v>1.1044317379449999</v>
      </c>
      <c r="N701">
        <f>(Table2[[#This Row],[1W Return vs Nifty]]-AVERAGE(Table2[1W Return vs Nifty]))/_xlfn.STDEV.P(Table2[1W Return vs Nifty])</f>
        <v>-0.5901059536673342</v>
      </c>
      <c r="O701">
        <v>316.02999999999997</v>
      </c>
      <c r="P701">
        <v>297.52796068889597</v>
      </c>
      <c r="Q701">
        <v>311.72774433384302</v>
      </c>
      <c r="R701">
        <v>33.406036960712697</v>
      </c>
      <c r="S701" s="1">
        <f>(Table2[[#This Row],[Close Price]]-Table2[[#This Row],[20D EMA]])/Table2[[#This Row],[20D EMA]]</f>
        <v>-9.9136157959687332E-2</v>
      </c>
      <c r="T701" s="1">
        <f>(Table2[[#This Row],[Close Price]]-Table2[[#This Row],[50D EMA]])/Table2[[#This Row],[50D EMA]]</f>
        <v>-4.3115143394234737E-2</v>
      </c>
      <c r="U701" s="1">
        <f>(Table2[[#This Row],[Close Price]]-Table2[[#This Row],[200D EMA]])/Table2[[#This Row],[200D EMA]]</f>
        <v>-8.6703044002710991E-2</v>
      </c>
      <c r="V701">
        <v>0.50046433275880398</v>
      </c>
      <c r="W701">
        <v>283.2</v>
      </c>
      <c r="X701">
        <v>286</v>
      </c>
      <c r="Y701">
        <v>282.5</v>
      </c>
      <c r="Z701">
        <v>287</v>
      </c>
      <c r="AA701">
        <v>282.5</v>
      </c>
      <c r="AB701">
        <v>288.35000000000002</v>
      </c>
      <c r="AC701" s="1">
        <f>(Table2[[#This Row],[Close Price]]/Table2[[#This Row],[Day Low]])-1</f>
        <v>5.2966101694915668E-3</v>
      </c>
      <c r="AD701" s="1">
        <f>(Table2[[#This Row],[Day High]]/Table2[[#This Row],[Close Price]])-1</f>
        <v>4.5662100456620447E-3</v>
      </c>
      <c r="AE701" s="1">
        <f>(Table2[[#This Row],[Close Price]]/Table2[[#This Row],[Current Week Low]])-1</f>
        <v>7.7876106194689765E-3</v>
      </c>
      <c r="AF701" s="1">
        <f>(Table2[[#This Row],[Current Week High]]/Table2[[#This Row],[Close Price]])-1</f>
        <v>8.0786793115561473E-3</v>
      </c>
      <c r="AG701" s="1">
        <f>(Table2[[#This Row],[Close Price]]/Table2[[#This Row],[Current Month Low]])-1</f>
        <v>7.7876106194689765E-3</v>
      </c>
      <c r="AH701" s="1">
        <f>(Table2[[#This Row],[Current Month High]]/Table2[[#This Row],[Close Price]])-1</f>
        <v>1.2820512820512997E-2</v>
      </c>
      <c r="AI701">
        <v>37.864418686336499</v>
      </c>
      <c r="AJ701">
        <v>10.2847181871005</v>
      </c>
      <c r="AK701" t="str">
        <f>IF(AND(Table2[[#This Row],[20D EMA]]&gt;Table2[[#This Row],[50D EMA]],Table2[[#This Row],[50D EMA]]&gt;Table2[[#This Row],[200D EMA]]),"Uptrend","Downtrend/NoTrend")</f>
        <v>Downtrend/NoTrend</v>
      </c>
      <c r="AL701">
        <v>-7.0000000000000007E-2</v>
      </c>
      <c r="AM701" t="s">
        <v>3193</v>
      </c>
      <c r="AN701">
        <v>-6.7</v>
      </c>
      <c r="AO701" t="s">
        <v>3193</v>
      </c>
      <c r="AP701">
        <v>-1.9362636302022999E-2</v>
      </c>
      <c r="AQ701">
        <f>(Table2[[#This Row],[Sharpe Ratio]]-AVERAGE(Table2[Sharpe Ratio]))/_xlfn.STDEV.P(Table2[Sharpe Ratio])</f>
        <v>-1.0033204222521426</v>
      </c>
      <c r="AR70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1">
        <f>_xlfn.RANK.AVG(Table2[[#This Row],[1Y Return vs Nifty Z-Score]],Table2[1Y Return vs Nifty Z-Score])</f>
        <v>715</v>
      </c>
      <c r="AT701">
        <f>_xlfn.RANK.AVG(Table2[[#This Row],[6M Return vs Nifty Z-Score]],Table2[6M Return vs Nifty Z-Score])</f>
        <v>605</v>
      </c>
      <c r="AU701">
        <f>_xlfn.RANK.AVG(Table2[[#This Row],[Sharpe Ratio Z-Score]],Table2[Sharpe Ratio Z-Score])</f>
        <v>619</v>
      </c>
      <c r="AV701">
        <f>(Table2[[#This Row],[Rank 1Y]]+Table2[[#This Row],[Rank 6M]]+Table2[[#This Row],[Rank Sharpe]])/3</f>
        <v>646.33333333333337</v>
      </c>
    </row>
    <row r="702" spans="1:48" x14ac:dyDescent="0.3">
      <c r="A702" t="s">
        <v>52</v>
      </c>
      <c r="B702" t="s">
        <v>53</v>
      </c>
      <c r="C702" t="s">
        <v>3148</v>
      </c>
      <c r="D702" t="s">
        <v>54</v>
      </c>
      <c r="E702">
        <v>433987.92883105</v>
      </c>
      <c r="F702">
        <v>7016.9</v>
      </c>
      <c r="G702">
        <v>-39.547595886834699</v>
      </c>
      <c r="H702">
        <f>(Table2[[#This Row],[1Y Return vs Nifty]]-AVERAGE(Table2[1Y Return vs Nifty]))/_xlfn.STDEV.P(Table2[1Y Return vs Nifty])</f>
        <v>-1.0780187419791782</v>
      </c>
      <c r="I702">
        <v>-4.7621353568209299</v>
      </c>
      <c r="J702">
        <f>(Table2[[#This Row],[1M Return vs Nifty]]-AVERAGE(Table2[1M Return vs Nifty]))/_xlfn.STDEV.P(Table2[1M Return vs Nifty])</f>
        <v>-0.43952013699041875</v>
      </c>
      <c r="K702">
        <v>-13.3422568243799</v>
      </c>
      <c r="L702">
        <f>(Table2[[#This Row],[6M Return vs Nifty]]-AVERAGE(Table2[6M Return vs Nifty]))/_xlfn.STDEV.P(Table2[6M Return vs Nifty])</f>
        <v>-0.73792001229647852</v>
      </c>
      <c r="M702">
        <v>-0.78062840443319903</v>
      </c>
      <c r="N702">
        <f>(Table2[[#This Row],[1W Return vs Nifty]]-AVERAGE(Table2[1W Return vs Nifty]))/_xlfn.STDEV.P(Table2[1W Return vs Nifty])</f>
        <v>-0.95330706004802579</v>
      </c>
      <c r="O702">
        <v>7339.38</v>
      </c>
      <c r="P702">
        <v>7242.2017872284096</v>
      </c>
      <c r="Q702">
        <v>7072.5895149773896</v>
      </c>
      <c r="R702">
        <v>25.837295376211401</v>
      </c>
      <c r="S702" s="1">
        <f>(Table2[[#This Row],[Close Price]]-Table2[[#This Row],[20D EMA]])/Table2[[#This Row],[20D EMA]]</f>
        <v>-4.3938316315547156E-2</v>
      </c>
      <c r="T702" s="1">
        <f>(Table2[[#This Row],[Close Price]]-Table2[[#This Row],[50D EMA]])/Table2[[#This Row],[50D EMA]]</f>
        <v>-3.1109570521181639E-2</v>
      </c>
      <c r="U702" s="1">
        <f>(Table2[[#This Row],[Close Price]]-Table2[[#This Row],[200D EMA]])/Table2[[#This Row],[200D EMA]]</f>
        <v>-7.8739922427928464E-3</v>
      </c>
      <c r="V702">
        <v>0.79791784693023604</v>
      </c>
      <c r="W702">
        <v>6979</v>
      </c>
      <c r="X702">
        <v>7256.15</v>
      </c>
      <c r="Y702">
        <v>6979</v>
      </c>
      <c r="Z702">
        <v>7313.85</v>
      </c>
      <c r="AA702">
        <v>6979</v>
      </c>
      <c r="AB702">
        <v>7814.65</v>
      </c>
      <c r="AC702" s="1">
        <f>(Table2[[#This Row],[Close Price]]/Table2[[#This Row],[Day Low]])-1</f>
        <v>5.4305774466254508E-3</v>
      </c>
      <c r="AD702" s="1">
        <f>(Table2[[#This Row],[Day High]]/Table2[[#This Row],[Close Price]])-1</f>
        <v>3.409625333124322E-2</v>
      </c>
      <c r="AE702" s="1">
        <f>(Table2[[#This Row],[Close Price]]/Table2[[#This Row],[Current Week Low]])-1</f>
        <v>5.4305774466254508E-3</v>
      </c>
      <c r="AF702" s="1">
        <f>(Table2[[#This Row],[Current Week High]]/Table2[[#This Row],[Close Price]])-1</f>
        <v>4.2319257791902487E-2</v>
      </c>
      <c r="AG702" s="1">
        <f>(Table2[[#This Row],[Close Price]]/Table2[[#This Row],[Current Month Low]])-1</f>
        <v>5.4305774466254508E-3</v>
      </c>
      <c r="AH702" s="1">
        <f>(Table2[[#This Row],[Current Month High]]/Table2[[#This Row],[Close Price]])-1</f>
        <v>0.11368980603970424</v>
      </c>
      <c r="AI702">
        <v>16.2764183613846</v>
      </c>
      <c r="AJ702">
        <v>13.398946313713999</v>
      </c>
      <c r="AK702" t="str">
        <f>IF(AND(Table2[[#This Row],[20D EMA]]&gt;Table2[[#This Row],[50D EMA]],Table2[[#This Row],[50D EMA]]&gt;Table2[[#This Row],[200D EMA]]),"Uptrend","Downtrend/NoTrend")</f>
        <v>Uptrend</v>
      </c>
      <c r="AL702">
        <v>0.01</v>
      </c>
      <c r="AM702" t="s">
        <v>3194</v>
      </c>
      <c r="AN702">
        <v>-9.67</v>
      </c>
      <c r="AO702" t="s">
        <v>3193</v>
      </c>
      <c r="AP702">
        <v>-6.8524734783277003E-2</v>
      </c>
      <c r="AQ702">
        <f>(Table2[[#This Row],[Sharpe Ratio]]-AVERAGE(Table2[Sharpe Ratio]))/_xlfn.STDEV.P(Table2[Sharpe Ratio])</f>
        <v>-1.5763168997388679</v>
      </c>
      <c r="AR702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-4.7850828510529695</v>
      </c>
      <c r="AS702">
        <f>_xlfn.RANK.AVG(Table2[[#This Row],[1Y Return vs Nifty Z-Score]],Table2[1Y Return vs Nifty Z-Score])</f>
        <v>675</v>
      </c>
      <c r="AT702">
        <f>_xlfn.RANK.AVG(Table2[[#This Row],[6M Return vs Nifty Z-Score]],Table2[6M Return vs Nifty Z-Score])</f>
        <v>575</v>
      </c>
      <c r="AU702">
        <f>_xlfn.RANK.AVG(Table2[[#This Row],[Sharpe Ratio Z-Score]],Table2[Sharpe Ratio Z-Score])</f>
        <v>690</v>
      </c>
      <c r="AV702">
        <f>(Table2[[#This Row],[Rank 1Y]]+Table2[[#This Row],[Rank 6M]]+Table2[[#This Row],[Rank Sharpe]])/3</f>
        <v>646.66666666666663</v>
      </c>
    </row>
    <row r="703" spans="1:48" x14ac:dyDescent="0.3">
      <c r="A703" t="s">
        <v>898</v>
      </c>
      <c r="B703" t="s">
        <v>899</v>
      </c>
      <c r="C703" t="s">
        <v>600</v>
      </c>
      <c r="D703" t="s">
        <v>600</v>
      </c>
      <c r="E703">
        <v>17451.561502439999</v>
      </c>
      <c r="F703">
        <v>34.68</v>
      </c>
      <c r="G703">
        <v>-33.514634857496297</v>
      </c>
      <c r="H703">
        <f>(Table2[[#This Row],[1Y Return vs Nifty]]-AVERAGE(Table2[1Y Return vs Nifty]))/_xlfn.STDEV.P(Table2[1Y Return vs Nifty])</f>
        <v>-0.97795911543250791</v>
      </c>
      <c r="I703">
        <v>-3.6843540460854198</v>
      </c>
      <c r="J703">
        <f>(Table2[[#This Row],[1M Return vs Nifty]]-AVERAGE(Table2[1M Return vs Nifty]))/_xlfn.STDEV.P(Table2[1M Return vs Nifty])</f>
        <v>-0.32073753335769289</v>
      </c>
      <c r="K703">
        <v>-23.0067615568164</v>
      </c>
      <c r="L703">
        <f>(Table2[[#This Row],[6M Return vs Nifty]]-AVERAGE(Table2[6M Return vs Nifty]))/_xlfn.STDEV.P(Table2[6M Return vs Nifty])</f>
        <v>-1.0307218287337989</v>
      </c>
      <c r="M703">
        <v>2.46181537535004</v>
      </c>
      <c r="N703">
        <f>(Table2[[#This Row],[1W Return vs Nifty]]-AVERAGE(Table2[1W Return vs Nifty]))/_xlfn.STDEV.P(Table2[1W Return vs Nifty])</f>
        <v>-0.32857411826043675</v>
      </c>
      <c r="O703">
        <v>35.64</v>
      </c>
      <c r="P703">
        <v>36.427001243066002</v>
      </c>
      <c r="Q703">
        <v>37.711281824815003</v>
      </c>
      <c r="R703">
        <v>36.727036621486597</v>
      </c>
      <c r="S703" s="1">
        <f>(Table2[[#This Row],[Close Price]]-Table2[[#This Row],[20D EMA]])/Table2[[#This Row],[20D EMA]]</f>
        <v>-2.6936026936026959E-2</v>
      </c>
      <c r="T703" s="1">
        <f>(Table2[[#This Row],[Close Price]]-Table2[[#This Row],[50D EMA]])/Table2[[#This Row],[50D EMA]]</f>
        <v>-4.7958964050013569E-2</v>
      </c>
      <c r="U703" s="1">
        <f>(Table2[[#This Row],[Close Price]]-Table2[[#This Row],[200D EMA]])/Table2[[#This Row],[200D EMA]]</f>
        <v>-8.0381299126786557E-2</v>
      </c>
      <c r="V703">
        <v>0.56027939465378696</v>
      </c>
      <c r="W703">
        <v>34.61</v>
      </c>
      <c r="X703">
        <v>35.090000000000003</v>
      </c>
      <c r="Y703">
        <v>34.61</v>
      </c>
      <c r="Z703">
        <v>35.520000000000003</v>
      </c>
      <c r="AA703">
        <v>33.86</v>
      </c>
      <c r="AB703">
        <v>37.39</v>
      </c>
      <c r="AC703" s="1">
        <f>(Table2[[#This Row],[Close Price]]/Table2[[#This Row],[Day Low]])-1</f>
        <v>2.0225368390638376E-3</v>
      </c>
      <c r="AD703" s="1">
        <f>(Table2[[#This Row],[Day High]]/Table2[[#This Row],[Close Price]])-1</f>
        <v>1.1822376009227309E-2</v>
      </c>
      <c r="AE703" s="1">
        <f>(Table2[[#This Row],[Close Price]]/Table2[[#This Row],[Current Week Low]])-1</f>
        <v>2.0225368390638376E-3</v>
      </c>
      <c r="AF703" s="1">
        <f>(Table2[[#This Row],[Current Week High]]/Table2[[#This Row],[Close Price]])-1</f>
        <v>2.4221453287197381E-2</v>
      </c>
      <c r="AG703" s="1">
        <f>(Table2[[#This Row],[Close Price]]/Table2[[#This Row],[Current Month Low]])-1</f>
        <v>2.421736562315413E-2</v>
      </c>
      <c r="AH703" s="1">
        <f>(Table2[[#This Row],[Current Month High]]/Table2[[#This Row],[Close Price]])-1</f>
        <v>7.814302191464817E-2</v>
      </c>
      <c r="AI703">
        <v>52.5374855824682</v>
      </c>
      <c r="AJ703">
        <v>7.0370370370370399</v>
      </c>
      <c r="AK703" t="str">
        <f>IF(AND(Table2[[#This Row],[20D EMA]]&gt;Table2[[#This Row],[50D EMA]],Table2[[#This Row],[50D EMA]]&gt;Table2[[#This Row],[200D EMA]]),"Uptrend","Downtrend/NoTrend")</f>
        <v>Downtrend/NoTrend</v>
      </c>
      <c r="AL703">
        <v>-0.13</v>
      </c>
      <c r="AM703" t="s">
        <v>3193</v>
      </c>
      <c r="AN703">
        <v>-2.86</v>
      </c>
      <c r="AO703" t="s">
        <v>3193</v>
      </c>
      <c r="AP703">
        <v>-2.2388941134631E-2</v>
      </c>
      <c r="AQ703">
        <f>(Table2[[#This Row],[Sharpe Ratio]]-AVERAGE(Table2[Sharpe Ratio]))/_xlfn.STDEV.P(Table2[Sharpe Ratio])</f>
        <v>-1.0385927572918408</v>
      </c>
      <c r="AR70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3">
        <f>_xlfn.RANK.AVG(Table2[[#This Row],[1Y Return vs Nifty Z-Score]],Table2[1Y Return vs Nifty Z-Score])</f>
        <v>654</v>
      </c>
      <c r="AT703">
        <f>_xlfn.RANK.AVG(Table2[[#This Row],[6M Return vs Nifty Z-Score]],Table2[6M Return vs Nifty Z-Score])</f>
        <v>661</v>
      </c>
      <c r="AU703">
        <f>_xlfn.RANK.AVG(Table2[[#This Row],[Sharpe Ratio Z-Score]],Table2[Sharpe Ratio Z-Score])</f>
        <v>626</v>
      </c>
      <c r="AV703">
        <f>(Table2[[#This Row],[Rank 1Y]]+Table2[[#This Row],[Rank 6M]]+Table2[[#This Row],[Rank Sharpe]])/3</f>
        <v>647</v>
      </c>
    </row>
    <row r="704" spans="1:48" x14ac:dyDescent="0.3">
      <c r="A704" t="s">
        <v>688</v>
      </c>
      <c r="B704" t="s">
        <v>689</v>
      </c>
      <c r="C704" t="s">
        <v>3152</v>
      </c>
      <c r="D704" t="s">
        <v>51</v>
      </c>
      <c r="E704">
        <v>27181.563019154899</v>
      </c>
      <c r="F704">
        <v>1649.85</v>
      </c>
      <c r="G704">
        <v>-22.033660312512001</v>
      </c>
      <c r="H704">
        <f>(Table2[[#This Row],[1Y Return vs Nifty]]-AVERAGE(Table2[1Y Return vs Nifty]))/_xlfn.STDEV.P(Table2[1Y Return vs Nifty])</f>
        <v>-0.78754150461480055</v>
      </c>
      <c r="I704">
        <v>-9.70782266778156</v>
      </c>
      <c r="J704">
        <f>(Table2[[#This Row],[1M Return vs Nifty]]-AVERAGE(Table2[1M Return vs Nifty]))/_xlfn.STDEV.P(Table2[1M Return vs Nifty])</f>
        <v>-0.98458582860863464</v>
      </c>
      <c r="K704">
        <v>-18.3501373596782</v>
      </c>
      <c r="L704">
        <f>(Table2[[#This Row],[6M Return vs Nifty]]-AVERAGE(Table2[6M Return vs Nifty]))/_xlfn.STDEV.P(Table2[6M Return vs Nifty])</f>
        <v>-0.88964186021643632</v>
      </c>
      <c r="M704">
        <v>-1.53503598479022</v>
      </c>
      <c r="N704">
        <f>(Table2[[#This Row],[1W Return vs Nifty]]-AVERAGE(Table2[1W Return vs Nifty]))/_xlfn.STDEV.P(Table2[1W Return vs Nifty])</f>
        <v>-1.098661397391326</v>
      </c>
      <c r="O704">
        <v>1760.21</v>
      </c>
      <c r="P704">
        <v>1830.0230032755301</v>
      </c>
      <c r="Q704">
        <v>1826.87144351865</v>
      </c>
      <c r="R704">
        <v>12.114929006883701</v>
      </c>
      <c r="S704" s="1">
        <f>(Table2[[#This Row],[Close Price]]-Table2[[#This Row],[20D EMA]])/Table2[[#This Row],[20D EMA]]</f>
        <v>-6.269706455479751E-2</v>
      </c>
      <c r="T704" s="1">
        <f>(Table2[[#This Row],[Close Price]]-Table2[[#This Row],[50D EMA]])/Table2[[#This Row],[50D EMA]]</f>
        <v>-9.8453955471074009E-2</v>
      </c>
      <c r="U704" s="1">
        <f>(Table2[[#This Row],[Close Price]]-Table2[[#This Row],[200D EMA]])/Table2[[#This Row],[200D EMA]]</f>
        <v>-9.6898686629912814E-2</v>
      </c>
      <c r="V704">
        <v>0.445080543973703</v>
      </c>
      <c r="W704">
        <v>1630.75</v>
      </c>
      <c r="X704">
        <v>1698</v>
      </c>
      <c r="Y704">
        <v>1630.75</v>
      </c>
      <c r="Z704">
        <v>1713.15</v>
      </c>
      <c r="AA704">
        <v>1630.75</v>
      </c>
      <c r="AB704">
        <v>1805</v>
      </c>
      <c r="AC704" s="1">
        <f>(Table2[[#This Row],[Close Price]]/Table2[[#This Row],[Day Low]])-1</f>
        <v>1.1712402268894584E-2</v>
      </c>
      <c r="AD704" s="1">
        <f>(Table2[[#This Row],[Day High]]/Table2[[#This Row],[Close Price]])-1</f>
        <v>2.9184471315574223E-2</v>
      </c>
      <c r="AE704" s="1">
        <f>(Table2[[#This Row],[Close Price]]/Table2[[#This Row],[Current Week Low]])-1</f>
        <v>1.1712402268894584E-2</v>
      </c>
      <c r="AF704" s="1">
        <f>(Table2[[#This Row],[Current Week High]]/Table2[[#This Row],[Close Price]])-1</f>
        <v>3.8367124284026E-2</v>
      </c>
      <c r="AG704" s="1">
        <f>(Table2[[#This Row],[Close Price]]/Table2[[#This Row],[Current Month Low]])-1</f>
        <v>1.1712402268894584E-2</v>
      </c>
      <c r="AH704" s="1">
        <f>(Table2[[#This Row],[Current Month High]]/Table2[[#This Row],[Close Price]])-1</f>
        <v>9.4038852016850027E-2</v>
      </c>
      <c r="AI704">
        <v>34.615268054671603</v>
      </c>
      <c r="AJ704">
        <v>11.8504457476017</v>
      </c>
      <c r="AK704" t="str">
        <f>IF(AND(Table2[[#This Row],[20D EMA]]&gt;Table2[[#This Row],[50D EMA]],Table2[[#This Row],[50D EMA]]&gt;Table2[[#This Row],[200D EMA]]),"Uptrend","Downtrend/NoTrend")</f>
        <v>Downtrend/NoTrend</v>
      </c>
      <c r="AL704">
        <v>-0.25</v>
      </c>
      <c r="AM704" t="s">
        <v>3193</v>
      </c>
      <c r="AN704">
        <v>-10.74</v>
      </c>
      <c r="AO704" t="s">
        <v>3193</v>
      </c>
      <c r="AP704">
        <v>-0.114453495495452</v>
      </c>
      <c r="AQ704">
        <f>(Table2[[#This Row],[Sharpe Ratio]]-AVERAGE(Table2[Sharpe Ratio]))/_xlfn.STDEV.P(Table2[Sharpe Ratio])</f>
        <v>-2.1116280218514016</v>
      </c>
      <c r="AR70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4">
        <f>_xlfn.RANK.AVG(Table2[[#This Row],[1Y Return vs Nifty Z-Score]],Table2[1Y Return vs Nifty Z-Score])</f>
        <v>587</v>
      </c>
      <c r="AT704">
        <f>_xlfn.RANK.AVG(Table2[[#This Row],[6M Return vs Nifty Z-Score]],Table2[6M Return vs Nifty Z-Score])</f>
        <v>627</v>
      </c>
      <c r="AU704">
        <f>_xlfn.RANK.AVG(Table2[[#This Row],[Sharpe Ratio Z-Score]],Table2[Sharpe Ratio Z-Score])</f>
        <v>728</v>
      </c>
      <c r="AV704">
        <f>(Table2[[#This Row],[Rank 1Y]]+Table2[[#This Row],[Rank 6M]]+Table2[[#This Row],[Rank Sharpe]])/3</f>
        <v>647.33333333333337</v>
      </c>
    </row>
    <row r="705" spans="1:48" x14ac:dyDescent="0.3">
      <c r="A705" t="s">
        <v>1163</v>
      </c>
      <c r="B705" t="s">
        <v>1164</v>
      </c>
      <c r="C705" t="s">
        <v>3148</v>
      </c>
      <c r="D705" t="s">
        <v>587</v>
      </c>
      <c r="E705">
        <v>10825.259315064999</v>
      </c>
      <c r="F705">
        <v>148.4</v>
      </c>
      <c r="G705">
        <v>-29.876485586413001</v>
      </c>
      <c r="H705">
        <f>(Table2[[#This Row],[1Y Return vs Nifty]]-AVERAGE(Table2[1Y Return vs Nifty]))/_xlfn.STDEV.P(Table2[1Y Return vs Nifty])</f>
        <v>-0.91761862000823102</v>
      </c>
      <c r="I705">
        <v>-10.238401162203401</v>
      </c>
      <c r="J705">
        <f>(Table2[[#This Row],[1M Return vs Nifty]]-AVERAGE(Table2[1M Return vs Nifty]))/_xlfn.STDEV.P(Table2[1M Return vs Nifty])</f>
        <v>-1.0430610446577502</v>
      </c>
      <c r="K705">
        <v>-23.8006068800719</v>
      </c>
      <c r="L705">
        <f>(Table2[[#This Row],[6M Return vs Nifty]]-AVERAGE(Table2[6M Return vs Nifty]))/_xlfn.STDEV.P(Table2[6M Return vs Nifty])</f>
        <v>-1.0547726579334946</v>
      </c>
      <c r="M705">
        <v>1.6236975332094701</v>
      </c>
      <c r="N705">
        <f>(Table2[[#This Row],[1W Return vs Nifty]]-AVERAGE(Table2[1W Return vs Nifty]))/_xlfn.STDEV.P(Table2[1W Return vs Nifty])</f>
        <v>-0.49005720344137627</v>
      </c>
      <c r="O705">
        <v>157.12</v>
      </c>
      <c r="P705">
        <v>160.97765870542301</v>
      </c>
      <c r="Q705">
        <v>163.755317005991</v>
      </c>
      <c r="R705">
        <v>29.312524037707501</v>
      </c>
      <c r="S705" s="1">
        <f>(Table2[[#This Row],[Close Price]]-Table2[[#This Row],[20D EMA]])/Table2[[#This Row],[20D EMA]]</f>
        <v>-5.5498981670061093E-2</v>
      </c>
      <c r="T705" s="1">
        <f>(Table2[[#This Row],[Close Price]]-Table2[[#This Row],[50D EMA]])/Table2[[#This Row],[50D EMA]]</f>
        <v>-7.8132945941518331E-2</v>
      </c>
      <c r="U705" s="1">
        <f>(Table2[[#This Row],[Close Price]]-Table2[[#This Row],[200D EMA]])/Table2[[#This Row],[200D EMA]]</f>
        <v>-9.3769883547837538E-2</v>
      </c>
      <c r="V705">
        <v>0.78824121322561402</v>
      </c>
      <c r="W705">
        <v>147.80000000000001</v>
      </c>
      <c r="X705">
        <v>151.88999999999999</v>
      </c>
      <c r="Y705">
        <v>147.80000000000001</v>
      </c>
      <c r="Z705">
        <v>154.32</v>
      </c>
      <c r="AA705">
        <v>146.46</v>
      </c>
      <c r="AB705">
        <v>164.34</v>
      </c>
      <c r="AC705" s="1">
        <f>(Table2[[#This Row],[Close Price]]/Table2[[#This Row],[Day Low]])-1</f>
        <v>4.0595399188092518E-3</v>
      </c>
      <c r="AD705" s="1">
        <f>(Table2[[#This Row],[Day High]]/Table2[[#This Row],[Close Price]])-1</f>
        <v>2.3517520215633247E-2</v>
      </c>
      <c r="AE705" s="1">
        <f>(Table2[[#This Row],[Close Price]]/Table2[[#This Row],[Current Week Low]])-1</f>
        <v>4.0595399188092518E-3</v>
      </c>
      <c r="AF705" s="1">
        <f>(Table2[[#This Row],[Current Week High]]/Table2[[#This Row],[Close Price]])-1</f>
        <v>3.9892183288409599E-2</v>
      </c>
      <c r="AG705" s="1">
        <f>(Table2[[#This Row],[Close Price]]/Table2[[#This Row],[Current Month Low]])-1</f>
        <v>1.3245937457326162E-2</v>
      </c>
      <c r="AH705" s="1">
        <f>(Table2[[#This Row],[Current Month High]]/Table2[[#This Row],[Close Price]])-1</f>
        <v>0.10741239892183296</v>
      </c>
      <c r="AI705">
        <v>41.035969189456502</v>
      </c>
      <c r="AJ705">
        <v>12.723129510064499</v>
      </c>
      <c r="AK705" t="str">
        <f>IF(AND(Table2[[#This Row],[20D EMA]]&gt;Table2[[#This Row],[50D EMA]],Table2[[#This Row],[50D EMA]]&gt;Table2[[#This Row],[200D EMA]]),"Uptrend","Downtrend/NoTrend")</f>
        <v>Downtrend/NoTrend</v>
      </c>
      <c r="AL705">
        <v>-0.13</v>
      </c>
      <c r="AM705" t="s">
        <v>3193</v>
      </c>
      <c r="AN705">
        <v>-11.24</v>
      </c>
      <c r="AO705" t="s">
        <v>3193</v>
      </c>
      <c r="AP705">
        <v>-3.4814199546528E-2</v>
      </c>
      <c r="AQ705">
        <f>(Table2[[#This Row],[Sharpe Ratio]]-AVERAGE(Table2[Sharpe Ratio]))/_xlfn.STDEV.P(Table2[Sharpe Ratio])</f>
        <v>-1.1834122324937399</v>
      </c>
      <c r="AR70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5">
        <f>_xlfn.RANK.AVG(Table2[[#This Row],[1Y Return vs Nifty Z-Score]],Table2[1Y Return vs Nifty Z-Score])</f>
        <v>637</v>
      </c>
      <c r="AT705">
        <f>_xlfn.RANK.AVG(Table2[[#This Row],[6M Return vs Nifty Z-Score]],Table2[6M Return vs Nifty Z-Score])</f>
        <v>667</v>
      </c>
      <c r="AU705">
        <f>_xlfn.RANK.AVG(Table2[[#This Row],[Sharpe Ratio Z-Score]],Table2[Sharpe Ratio Z-Score])</f>
        <v>642</v>
      </c>
      <c r="AV705">
        <f>(Table2[[#This Row],[Rank 1Y]]+Table2[[#This Row],[Rank 6M]]+Table2[[#This Row],[Rank Sharpe]])/3</f>
        <v>648.66666666666663</v>
      </c>
    </row>
    <row r="706" spans="1:48" x14ac:dyDescent="0.3">
      <c r="A706" t="s">
        <v>1832</v>
      </c>
      <c r="B706" t="s">
        <v>1833</v>
      </c>
      <c r="C706" t="s">
        <v>3158</v>
      </c>
      <c r="D706" t="s">
        <v>429</v>
      </c>
      <c r="E706">
        <v>4355.8949622480004</v>
      </c>
      <c r="F706">
        <v>87.18</v>
      </c>
      <c r="G706">
        <v>-31.7431638669308</v>
      </c>
      <c r="H706">
        <f>(Table2[[#This Row],[1Y Return vs Nifty]]-AVERAGE(Table2[1Y Return vs Nifty]))/_xlfn.STDEV.P(Table2[1Y Return vs Nifty])</f>
        <v>-0.94857839759059581</v>
      </c>
      <c r="I706">
        <v>-9.1678718730614897</v>
      </c>
      <c r="J706">
        <f>(Table2[[#This Row],[1M Return vs Nifty]]-AVERAGE(Table2[1M Return vs Nifty]))/_xlfn.STDEV.P(Table2[1M Return vs Nifty])</f>
        <v>-0.92507768851420258</v>
      </c>
      <c r="K706">
        <v>-29.316512849601398</v>
      </c>
      <c r="L706">
        <f>(Table2[[#This Row],[6M Return vs Nifty]]-AVERAGE(Table2[6M Return vs Nifty]))/_xlfn.STDEV.P(Table2[6M Return vs Nifty])</f>
        <v>-1.221885958810168</v>
      </c>
      <c r="M706">
        <v>-1.0920647196236299</v>
      </c>
      <c r="N706">
        <f>(Table2[[#This Row],[1W Return vs Nifty]]-AVERAGE(Table2[1W Return vs Nifty]))/_xlfn.STDEV.P(Table2[1W Return vs Nifty])</f>
        <v>-1.013312580138003</v>
      </c>
      <c r="O706">
        <v>103.3</v>
      </c>
      <c r="P706">
        <v>95.588534251360301</v>
      </c>
      <c r="Q706">
        <v>99.079340384828697</v>
      </c>
      <c r="R706">
        <v>12.6388158530663</v>
      </c>
      <c r="S706" s="1">
        <f>(Table2[[#This Row],[Close Price]]-Table2[[#This Row],[20D EMA]])/Table2[[#This Row],[20D EMA]]</f>
        <v>-0.15605033881897376</v>
      </c>
      <c r="T706" s="1">
        <f>(Table2[[#This Row],[Close Price]]-Table2[[#This Row],[50D EMA]])/Table2[[#This Row],[50D EMA]]</f>
        <v>-8.7965929357690029E-2</v>
      </c>
      <c r="U706" s="1">
        <f>(Table2[[#This Row],[Close Price]]-Table2[[#This Row],[200D EMA]])/Table2[[#This Row],[200D EMA]]</f>
        <v>-0.12009910783227974</v>
      </c>
      <c r="V706">
        <v>0.78268405960808995</v>
      </c>
      <c r="W706">
        <v>86.86</v>
      </c>
      <c r="X706">
        <v>87.81</v>
      </c>
      <c r="Y706">
        <v>86.7</v>
      </c>
      <c r="Z706">
        <v>88.54</v>
      </c>
      <c r="AA706">
        <v>86.7</v>
      </c>
      <c r="AB706">
        <v>88.98</v>
      </c>
      <c r="AC706" s="1">
        <f>(Table2[[#This Row],[Close Price]]/Table2[[#This Row],[Day Low]])-1</f>
        <v>3.6840893391665297E-3</v>
      </c>
      <c r="AD706" s="1">
        <f>(Table2[[#This Row],[Day High]]/Table2[[#This Row],[Close Price]])-1</f>
        <v>7.2264280798348679E-3</v>
      </c>
      <c r="AE706" s="1">
        <f>(Table2[[#This Row],[Close Price]]/Table2[[#This Row],[Current Week Low]])-1</f>
        <v>5.5363321799308807E-3</v>
      </c>
      <c r="AF706" s="1">
        <f>(Table2[[#This Row],[Current Week High]]/Table2[[#This Row],[Close Price]])-1</f>
        <v>1.5599908235833793E-2</v>
      </c>
      <c r="AG706" s="1">
        <f>(Table2[[#This Row],[Close Price]]/Table2[[#This Row],[Current Month Low]])-1</f>
        <v>5.5363321799308807E-3</v>
      </c>
      <c r="AH706" s="1">
        <f>(Table2[[#This Row],[Current Month High]]/Table2[[#This Row],[Close Price]])-1</f>
        <v>2.0646937370956575E-2</v>
      </c>
      <c r="AI706">
        <v>39.424179857765502</v>
      </c>
      <c r="AJ706">
        <v>2.26392961876833</v>
      </c>
      <c r="AK706" t="str">
        <f>IF(AND(Table2[[#This Row],[20D EMA]]&gt;Table2[[#This Row],[50D EMA]],Table2[[#This Row],[50D EMA]]&gt;Table2[[#This Row],[200D EMA]]),"Uptrend","Downtrend/NoTrend")</f>
        <v>Downtrend/NoTrend</v>
      </c>
      <c r="AL706">
        <v>-0.21</v>
      </c>
      <c r="AM706" t="s">
        <v>3193</v>
      </c>
      <c r="AN706">
        <v>-4.93</v>
      </c>
      <c r="AO706" t="s">
        <v>3193</v>
      </c>
      <c r="AP706">
        <v>-1.0716205714928999E-2</v>
      </c>
      <c r="AQ706">
        <f>(Table2[[#This Row],[Sharpe Ratio]]-AVERAGE(Table2[Sharpe Ratio]))/_xlfn.STDEV.P(Table2[Sharpe Ratio])</f>
        <v>-0.90254412461042377</v>
      </c>
      <c r="AR70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6">
        <f>_xlfn.RANK.AVG(Table2[[#This Row],[1Y Return vs Nifty Z-Score]],Table2[1Y Return vs Nifty Z-Score])</f>
        <v>648</v>
      </c>
      <c r="AT706">
        <f>_xlfn.RANK.AVG(Table2[[#This Row],[6M Return vs Nifty Z-Score]],Table2[6M Return vs Nifty Z-Score])</f>
        <v>696</v>
      </c>
      <c r="AU706">
        <f>_xlfn.RANK.AVG(Table2[[#This Row],[Sharpe Ratio Z-Score]],Table2[Sharpe Ratio Z-Score])</f>
        <v>602</v>
      </c>
      <c r="AV706">
        <f>(Table2[[#This Row],[Rank 1Y]]+Table2[[#This Row],[Rank 6M]]+Table2[[#This Row],[Rank Sharpe]])/3</f>
        <v>648.66666666666663</v>
      </c>
    </row>
    <row r="707" spans="1:48" x14ac:dyDescent="0.3">
      <c r="A707" t="s">
        <v>1740</v>
      </c>
      <c r="B707" t="s">
        <v>1741</v>
      </c>
      <c r="C707" t="s">
        <v>3148</v>
      </c>
      <c r="D707" t="s">
        <v>405</v>
      </c>
      <c r="E707">
        <v>4853.0561338300004</v>
      </c>
      <c r="F707">
        <v>44.06</v>
      </c>
      <c r="G707">
        <v>-46.902211098418803</v>
      </c>
      <c r="H707">
        <f>(Table2[[#This Row],[1Y Return vs Nifty]]-AVERAGE(Table2[1Y Return vs Nifty]))/_xlfn.STDEV.P(Table2[1Y Return vs Nifty])</f>
        <v>-1.1999986533173868</v>
      </c>
      <c r="I707">
        <v>-5.54098932083257</v>
      </c>
      <c r="J707">
        <f>(Table2[[#This Row],[1M Return vs Nifty]]-AVERAGE(Table2[1M Return vs Nifty]))/_xlfn.STDEV.P(Table2[1M Return vs Nifty])</f>
        <v>-0.52535786749609747</v>
      </c>
      <c r="K707">
        <v>-30.071356143255301</v>
      </c>
      <c r="L707">
        <f>(Table2[[#This Row],[6M Return vs Nifty]]-AVERAGE(Table2[6M Return vs Nifty]))/_xlfn.STDEV.P(Table2[6M Return vs Nifty])</f>
        <v>-1.2447551583839027</v>
      </c>
      <c r="M707">
        <v>-0.55448482986837</v>
      </c>
      <c r="N707">
        <f>(Table2[[#This Row],[1W Return vs Nifty]]-AVERAGE(Table2[1W Return vs Nifty]))/_xlfn.STDEV.P(Table2[1W Return vs Nifty])</f>
        <v>-0.90973518950854915</v>
      </c>
      <c r="O707">
        <v>52.08</v>
      </c>
      <c r="P707">
        <v>47.379682340546303</v>
      </c>
      <c r="Q707">
        <v>50.295677933001599</v>
      </c>
      <c r="R707">
        <v>26.4161164081092</v>
      </c>
      <c r="S707" s="1">
        <f>(Table2[[#This Row],[Close Price]]-Table2[[#This Row],[20D EMA]])/Table2[[#This Row],[20D EMA]]</f>
        <v>-0.15399385560675877</v>
      </c>
      <c r="T707" s="1">
        <f>(Table2[[#This Row],[Close Price]]-Table2[[#This Row],[50D EMA]])/Table2[[#This Row],[50D EMA]]</f>
        <v>-7.0065525485919156E-2</v>
      </c>
      <c r="U707" s="1">
        <f>(Table2[[#This Row],[Close Price]]-Table2[[#This Row],[200D EMA]])/Table2[[#This Row],[200D EMA]]</f>
        <v>-0.12398039333137302</v>
      </c>
      <c r="V707">
        <v>0.89723865984167905</v>
      </c>
      <c r="W707">
        <v>43.63</v>
      </c>
      <c r="X707">
        <v>44.4</v>
      </c>
      <c r="Y707">
        <v>43.2</v>
      </c>
      <c r="Z707">
        <v>45.25</v>
      </c>
      <c r="AA707">
        <v>43.2</v>
      </c>
      <c r="AB707">
        <v>45.74</v>
      </c>
      <c r="AC707" s="1">
        <f>(Table2[[#This Row],[Close Price]]/Table2[[#This Row],[Day Low]])-1</f>
        <v>9.8556039422414976E-3</v>
      </c>
      <c r="AD707" s="1">
        <f>(Table2[[#This Row],[Day High]]/Table2[[#This Row],[Close Price]])-1</f>
        <v>7.7167498865182704E-3</v>
      </c>
      <c r="AE707" s="1">
        <f>(Table2[[#This Row],[Close Price]]/Table2[[#This Row],[Current Week Low]])-1</f>
        <v>1.9907407407407485E-2</v>
      </c>
      <c r="AF707" s="1">
        <f>(Table2[[#This Row],[Current Week High]]/Table2[[#This Row],[Close Price]])-1</f>
        <v>2.700862460281428E-2</v>
      </c>
      <c r="AG707" s="1">
        <f>(Table2[[#This Row],[Close Price]]/Table2[[#This Row],[Current Month Low]])-1</f>
        <v>1.9907407407407485E-2</v>
      </c>
      <c r="AH707" s="1">
        <f>(Table2[[#This Row],[Current Month High]]/Table2[[#This Row],[Close Price]])-1</f>
        <v>3.8129822968679061E-2</v>
      </c>
      <c r="AI707">
        <v>55.015887426236901</v>
      </c>
      <c r="AJ707">
        <v>1.99074074074074</v>
      </c>
      <c r="AK707" t="str">
        <f>IF(AND(Table2[[#This Row],[20D EMA]]&gt;Table2[[#This Row],[50D EMA]],Table2[[#This Row],[50D EMA]]&gt;Table2[[#This Row],[200D EMA]]),"Uptrend","Downtrend/NoTrend")</f>
        <v>Downtrend/NoTrend</v>
      </c>
      <c r="AL707">
        <v>-0.13</v>
      </c>
      <c r="AM707" t="s">
        <v>3193</v>
      </c>
      <c r="AN707">
        <v>-5.04</v>
      </c>
      <c r="AO707" t="s">
        <v>3193</v>
      </c>
      <c r="AQ707">
        <f>(Table2[[#This Row],[Sharpe Ratio]]-AVERAGE(Table2[Sharpe Ratio]))/_xlfn.STDEV.P(Table2[Sharpe Ratio])</f>
        <v>-0.77764408339231328</v>
      </c>
      <c r="AR70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7">
        <f>_xlfn.RANK.AVG(Table2[[#This Row],[1Y Return vs Nifty Z-Score]],Table2[1Y Return vs Nifty Z-Score])</f>
        <v>702</v>
      </c>
      <c r="AT707">
        <f>_xlfn.RANK.AVG(Table2[[#This Row],[6M Return vs Nifty Z-Score]],Table2[6M Return vs Nifty Z-Score])</f>
        <v>698</v>
      </c>
      <c r="AU707">
        <f>_xlfn.RANK.AVG(Table2[[#This Row],[Sharpe Ratio Z-Score]],Table2[Sharpe Ratio Z-Score])</f>
        <v>549</v>
      </c>
      <c r="AV707">
        <f>(Table2[[#This Row],[Rank 1Y]]+Table2[[#This Row],[Rank 6M]]+Table2[[#This Row],[Rank Sharpe]])/3</f>
        <v>649.66666666666663</v>
      </c>
    </row>
    <row r="708" spans="1:48" x14ac:dyDescent="0.3">
      <c r="A708" t="s">
        <v>1242</v>
      </c>
      <c r="B708" t="s">
        <v>1243</v>
      </c>
      <c r="C708" t="s">
        <v>3156</v>
      </c>
      <c r="D708" t="s">
        <v>77</v>
      </c>
      <c r="E708">
        <v>9683.4223852499999</v>
      </c>
      <c r="F708">
        <v>1257.5</v>
      </c>
      <c r="G708">
        <v>-28.284853564382001</v>
      </c>
      <c r="H708">
        <f>(Table2[[#This Row],[1Y Return vs Nifty]]-AVERAGE(Table2[1Y Return vs Nifty]))/_xlfn.STDEV.P(Table2[1Y Return vs Nifty])</f>
        <v>-0.89122061993004908</v>
      </c>
      <c r="I708">
        <v>-5.0894004740627601</v>
      </c>
      <c r="J708">
        <f>(Table2[[#This Row],[1M Return vs Nifty]]-AVERAGE(Table2[1M Return vs Nifty]))/_xlfn.STDEV.P(Table2[1M Return vs Nifty])</f>
        <v>-0.47558812436127551</v>
      </c>
      <c r="K708">
        <v>-28.039537899746801</v>
      </c>
      <c r="L708">
        <f>(Table2[[#This Row],[6M Return vs Nifty]]-AVERAGE(Table2[6M Return vs Nifty]))/_xlfn.STDEV.P(Table2[6M Return vs Nifty])</f>
        <v>-1.1831979354490247</v>
      </c>
      <c r="M708">
        <v>2.3423516154599602</v>
      </c>
      <c r="N708">
        <f>(Table2[[#This Row],[1W Return vs Nifty]]-AVERAGE(Table2[1W Return vs Nifty]))/_xlfn.STDEV.P(Table2[1W Return vs Nifty])</f>
        <v>-0.35159161716619269</v>
      </c>
      <c r="O708">
        <v>1260.6300000000001</v>
      </c>
      <c r="P708">
        <v>1316.3304324428</v>
      </c>
      <c r="Q708">
        <v>1390.1792512188499</v>
      </c>
      <c r="R708">
        <v>52.915245071454798</v>
      </c>
      <c r="S708" s="1">
        <f>(Table2[[#This Row],[Close Price]]-Table2[[#This Row],[20D EMA]])/Table2[[#This Row],[20D EMA]]</f>
        <v>-2.4828855413563922E-3</v>
      </c>
      <c r="T708" s="1">
        <f>(Table2[[#This Row],[Close Price]]-Table2[[#This Row],[50D EMA]])/Table2[[#This Row],[50D EMA]]</f>
        <v>-4.4692754184543555E-2</v>
      </c>
      <c r="U708" s="1">
        <f>(Table2[[#This Row],[Close Price]]-Table2[[#This Row],[200D EMA]])/Table2[[#This Row],[200D EMA]]</f>
        <v>-9.5440390944205505E-2</v>
      </c>
      <c r="V708">
        <v>1.27780777134162</v>
      </c>
      <c r="W708">
        <v>1235.05</v>
      </c>
      <c r="X708">
        <v>1263.2</v>
      </c>
      <c r="Y708">
        <v>1208.3499999999999</v>
      </c>
      <c r="Z708">
        <v>1263.2</v>
      </c>
      <c r="AA708">
        <v>1178</v>
      </c>
      <c r="AB708">
        <v>1298</v>
      </c>
      <c r="AC708" s="1">
        <f>(Table2[[#This Row],[Close Price]]/Table2[[#This Row],[Day Low]])-1</f>
        <v>1.8177401724626563E-2</v>
      </c>
      <c r="AD708" s="1">
        <f>(Table2[[#This Row],[Day High]]/Table2[[#This Row],[Close Price]])-1</f>
        <v>4.5328031809146463E-3</v>
      </c>
      <c r="AE708" s="1">
        <f>(Table2[[#This Row],[Close Price]]/Table2[[#This Row],[Current Week Low]])-1</f>
        <v>4.0675301030330679E-2</v>
      </c>
      <c r="AF708" s="1">
        <f>(Table2[[#This Row],[Current Week High]]/Table2[[#This Row],[Close Price]])-1</f>
        <v>4.5328031809146463E-3</v>
      </c>
      <c r="AG708" s="1">
        <f>(Table2[[#This Row],[Close Price]]/Table2[[#This Row],[Current Month Low]])-1</f>
        <v>6.7487266553480474E-2</v>
      </c>
      <c r="AH708" s="1">
        <f>(Table2[[#This Row],[Current Month High]]/Table2[[#This Row],[Close Price]])-1</f>
        <v>3.220675944333995E-2</v>
      </c>
      <c r="AI708">
        <v>43.300198807157003</v>
      </c>
      <c r="AJ708">
        <v>10.5154457968976</v>
      </c>
      <c r="AK708" t="str">
        <f>IF(AND(Table2[[#This Row],[20D EMA]]&gt;Table2[[#This Row],[50D EMA]],Table2[[#This Row],[50D EMA]]&gt;Table2[[#This Row],[200D EMA]]),"Uptrend","Downtrend/NoTrend")</f>
        <v>Downtrend/NoTrend</v>
      </c>
      <c r="AL708">
        <v>-0.17</v>
      </c>
      <c r="AM708" t="s">
        <v>3193</v>
      </c>
      <c r="AN708">
        <v>0.49</v>
      </c>
      <c r="AO708" t="s">
        <v>3194</v>
      </c>
      <c r="AP708">
        <v>-2.9549932556461E-2</v>
      </c>
      <c r="AQ708">
        <f>(Table2[[#This Row],[Sharpe Ratio]]-AVERAGE(Table2[Sharpe Ratio]))/_xlfn.STDEV.P(Table2[Sharpe Ratio])</f>
        <v>-1.1220558922429629</v>
      </c>
      <c r="AR70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8">
        <f>_xlfn.RANK.AVG(Table2[[#This Row],[1Y Return vs Nifty Z-Score]],Table2[1Y Return vs Nifty Z-Score])</f>
        <v>627</v>
      </c>
      <c r="AT708">
        <f>_xlfn.RANK.AVG(Table2[[#This Row],[6M Return vs Nifty Z-Score]],Table2[6M Return vs Nifty Z-Score])</f>
        <v>690</v>
      </c>
      <c r="AU708">
        <f>_xlfn.RANK.AVG(Table2[[#This Row],[Sharpe Ratio Z-Score]],Table2[Sharpe Ratio Z-Score])</f>
        <v>633</v>
      </c>
      <c r="AV708">
        <f>(Table2[[#This Row],[Rank 1Y]]+Table2[[#This Row],[Rank 6M]]+Table2[[#This Row],[Rank Sharpe]])/3</f>
        <v>650</v>
      </c>
    </row>
    <row r="709" spans="1:48" x14ac:dyDescent="0.3">
      <c r="A709" t="s">
        <v>1116</v>
      </c>
      <c r="B709" t="s">
        <v>1117</v>
      </c>
      <c r="C709" t="s">
        <v>3147</v>
      </c>
      <c r="D709" t="s">
        <v>266</v>
      </c>
      <c r="E709">
        <v>11653.5332894</v>
      </c>
      <c r="F709">
        <v>866</v>
      </c>
      <c r="G709">
        <v>-45.756987729564699</v>
      </c>
      <c r="H709">
        <f>(Table2[[#This Row],[1Y Return vs Nifty]]-AVERAGE(Table2[1Y Return vs Nifty]))/_xlfn.STDEV.P(Table2[1Y Return vs Nifty])</f>
        <v>-1.1810045603599142</v>
      </c>
      <c r="I709">
        <v>-8.5199074890688795</v>
      </c>
      <c r="J709">
        <f>(Table2[[#This Row],[1M Return vs Nifty]]-AVERAGE(Table2[1M Return vs Nifty]))/_xlfn.STDEV.P(Table2[1M Return vs Nifty])</f>
        <v>-0.85366533813730372</v>
      </c>
      <c r="K709">
        <v>-20.080910350151299</v>
      </c>
      <c r="L709">
        <f>(Table2[[#This Row],[6M Return vs Nifty]]-AVERAGE(Table2[6M Return vs Nifty]))/_xlfn.STDEV.P(Table2[6M Return vs Nifty])</f>
        <v>-0.94207842985774626</v>
      </c>
      <c r="M709">
        <v>0.37477432074602501</v>
      </c>
      <c r="N709">
        <f>(Table2[[#This Row],[1W Return vs Nifty]]-AVERAGE(Table2[1W Return vs Nifty]))/_xlfn.STDEV.P(Table2[1W Return vs Nifty])</f>
        <v>-0.73069159082966106</v>
      </c>
      <c r="O709">
        <v>887.12</v>
      </c>
      <c r="P709">
        <v>910.46909460765596</v>
      </c>
      <c r="Q709">
        <v>935.40648192857805</v>
      </c>
      <c r="R709">
        <v>37.270218640886696</v>
      </c>
      <c r="S709" s="1">
        <f>(Table2[[#This Row],[Close Price]]-Table2[[#This Row],[20D EMA]])/Table2[[#This Row],[20D EMA]]</f>
        <v>-2.3807376679592394E-2</v>
      </c>
      <c r="T709" s="1">
        <f>(Table2[[#This Row],[Close Price]]-Table2[[#This Row],[50D EMA]])/Table2[[#This Row],[50D EMA]]</f>
        <v>-4.8841959459171774E-2</v>
      </c>
      <c r="U709" s="1">
        <f>(Table2[[#This Row],[Close Price]]-Table2[[#This Row],[200D EMA]])/Table2[[#This Row],[200D EMA]]</f>
        <v>-7.4199274079733715E-2</v>
      </c>
      <c r="V709">
        <v>0.42589276929006398</v>
      </c>
      <c r="W709">
        <v>858.1</v>
      </c>
      <c r="X709">
        <v>877.95</v>
      </c>
      <c r="Y709">
        <v>852.2</v>
      </c>
      <c r="Z709">
        <v>877.95</v>
      </c>
      <c r="AA709">
        <v>850.9</v>
      </c>
      <c r="AB709">
        <v>917.45</v>
      </c>
      <c r="AC709" s="1">
        <f>(Table2[[#This Row],[Close Price]]/Table2[[#This Row],[Day Low]])-1</f>
        <v>9.2063862020743681E-3</v>
      </c>
      <c r="AD709" s="1">
        <f>(Table2[[#This Row],[Day High]]/Table2[[#This Row],[Close Price]])-1</f>
        <v>1.3799076212471117E-2</v>
      </c>
      <c r="AE709" s="1">
        <f>(Table2[[#This Row],[Close Price]]/Table2[[#This Row],[Current Week Low]])-1</f>
        <v>1.6193381835249987E-2</v>
      </c>
      <c r="AF709" s="1">
        <f>(Table2[[#This Row],[Current Week High]]/Table2[[#This Row],[Close Price]])-1</f>
        <v>1.3799076212471117E-2</v>
      </c>
      <c r="AG709" s="1">
        <f>(Table2[[#This Row],[Close Price]]/Table2[[#This Row],[Current Month Low]])-1</f>
        <v>1.7745916088847125E-2</v>
      </c>
      <c r="AH709" s="1">
        <f>(Table2[[#This Row],[Current Month High]]/Table2[[#This Row],[Close Price]])-1</f>
        <v>5.9411085450346457E-2</v>
      </c>
      <c r="AI709">
        <v>44.110854503464203</v>
      </c>
      <c r="AJ709">
        <v>10.734607761652001</v>
      </c>
      <c r="AK709" t="str">
        <f>IF(AND(Table2[[#This Row],[20D EMA]]&gt;Table2[[#This Row],[50D EMA]],Table2[[#This Row],[50D EMA]]&gt;Table2[[#This Row],[200D EMA]]),"Uptrend","Downtrend/NoTrend")</f>
        <v>Downtrend/NoTrend</v>
      </c>
      <c r="AL709">
        <v>-0.14000000000000001</v>
      </c>
      <c r="AM709" t="s">
        <v>3193</v>
      </c>
      <c r="AN709">
        <v>-4.59</v>
      </c>
      <c r="AO709" t="s">
        <v>3193</v>
      </c>
      <c r="AP709">
        <v>-1.7851895836193E-2</v>
      </c>
      <c r="AQ709">
        <f>(Table2[[#This Row],[Sharpe Ratio]]-AVERAGE(Table2[Sharpe Ratio]))/_xlfn.STDEV.P(Table2[Sharpe Ratio])</f>
        <v>-0.98571236661457995</v>
      </c>
      <c r="AR70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09">
        <f>_xlfn.RANK.AVG(Table2[[#This Row],[1Y Return vs Nifty Z-Score]],Table2[1Y Return vs Nifty Z-Score])</f>
        <v>698</v>
      </c>
      <c r="AT709">
        <f>_xlfn.RANK.AVG(Table2[[#This Row],[6M Return vs Nifty Z-Score]],Table2[6M Return vs Nifty Z-Score])</f>
        <v>639</v>
      </c>
      <c r="AU709">
        <f>_xlfn.RANK.AVG(Table2[[#This Row],[Sharpe Ratio Z-Score]],Table2[Sharpe Ratio Z-Score])</f>
        <v>614</v>
      </c>
      <c r="AV709">
        <f>(Table2[[#This Row],[Rank 1Y]]+Table2[[#This Row],[Rank 6M]]+Table2[[#This Row],[Rank Sharpe]])/3</f>
        <v>650.33333333333337</v>
      </c>
    </row>
    <row r="710" spans="1:48" x14ac:dyDescent="0.3">
      <c r="A710" t="s">
        <v>1102</v>
      </c>
      <c r="B710" t="s">
        <v>1103</v>
      </c>
      <c r="C710" t="s">
        <v>3147</v>
      </c>
      <c r="D710" t="s">
        <v>21</v>
      </c>
      <c r="E710">
        <v>11915.04132936</v>
      </c>
      <c r="F710">
        <v>795.6</v>
      </c>
      <c r="G710">
        <v>-34.144044102832801</v>
      </c>
      <c r="H710">
        <f>(Table2[[#This Row],[1Y Return vs Nifty]]-AVERAGE(Table2[1Y Return vs Nifty]))/_xlfn.STDEV.P(Table2[1Y Return vs Nifty])</f>
        <v>-0.98839817740011005</v>
      </c>
      <c r="I710">
        <v>-0.82131843521862802</v>
      </c>
      <c r="J710">
        <f>(Table2[[#This Row],[1M Return vs Nifty]]-AVERAGE(Table2[1M Return vs Nifty]))/_xlfn.STDEV.P(Table2[1M Return vs Nifty])</f>
        <v>-5.2015143485218632E-3</v>
      </c>
      <c r="K710">
        <v>-13.183892781760999</v>
      </c>
      <c r="L710">
        <f>(Table2[[#This Row],[6M Return vs Nifty]]-AVERAGE(Table2[6M Return vs Nifty]))/_xlfn.STDEV.P(Table2[6M Return vs Nifty])</f>
        <v>-0.73312211725468246</v>
      </c>
      <c r="M710">
        <v>1.5147849953721699</v>
      </c>
      <c r="N710">
        <f>(Table2[[#This Row],[1W Return vs Nifty]]-AVERAGE(Table2[1W Return vs Nifty]))/_xlfn.STDEV.P(Table2[1W Return vs Nifty])</f>
        <v>-0.5110417616270535</v>
      </c>
      <c r="O710">
        <v>801.27</v>
      </c>
      <c r="P710">
        <v>803.11981328385502</v>
      </c>
      <c r="Q710">
        <v>824.92875134858105</v>
      </c>
      <c r="R710">
        <v>42.370486400738997</v>
      </c>
      <c r="S710" s="1">
        <f>(Table2[[#This Row],[Close Price]]-Table2[[#This Row],[20D EMA]])/Table2[[#This Row],[20D EMA]]</f>
        <v>-7.0762664270470118E-3</v>
      </c>
      <c r="T710" s="1">
        <f>(Table2[[#This Row],[Close Price]]-Table2[[#This Row],[50D EMA]])/Table2[[#This Row],[50D EMA]]</f>
        <v>-9.3632521069396089E-3</v>
      </c>
      <c r="U710" s="1">
        <f>(Table2[[#This Row],[Close Price]]-Table2[[#This Row],[200D EMA]])/Table2[[#This Row],[200D EMA]]</f>
        <v>-3.5553072069114844E-2</v>
      </c>
      <c r="V710">
        <v>0.62922351107575802</v>
      </c>
      <c r="W710">
        <v>793.35</v>
      </c>
      <c r="X710">
        <v>808.85</v>
      </c>
      <c r="Y710">
        <v>793.35</v>
      </c>
      <c r="Z710">
        <v>808.85</v>
      </c>
      <c r="AA710">
        <v>778.3</v>
      </c>
      <c r="AB710">
        <v>813.4</v>
      </c>
      <c r="AC710" s="1">
        <f>(Table2[[#This Row],[Close Price]]/Table2[[#This Row],[Day Low]])-1</f>
        <v>2.8360748723765816E-3</v>
      </c>
      <c r="AD710" s="1">
        <f>(Table2[[#This Row],[Day High]]/Table2[[#This Row],[Close Price]])-1</f>
        <v>1.6654097536450418E-2</v>
      </c>
      <c r="AE710" s="1">
        <f>(Table2[[#This Row],[Close Price]]/Table2[[#This Row],[Current Week Low]])-1</f>
        <v>2.8360748723765816E-3</v>
      </c>
      <c r="AF710" s="1">
        <f>(Table2[[#This Row],[Current Week High]]/Table2[[#This Row],[Close Price]])-1</f>
        <v>1.6654097536450418E-2</v>
      </c>
      <c r="AG710" s="1">
        <f>(Table2[[#This Row],[Close Price]]/Table2[[#This Row],[Current Month Low]])-1</f>
        <v>2.2227932673776207E-2</v>
      </c>
      <c r="AH710" s="1">
        <f>(Table2[[#This Row],[Current Month High]]/Table2[[#This Row],[Close Price]])-1</f>
        <v>2.2373051784816411E-2</v>
      </c>
      <c r="AI710">
        <v>20.789341377576601</v>
      </c>
      <c r="AJ710">
        <v>7.3684210526315796</v>
      </c>
      <c r="AK710" t="str">
        <f>IF(AND(Table2[[#This Row],[20D EMA]]&gt;Table2[[#This Row],[50D EMA]],Table2[[#This Row],[50D EMA]]&gt;Table2[[#This Row],[200D EMA]]),"Uptrend","Downtrend/NoTrend")</f>
        <v>Downtrend/NoTrend</v>
      </c>
      <c r="AL710">
        <v>-7.0000000000000007E-2</v>
      </c>
      <c r="AM710" t="s">
        <v>3193</v>
      </c>
      <c r="AN710">
        <v>-0.38</v>
      </c>
      <c r="AO710" t="s">
        <v>3193</v>
      </c>
      <c r="AP710">
        <v>-0.13268111568014701</v>
      </c>
      <c r="AQ710">
        <f>(Table2[[#This Row],[Sharpe Ratio]]-AVERAGE(Table2[Sharpe Ratio]))/_xlfn.STDEV.P(Table2[Sharpe Ratio])</f>
        <v>-2.3240754657451714</v>
      </c>
      <c r="AR71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0">
        <f>_xlfn.RANK.AVG(Table2[[#This Row],[1Y Return vs Nifty Z-Score]],Table2[1Y Return vs Nifty Z-Score])</f>
        <v>657</v>
      </c>
      <c r="AT710">
        <f>_xlfn.RANK.AVG(Table2[[#This Row],[6M Return vs Nifty Z-Score]],Table2[6M Return vs Nifty Z-Score])</f>
        <v>569</v>
      </c>
      <c r="AU710">
        <f>_xlfn.RANK.AVG(Table2[[#This Row],[Sharpe Ratio Z-Score]],Table2[Sharpe Ratio Z-Score])</f>
        <v>731</v>
      </c>
      <c r="AV710">
        <f>(Table2[[#This Row],[Rank 1Y]]+Table2[[#This Row],[Rank 6M]]+Table2[[#This Row],[Rank Sharpe]])/3</f>
        <v>652.33333333333337</v>
      </c>
    </row>
    <row r="711" spans="1:48" x14ac:dyDescent="0.3">
      <c r="A711" t="s">
        <v>1386</v>
      </c>
      <c r="B711" t="s">
        <v>1387</v>
      </c>
      <c r="C711" t="s">
        <v>3160</v>
      </c>
      <c r="D711" t="s">
        <v>122</v>
      </c>
      <c r="E711">
        <v>8128.8535465000004</v>
      </c>
      <c r="F711">
        <v>680.5</v>
      </c>
      <c r="G711">
        <v>-37.841842290837199</v>
      </c>
      <c r="H711">
        <f>(Table2[[#This Row],[1Y Return vs Nifty]]-AVERAGE(Table2[1Y Return vs Nifty]))/_xlfn.STDEV.P(Table2[1Y Return vs Nifty])</f>
        <v>-1.0497279794554117</v>
      </c>
      <c r="I711">
        <v>-4.4469841746830996</v>
      </c>
      <c r="J711">
        <f>(Table2[[#This Row],[1M Return vs Nifty]]-AVERAGE(Table2[1M Return vs Nifty]))/_xlfn.STDEV.P(Table2[1M Return vs Nifty])</f>
        <v>-0.40478723006450767</v>
      </c>
      <c r="K711">
        <v>-13.225689080294</v>
      </c>
      <c r="L711">
        <f>(Table2[[#This Row],[6M Return vs Nifty]]-AVERAGE(Table2[6M Return vs Nifty]))/_xlfn.STDEV.P(Table2[6M Return vs Nifty])</f>
        <v>-0.7343884037814763</v>
      </c>
      <c r="M711">
        <v>4.1599481954958097</v>
      </c>
      <c r="N711">
        <f>(Table2[[#This Row],[1W Return vs Nifty]]-AVERAGE(Table2[1W Return vs Nifty]))/_xlfn.STDEV.P(Table2[1W Return vs Nifty])</f>
        <v>-1.3889504279686049E-3</v>
      </c>
      <c r="O711">
        <v>669.2</v>
      </c>
      <c r="P711">
        <v>673.72411619643503</v>
      </c>
      <c r="Q711">
        <v>696.01598738133202</v>
      </c>
      <c r="R711">
        <v>61.4729473017888</v>
      </c>
      <c r="S711" s="1">
        <f>(Table2[[#This Row],[Close Price]]-Table2[[#This Row],[20D EMA]])/Table2[[#This Row],[20D EMA]]</f>
        <v>1.6885833831440458E-2</v>
      </c>
      <c r="T711" s="1">
        <f>(Table2[[#This Row],[Close Price]]-Table2[[#This Row],[50D EMA]])/Table2[[#This Row],[50D EMA]]</f>
        <v>1.005735677359863E-2</v>
      </c>
      <c r="U711" s="1">
        <f>(Table2[[#This Row],[Close Price]]-Table2[[#This Row],[200D EMA]])/Table2[[#This Row],[200D EMA]]</f>
        <v>-2.2292573249227898E-2</v>
      </c>
      <c r="V711">
        <v>0.39618218764575902</v>
      </c>
      <c r="W711">
        <v>666.75</v>
      </c>
      <c r="X711">
        <v>692.15</v>
      </c>
      <c r="Y711">
        <v>661</v>
      </c>
      <c r="Z711">
        <v>692.15</v>
      </c>
      <c r="AA711">
        <v>634.79999999999995</v>
      </c>
      <c r="AB711">
        <v>692.15</v>
      </c>
      <c r="AC711" s="1">
        <f>(Table2[[#This Row],[Close Price]]/Table2[[#This Row],[Day Low]])-1</f>
        <v>2.0622422197225321E-2</v>
      </c>
      <c r="AD711" s="1">
        <f>(Table2[[#This Row],[Day High]]/Table2[[#This Row],[Close Price]])-1</f>
        <v>1.7119764878765542E-2</v>
      </c>
      <c r="AE711" s="1">
        <f>(Table2[[#This Row],[Close Price]]/Table2[[#This Row],[Current Week Low]])-1</f>
        <v>2.9500756429652109E-2</v>
      </c>
      <c r="AF711" s="1">
        <f>(Table2[[#This Row],[Current Week High]]/Table2[[#This Row],[Close Price]])-1</f>
        <v>1.7119764878765542E-2</v>
      </c>
      <c r="AG711" s="1">
        <f>(Table2[[#This Row],[Close Price]]/Table2[[#This Row],[Current Month Low]])-1</f>
        <v>7.1991178323881577E-2</v>
      </c>
      <c r="AH711" s="1">
        <f>(Table2[[#This Row],[Current Month High]]/Table2[[#This Row],[Close Price]])-1</f>
        <v>1.7119764878765542E-2</v>
      </c>
      <c r="AI711">
        <v>24.7612049963262</v>
      </c>
      <c r="AJ711">
        <v>13.6819244904777</v>
      </c>
      <c r="AK711" t="str">
        <f>IF(AND(Table2[[#This Row],[20D EMA]]&gt;Table2[[#This Row],[50D EMA]],Table2[[#This Row],[50D EMA]]&gt;Table2[[#This Row],[200D EMA]]),"Uptrend","Downtrend/NoTrend")</f>
        <v>Downtrend/NoTrend</v>
      </c>
      <c r="AL711">
        <v>-7.0000000000000007E-2</v>
      </c>
      <c r="AM711" t="s">
        <v>3193</v>
      </c>
      <c r="AN711">
        <v>-1.41</v>
      </c>
      <c r="AO711" t="s">
        <v>3193</v>
      </c>
      <c r="AP711">
        <v>-9.7107542320769E-2</v>
      </c>
      <c r="AQ711">
        <f>(Table2[[#This Row],[Sharpe Ratio]]-AVERAGE(Table2[Sharpe Ratio]))/_xlfn.STDEV.P(Table2[Sharpe Ratio])</f>
        <v>-1.9094566261056947</v>
      </c>
      <c r="AR71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1">
        <f>_xlfn.RANK.AVG(Table2[[#This Row],[1Y Return vs Nifty Z-Score]],Table2[1Y Return vs Nifty Z-Score])</f>
        <v>670</v>
      </c>
      <c r="AT711">
        <f>_xlfn.RANK.AVG(Table2[[#This Row],[6M Return vs Nifty Z-Score]],Table2[6M Return vs Nifty Z-Score])</f>
        <v>570</v>
      </c>
      <c r="AU711">
        <f>_xlfn.RANK.AVG(Table2[[#This Row],[Sharpe Ratio Z-Score]],Table2[Sharpe Ratio Z-Score])</f>
        <v>717</v>
      </c>
      <c r="AV711">
        <f>(Table2[[#This Row],[Rank 1Y]]+Table2[[#This Row],[Rank 6M]]+Table2[[#This Row],[Rank Sharpe]])/3</f>
        <v>652.33333333333337</v>
      </c>
    </row>
    <row r="712" spans="1:48" x14ac:dyDescent="0.3">
      <c r="A712" t="s">
        <v>2274</v>
      </c>
      <c r="B712" t="s">
        <v>2275</v>
      </c>
      <c r="C712" t="s">
        <v>3160</v>
      </c>
      <c r="D712" t="s">
        <v>600</v>
      </c>
      <c r="E712">
        <v>2520.8632354360002</v>
      </c>
      <c r="F712">
        <v>171.08</v>
      </c>
      <c r="G712">
        <v>-59.338777085158398</v>
      </c>
      <c r="H712">
        <f>(Table2[[#This Row],[1Y Return vs Nifty]]-AVERAGE(Table2[1Y Return vs Nifty]))/_xlfn.STDEV.P(Table2[1Y Return vs Nifty])</f>
        <v>-1.4062652182934663</v>
      </c>
      <c r="I712">
        <v>0.54762881097176896</v>
      </c>
      <c r="J712">
        <f>(Table2[[#This Row],[1M Return vs Nifty]]-AVERAGE(Table2[1M Return vs Nifty]))/_xlfn.STDEV.P(Table2[1M Return vs Nifty])</f>
        <v>0.14567057493216676</v>
      </c>
      <c r="K712">
        <v>-32.596950042751502</v>
      </c>
      <c r="L712">
        <f>(Table2[[#This Row],[6M Return vs Nifty]]-AVERAGE(Table2[6M Return vs Nifty]))/_xlfn.STDEV.P(Table2[6M Return vs Nifty])</f>
        <v>-1.3212721141750836</v>
      </c>
      <c r="M712">
        <v>1.5949233187157601</v>
      </c>
      <c r="N712">
        <f>(Table2[[#This Row],[1W Return vs Nifty]]-AVERAGE(Table2[1W Return vs Nifty]))/_xlfn.STDEV.P(Table2[1W Return vs Nifty])</f>
        <v>-0.49560123161554692</v>
      </c>
      <c r="O712">
        <v>208.88</v>
      </c>
      <c r="P712">
        <v>174.68344130475899</v>
      </c>
      <c r="Q712">
        <v>201.543433045228</v>
      </c>
      <c r="R712">
        <v>40.850539343959603</v>
      </c>
      <c r="S712" s="1">
        <f>(Table2[[#This Row],[Close Price]]-Table2[[#This Row],[20D EMA]])/Table2[[#This Row],[20D EMA]]</f>
        <v>-0.18096514745308304</v>
      </c>
      <c r="T712" s="1">
        <f>(Table2[[#This Row],[Close Price]]-Table2[[#This Row],[50D EMA]])/Table2[[#This Row],[50D EMA]]</f>
        <v>-2.0628408038242622E-2</v>
      </c>
      <c r="U712" s="1">
        <f>(Table2[[#This Row],[Close Price]]-Table2[[#This Row],[200D EMA]])/Table2[[#This Row],[200D EMA]]</f>
        <v>-0.15115071022131366</v>
      </c>
      <c r="V712">
        <v>0.53273007643094406</v>
      </c>
      <c r="W712">
        <v>169.35</v>
      </c>
      <c r="X712">
        <v>172.99</v>
      </c>
      <c r="Y712">
        <v>170.21</v>
      </c>
      <c r="Z712">
        <v>174.27</v>
      </c>
      <c r="AA712">
        <v>170.21</v>
      </c>
      <c r="AB712">
        <v>176.32</v>
      </c>
      <c r="AC712" s="1">
        <f>(Table2[[#This Row],[Close Price]]/Table2[[#This Row],[Day Low]])-1</f>
        <v>1.0215529967523063E-2</v>
      </c>
      <c r="AD712" s="1">
        <f>(Table2[[#This Row],[Day High]]/Table2[[#This Row],[Close Price]])-1</f>
        <v>1.1164367547346288E-2</v>
      </c>
      <c r="AE712" s="1">
        <f>(Table2[[#This Row],[Close Price]]/Table2[[#This Row],[Current Week Low]])-1</f>
        <v>5.1113330591623374E-3</v>
      </c>
      <c r="AF712" s="1">
        <f>(Table2[[#This Row],[Current Week High]]/Table2[[#This Row],[Close Price]])-1</f>
        <v>1.8646247369651592E-2</v>
      </c>
      <c r="AG712" s="1">
        <f>(Table2[[#This Row],[Close Price]]/Table2[[#This Row],[Current Month Low]])-1</f>
        <v>5.1113330591623374E-3</v>
      </c>
      <c r="AH712" s="1">
        <f>(Table2[[#This Row],[Current Month High]]/Table2[[#This Row],[Close Price]])-1</f>
        <v>3.0628945522562345E-2</v>
      </c>
      <c r="AI712">
        <v>82.3708206686929</v>
      </c>
      <c r="AJ712">
        <v>18.8715953307393</v>
      </c>
      <c r="AK712" t="str">
        <f>IF(AND(Table2[[#This Row],[20D EMA]]&gt;Table2[[#This Row],[50D EMA]],Table2[[#This Row],[50D EMA]]&gt;Table2[[#This Row],[200D EMA]]),"Uptrend","Downtrend/NoTrend")</f>
        <v>Downtrend/NoTrend</v>
      </c>
      <c r="AL712">
        <v>-0.06</v>
      </c>
      <c r="AM712" t="s">
        <v>3193</v>
      </c>
      <c r="AN712">
        <v>-4.5</v>
      </c>
      <c r="AO712" t="s">
        <v>3193</v>
      </c>
      <c r="AQ712">
        <f>(Table2[[#This Row],[Sharpe Ratio]]-AVERAGE(Table2[Sharpe Ratio]))/_xlfn.STDEV.P(Table2[Sharpe Ratio])</f>
        <v>-0.77764408339231328</v>
      </c>
      <c r="AR71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2">
        <f>_xlfn.RANK.AVG(Table2[[#This Row],[1Y Return vs Nifty Z-Score]],Table2[1Y Return vs Nifty Z-Score])</f>
        <v>724</v>
      </c>
      <c r="AT712">
        <f>_xlfn.RANK.AVG(Table2[[#This Row],[6M Return vs Nifty Z-Score]],Table2[6M Return vs Nifty Z-Score])</f>
        <v>707</v>
      </c>
      <c r="AU712">
        <f>_xlfn.RANK.AVG(Table2[[#This Row],[Sharpe Ratio Z-Score]],Table2[Sharpe Ratio Z-Score])</f>
        <v>549</v>
      </c>
      <c r="AV712">
        <f>(Table2[[#This Row],[Rank 1Y]]+Table2[[#This Row],[Rank 6M]]+Table2[[#This Row],[Rank Sharpe]])/3</f>
        <v>660</v>
      </c>
    </row>
    <row r="713" spans="1:48" x14ac:dyDescent="0.3">
      <c r="A713" t="s">
        <v>2302</v>
      </c>
      <c r="B713" t="s">
        <v>2303</v>
      </c>
      <c r="C713" t="s">
        <v>3148</v>
      </c>
      <c r="D713" t="s">
        <v>24</v>
      </c>
      <c r="E713">
        <v>2399.827229256</v>
      </c>
      <c r="F713">
        <v>46.61</v>
      </c>
      <c r="G713">
        <v>-59.3641031753614</v>
      </c>
      <c r="H713">
        <f>(Table2[[#This Row],[1Y Return vs Nifty]]-AVERAGE(Table2[1Y Return vs Nifty]))/_xlfn.STDEV.P(Table2[1Y Return vs Nifty])</f>
        <v>-1.4066852639584846</v>
      </c>
      <c r="I713">
        <v>-8.8918796622582299</v>
      </c>
      <c r="J713">
        <f>(Table2[[#This Row],[1M Return vs Nifty]]-AVERAGE(Table2[1M Return vs Nifty]))/_xlfn.STDEV.P(Table2[1M Return vs Nifty])</f>
        <v>-0.89466050364096406</v>
      </c>
      <c r="K713">
        <v>-35.398490258222502</v>
      </c>
      <c r="L713">
        <f>(Table2[[#This Row],[6M Return vs Nifty]]-AVERAGE(Table2[6M Return vs Nifty]))/_xlfn.STDEV.P(Table2[6M Return vs Nifty])</f>
        <v>-1.4061493103296874</v>
      </c>
      <c r="M713">
        <v>0.22329294790941001</v>
      </c>
      <c r="N713">
        <f>(Table2[[#This Row],[1W Return vs Nifty]]-AVERAGE(Table2[1W Return vs Nifty]))/_xlfn.STDEV.P(Table2[1W Return vs Nifty])</f>
        <v>-0.75987803479155691</v>
      </c>
      <c r="O713">
        <v>58.48</v>
      </c>
      <c r="P713">
        <v>48.571755097519301</v>
      </c>
      <c r="Q713">
        <v>56.969976347527897</v>
      </c>
      <c r="R713">
        <v>54.981765483618197</v>
      </c>
      <c r="S713" s="1">
        <f>(Table2[[#This Row],[Close Price]]-Table2[[#This Row],[20D EMA]])/Table2[[#This Row],[20D EMA]]</f>
        <v>-0.20297537619699038</v>
      </c>
      <c r="T713" s="1">
        <f>(Table2[[#This Row],[Close Price]]-Table2[[#This Row],[50D EMA]])/Table2[[#This Row],[50D EMA]]</f>
        <v>-4.038880401955032E-2</v>
      </c>
      <c r="U713" s="1">
        <f>(Table2[[#This Row],[Close Price]]-Table2[[#This Row],[200D EMA]])/Table2[[#This Row],[200D EMA]]</f>
        <v>-0.18184975686719676</v>
      </c>
      <c r="V713">
        <v>1.28270318724874</v>
      </c>
      <c r="W713">
        <v>46.01</v>
      </c>
      <c r="X713">
        <v>47</v>
      </c>
      <c r="Y713">
        <v>45.2</v>
      </c>
      <c r="Z713">
        <v>46.97</v>
      </c>
      <c r="AA713">
        <v>45.11</v>
      </c>
      <c r="AB713">
        <v>46.97</v>
      </c>
      <c r="AC713" s="1">
        <f>(Table2[[#This Row],[Close Price]]/Table2[[#This Row],[Day Low]])-1</f>
        <v>1.3040643338404712E-2</v>
      </c>
      <c r="AD713" s="1">
        <f>(Table2[[#This Row],[Day High]]/Table2[[#This Row],[Close Price]])-1</f>
        <v>8.3673031538296083E-3</v>
      </c>
      <c r="AE713" s="1">
        <f>(Table2[[#This Row],[Close Price]]/Table2[[#This Row],[Current Week Low]])-1</f>
        <v>3.1194690265486713E-2</v>
      </c>
      <c r="AF713" s="1">
        <f>(Table2[[#This Row],[Current Week High]]/Table2[[#This Row],[Close Price]])-1</f>
        <v>7.7236644496889717E-3</v>
      </c>
      <c r="AG713" s="1">
        <f>(Table2[[#This Row],[Close Price]]/Table2[[#This Row],[Current Month Low]])-1</f>
        <v>3.3252050543116862E-2</v>
      </c>
      <c r="AH713" s="1">
        <f>(Table2[[#This Row],[Current Month High]]/Table2[[#This Row],[Close Price]])-1</f>
        <v>7.7236644496889717E-3</v>
      </c>
      <c r="AI713">
        <v>76.786097403990496</v>
      </c>
      <c r="AJ713">
        <v>5.9318181818181799</v>
      </c>
      <c r="AK713" t="str">
        <f>IF(AND(Table2[[#This Row],[20D EMA]]&gt;Table2[[#This Row],[50D EMA]],Table2[[#This Row],[50D EMA]]&gt;Table2[[#This Row],[200D EMA]]),"Uptrend","Downtrend/NoTrend")</f>
        <v>Downtrend/NoTrend</v>
      </c>
      <c r="AL713">
        <v>-0.1</v>
      </c>
      <c r="AM713" t="s">
        <v>3193</v>
      </c>
      <c r="AN713">
        <v>1.86</v>
      </c>
      <c r="AO713" t="s">
        <v>3194</v>
      </c>
      <c r="AQ713">
        <f>(Table2[[#This Row],[Sharpe Ratio]]-AVERAGE(Table2[Sharpe Ratio]))/_xlfn.STDEV.P(Table2[Sharpe Ratio])</f>
        <v>-0.77764408339231328</v>
      </c>
      <c r="AR71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3">
        <f>_xlfn.RANK.AVG(Table2[[#This Row],[1Y Return vs Nifty Z-Score]],Table2[1Y Return vs Nifty Z-Score])</f>
        <v>725</v>
      </c>
      <c r="AT713">
        <f>_xlfn.RANK.AVG(Table2[[#This Row],[6M Return vs Nifty Z-Score]],Table2[6M Return vs Nifty Z-Score])</f>
        <v>716</v>
      </c>
      <c r="AU713">
        <f>_xlfn.RANK.AVG(Table2[[#This Row],[Sharpe Ratio Z-Score]],Table2[Sharpe Ratio Z-Score])</f>
        <v>549</v>
      </c>
      <c r="AV713">
        <f>(Table2[[#This Row],[Rank 1Y]]+Table2[[#This Row],[Rank 6M]]+Table2[[#This Row],[Rank Sharpe]])/3</f>
        <v>663.33333333333337</v>
      </c>
    </row>
    <row r="714" spans="1:48" x14ac:dyDescent="0.3">
      <c r="A714" t="s">
        <v>638</v>
      </c>
      <c r="B714" t="s">
        <v>639</v>
      </c>
      <c r="C714" t="s">
        <v>3158</v>
      </c>
      <c r="D714" t="s">
        <v>429</v>
      </c>
      <c r="E714">
        <v>30384.388805459999</v>
      </c>
      <c r="F714">
        <v>410.1</v>
      </c>
      <c r="G714">
        <v>-30.394494967998401</v>
      </c>
      <c r="H714">
        <f>(Table2[[#This Row],[1Y Return vs Nifty]]-AVERAGE(Table2[1Y Return vs Nifty]))/_xlfn.STDEV.P(Table2[1Y Return vs Nifty])</f>
        <v>-0.92621006043309828</v>
      </c>
      <c r="I714">
        <v>2.0346830714184301</v>
      </c>
      <c r="J714">
        <f>(Table2[[#This Row],[1M Return vs Nifty]]-AVERAGE(Table2[1M Return vs Nifty]))/_xlfn.STDEV.P(Table2[1M Return vs Nifty])</f>
        <v>0.30955927390993077</v>
      </c>
      <c r="K714">
        <v>-22.519992140929698</v>
      </c>
      <c r="L714">
        <f>(Table2[[#This Row],[6M Return vs Nifty]]-AVERAGE(Table2[6M Return vs Nifty]))/_xlfn.STDEV.P(Table2[6M Return vs Nifty])</f>
        <v>-1.015974361263541</v>
      </c>
      <c r="M714">
        <v>4.6280977527142104</v>
      </c>
      <c r="N714">
        <f>(Table2[[#This Row],[1W Return vs Nifty]]-AVERAGE(Table2[1W Return vs Nifty]))/_xlfn.STDEV.P(Table2[1W Return vs Nifty])</f>
        <v>8.881105609216311E-2</v>
      </c>
      <c r="O714">
        <v>417.36</v>
      </c>
      <c r="P714">
        <v>416.54963460058002</v>
      </c>
      <c r="Q714">
        <v>416.84586459372201</v>
      </c>
      <c r="R714">
        <v>41.112457790478899</v>
      </c>
      <c r="S714" s="1">
        <f>(Table2[[#This Row],[Close Price]]-Table2[[#This Row],[20D EMA]])/Table2[[#This Row],[20D EMA]]</f>
        <v>-1.739505462909716E-2</v>
      </c>
      <c r="T714" s="1">
        <f>(Table2[[#This Row],[Close Price]]-Table2[[#This Row],[50D EMA]])/Table2[[#This Row],[50D EMA]]</f>
        <v>-1.5483471991913775E-2</v>
      </c>
      <c r="U714" s="1">
        <f>(Table2[[#This Row],[Close Price]]-Table2[[#This Row],[200D EMA]])/Table2[[#This Row],[200D EMA]]</f>
        <v>-1.618311507131499E-2</v>
      </c>
      <c r="V714">
        <v>0.48796961838636699</v>
      </c>
      <c r="W714">
        <v>409.05</v>
      </c>
      <c r="X714">
        <v>418.9</v>
      </c>
      <c r="Y714">
        <v>409.05</v>
      </c>
      <c r="Z714">
        <v>419.6</v>
      </c>
      <c r="AA714">
        <v>393.1</v>
      </c>
      <c r="AB714">
        <v>428.45</v>
      </c>
      <c r="AC714" s="1">
        <f>(Table2[[#This Row],[Close Price]]/Table2[[#This Row],[Day Low]])-1</f>
        <v>2.5669233590026597E-3</v>
      </c>
      <c r="AD714" s="1">
        <f>(Table2[[#This Row],[Day High]]/Table2[[#This Row],[Close Price]])-1</f>
        <v>2.1458180931479998E-2</v>
      </c>
      <c r="AE714" s="1">
        <f>(Table2[[#This Row],[Close Price]]/Table2[[#This Row],[Current Week Low]])-1</f>
        <v>2.5669233590026597E-3</v>
      </c>
      <c r="AF714" s="1">
        <f>(Table2[[#This Row],[Current Week High]]/Table2[[#This Row],[Close Price]])-1</f>
        <v>2.3165081687393396E-2</v>
      </c>
      <c r="AG714" s="1">
        <f>(Table2[[#This Row],[Close Price]]/Table2[[#This Row],[Current Month Low]])-1</f>
        <v>4.3245993385906845E-2</v>
      </c>
      <c r="AH714" s="1">
        <f>(Table2[[#This Row],[Current Month High]]/Table2[[#This Row],[Close Price]])-1</f>
        <v>4.4745184101438573E-2</v>
      </c>
      <c r="AI714">
        <v>18.9953669836625</v>
      </c>
      <c r="AJ714">
        <v>15.782044042913601</v>
      </c>
      <c r="AK714" t="str">
        <f>IF(AND(Table2[[#This Row],[20D EMA]]&gt;Table2[[#This Row],[50D EMA]],Table2[[#This Row],[50D EMA]]&gt;Table2[[#This Row],[200D EMA]]),"Uptrend","Downtrend/NoTrend")</f>
        <v>Downtrend/NoTrend</v>
      </c>
      <c r="AL714">
        <v>0.05</v>
      </c>
      <c r="AM714" t="s">
        <v>3194</v>
      </c>
      <c r="AN714">
        <v>-6.1</v>
      </c>
      <c r="AO714" t="s">
        <v>3193</v>
      </c>
      <c r="AP714">
        <v>-7.0584826837436998E-2</v>
      </c>
      <c r="AQ714">
        <f>(Table2[[#This Row],[Sharpe Ratio]]-AVERAGE(Table2[Sharpe Ratio]))/_xlfn.STDEV.P(Table2[Sharpe Ratio])</f>
        <v>-1.6003277846847612</v>
      </c>
      <c r="AR71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4">
        <f>_xlfn.RANK.AVG(Table2[[#This Row],[1Y Return vs Nifty Z-Score]],Table2[1Y Return vs Nifty Z-Score])</f>
        <v>641</v>
      </c>
      <c r="AT714">
        <f>_xlfn.RANK.AVG(Table2[[#This Row],[6M Return vs Nifty Z-Score]],Table2[6M Return vs Nifty Z-Score])</f>
        <v>659</v>
      </c>
      <c r="AU714">
        <f>_xlfn.RANK.AVG(Table2[[#This Row],[Sharpe Ratio Z-Score]],Table2[Sharpe Ratio Z-Score])</f>
        <v>693</v>
      </c>
      <c r="AV714">
        <f>(Table2[[#This Row],[Rank 1Y]]+Table2[[#This Row],[Rank 6M]]+Table2[[#This Row],[Rank Sharpe]])/3</f>
        <v>664.33333333333337</v>
      </c>
    </row>
    <row r="715" spans="1:48" x14ac:dyDescent="0.3">
      <c r="A715" t="s">
        <v>1201</v>
      </c>
      <c r="B715" t="s">
        <v>1202</v>
      </c>
      <c r="C715" t="s">
        <v>3157</v>
      </c>
      <c r="D715" t="s">
        <v>303</v>
      </c>
      <c r="E715">
        <v>10324.237495679999</v>
      </c>
      <c r="F715">
        <v>895.6</v>
      </c>
      <c r="G715">
        <v>-44.188784447841599</v>
      </c>
      <c r="H715">
        <f>(Table2[[#This Row],[1Y Return vs Nifty]]-AVERAGE(Table2[1Y Return vs Nifty]))/_xlfn.STDEV.P(Table2[1Y Return vs Nifty])</f>
        <v>-1.154995137465352</v>
      </c>
      <c r="I715">
        <v>-7.92436413827898</v>
      </c>
      <c r="J715">
        <f>(Table2[[#This Row],[1M Return vs Nifty]]-AVERAGE(Table2[1M Return vs Nifty]))/_xlfn.STDEV.P(Table2[1M Return vs Nifty])</f>
        <v>-0.7880303256553125</v>
      </c>
      <c r="K715">
        <v>-17.5451516121047</v>
      </c>
      <c r="L715">
        <f>(Table2[[#This Row],[6M Return vs Nifty]]-AVERAGE(Table2[6M Return vs Nifty]))/_xlfn.STDEV.P(Table2[6M Return vs Nifty])</f>
        <v>-0.86525351382713778</v>
      </c>
      <c r="M715">
        <v>-1.02527816782473</v>
      </c>
      <c r="N715">
        <f>(Table2[[#This Row],[1W Return vs Nifty]]-AVERAGE(Table2[1W Return vs Nifty]))/_xlfn.STDEV.P(Table2[1W Return vs Nifty])</f>
        <v>-1.0004445824760775</v>
      </c>
      <c r="O715">
        <v>938.97</v>
      </c>
      <c r="P715">
        <v>963.18005658780601</v>
      </c>
      <c r="Q715">
        <v>988.47480047481304</v>
      </c>
      <c r="R715">
        <v>25.714710644870301</v>
      </c>
      <c r="S715" s="1">
        <f>(Table2[[#This Row],[Close Price]]-Table2[[#This Row],[20D EMA]])/Table2[[#This Row],[20D EMA]]</f>
        <v>-4.6188909123827178E-2</v>
      </c>
      <c r="T715" s="1">
        <f>(Table2[[#This Row],[Close Price]]-Table2[[#This Row],[50D EMA]])/Table2[[#This Row],[50D EMA]]</f>
        <v>-7.0163471643315961E-2</v>
      </c>
      <c r="U715" s="1">
        <f>(Table2[[#This Row],[Close Price]]-Table2[[#This Row],[200D EMA]])/Table2[[#This Row],[200D EMA]]</f>
        <v>-9.3957681501036422E-2</v>
      </c>
      <c r="V715">
        <v>0.60996758004263096</v>
      </c>
      <c r="W715">
        <v>891.95</v>
      </c>
      <c r="X715">
        <v>912.15</v>
      </c>
      <c r="Y715">
        <v>891.95</v>
      </c>
      <c r="Z715">
        <v>912.15</v>
      </c>
      <c r="AA715">
        <v>891.95</v>
      </c>
      <c r="AB715">
        <v>973.95</v>
      </c>
      <c r="AC715" s="1">
        <f>(Table2[[#This Row],[Close Price]]/Table2[[#This Row],[Day Low]])-1</f>
        <v>4.092157632154203E-3</v>
      </c>
      <c r="AD715" s="1">
        <f>(Table2[[#This Row],[Day High]]/Table2[[#This Row],[Close Price]])-1</f>
        <v>1.8479231799910734E-2</v>
      </c>
      <c r="AE715" s="1">
        <f>(Table2[[#This Row],[Close Price]]/Table2[[#This Row],[Current Week Low]])-1</f>
        <v>4.092157632154203E-3</v>
      </c>
      <c r="AF715" s="1">
        <f>(Table2[[#This Row],[Current Week High]]/Table2[[#This Row],[Close Price]])-1</f>
        <v>1.8479231799910734E-2</v>
      </c>
      <c r="AG715" s="1">
        <f>(Table2[[#This Row],[Close Price]]/Table2[[#This Row],[Current Month Low]])-1</f>
        <v>4.092157632154203E-3</v>
      </c>
      <c r="AH715" s="1">
        <f>(Table2[[#This Row],[Current Month High]]/Table2[[#This Row],[Close Price]])-1</f>
        <v>8.74832514515409E-2</v>
      </c>
      <c r="AI715">
        <v>28.182224207235301</v>
      </c>
      <c r="AJ715">
        <v>9.1995366701213204</v>
      </c>
      <c r="AK715" t="str">
        <f>IF(AND(Table2[[#This Row],[20D EMA]]&gt;Table2[[#This Row],[50D EMA]],Table2[[#This Row],[50D EMA]]&gt;Table2[[#This Row],[200D EMA]]),"Uptrend","Downtrend/NoTrend")</f>
        <v>Downtrend/NoTrend</v>
      </c>
      <c r="AL715">
        <v>-0.16</v>
      </c>
      <c r="AM715" t="s">
        <v>3193</v>
      </c>
      <c r="AN715">
        <v>-7.76</v>
      </c>
      <c r="AO715" t="s">
        <v>3193</v>
      </c>
      <c r="AP715">
        <v>-5.5569122171058999E-2</v>
      </c>
      <c r="AQ715">
        <f>(Table2[[#This Row],[Sharpe Ratio]]-AVERAGE(Table2[Sharpe Ratio]))/_xlfn.STDEV.P(Table2[Sharpe Ratio])</f>
        <v>-1.4253160145078567</v>
      </c>
      <c r="AR71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5">
        <f>_xlfn.RANK.AVG(Table2[[#This Row],[1Y Return vs Nifty Z-Score]],Table2[1Y Return vs Nifty Z-Score])</f>
        <v>694</v>
      </c>
      <c r="AT715">
        <f>_xlfn.RANK.AVG(Table2[[#This Row],[6M Return vs Nifty Z-Score]],Table2[6M Return vs Nifty Z-Score])</f>
        <v>619</v>
      </c>
      <c r="AU715">
        <f>_xlfn.RANK.AVG(Table2[[#This Row],[Sharpe Ratio Z-Score]],Table2[Sharpe Ratio Z-Score])</f>
        <v>681</v>
      </c>
      <c r="AV715">
        <f>(Table2[[#This Row],[Rank 1Y]]+Table2[[#This Row],[Rank 6M]]+Table2[[#This Row],[Rank Sharpe]])/3</f>
        <v>664.66666666666663</v>
      </c>
    </row>
    <row r="716" spans="1:48" x14ac:dyDescent="0.3">
      <c r="A716" t="s">
        <v>837</v>
      </c>
      <c r="B716" t="s">
        <v>838</v>
      </c>
      <c r="C716" t="s">
        <v>3162</v>
      </c>
      <c r="D716" t="s">
        <v>460</v>
      </c>
      <c r="E716">
        <v>19539.787574999998</v>
      </c>
      <c r="F716">
        <v>539</v>
      </c>
      <c r="G716">
        <v>-17.000442605747601</v>
      </c>
      <c r="H716">
        <f>(Table2[[#This Row],[1Y Return vs Nifty]]-AVERAGE(Table2[1Y Return vs Nifty]))/_xlfn.STDEV.P(Table2[1Y Return vs Nifty])</f>
        <v>-0.70406311289010493</v>
      </c>
      <c r="I716">
        <v>-5.3817654422270396</v>
      </c>
      <c r="J716">
        <f>(Table2[[#This Row],[1M Return vs Nifty]]-AVERAGE(Table2[1M Return vs Nifty]))/_xlfn.STDEV.P(Table2[1M Return vs Nifty])</f>
        <v>-0.5078097557661222</v>
      </c>
      <c r="K716">
        <v>-39.205106430992998</v>
      </c>
      <c r="L716">
        <f>(Table2[[#This Row],[6M Return vs Nifty]]-AVERAGE(Table2[6M Return vs Nifty]))/_xlfn.STDEV.P(Table2[6M Return vs Nifty])</f>
        <v>-1.5214769096970981</v>
      </c>
      <c r="M716">
        <v>0.81751697972458004</v>
      </c>
      <c r="N716">
        <f>(Table2[[#This Row],[1W Return vs Nifty]]-AVERAGE(Table2[1W Return vs Nifty]))/_xlfn.STDEV.P(Table2[1W Return vs Nifty])</f>
        <v>-0.64538681992719604</v>
      </c>
      <c r="O716">
        <v>558.07000000000005</v>
      </c>
      <c r="P716">
        <v>595.28134339399605</v>
      </c>
      <c r="Q716">
        <v>628.509807839009</v>
      </c>
      <c r="R716">
        <v>38.485997540715204</v>
      </c>
      <c r="S716" s="1">
        <f>(Table2[[#This Row],[Close Price]]-Table2[[#This Row],[20D EMA]])/Table2[[#This Row],[20D EMA]]</f>
        <v>-3.4171340512838981E-2</v>
      </c>
      <c r="T716" s="1">
        <f>(Table2[[#This Row],[Close Price]]-Table2[[#This Row],[50D EMA]])/Table2[[#This Row],[50D EMA]]</f>
        <v>-9.4545787497904807E-2</v>
      </c>
      <c r="U716" s="1">
        <f>(Table2[[#This Row],[Close Price]]-Table2[[#This Row],[200D EMA]])/Table2[[#This Row],[200D EMA]]</f>
        <v>-0.14241592847495657</v>
      </c>
      <c r="V716">
        <v>0.66492076182226201</v>
      </c>
      <c r="W716">
        <v>534.4</v>
      </c>
      <c r="X716">
        <v>541.65</v>
      </c>
      <c r="Y716">
        <v>527.70000000000005</v>
      </c>
      <c r="Z716">
        <v>541.65</v>
      </c>
      <c r="AA716">
        <v>524.65</v>
      </c>
      <c r="AB716">
        <v>592.79999999999995</v>
      </c>
      <c r="AC716" s="1">
        <f>(Table2[[#This Row],[Close Price]]/Table2[[#This Row],[Day Low]])-1</f>
        <v>8.6077844311378549E-3</v>
      </c>
      <c r="AD716" s="1">
        <f>(Table2[[#This Row],[Day High]]/Table2[[#This Row],[Close Price]])-1</f>
        <v>4.9165120593690492E-3</v>
      </c>
      <c r="AE716" s="1">
        <f>(Table2[[#This Row],[Close Price]]/Table2[[#This Row],[Current Week Low]])-1</f>
        <v>2.141368201629712E-2</v>
      </c>
      <c r="AF716" s="1">
        <f>(Table2[[#This Row],[Current Week High]]/Table2[[#This Row],[Close Price]])-1</f>
        <v>4.9165120593690492E-3</v>
      </c>
      <c r="AG716" s="1">
        <f>(Table2[[#This Row],[Close Price]]/Table2[[#This Row],[Current Month Low]])-1</f>
        <v>2.7351567711807911E-2</v>
      </c>
      <c r="AH716" s="1">
        <f>(Table2[[#This Row],[Current Month High]]/Table2[[#This Row],[Close Price]])-1</f>
        <v>9.9814471243042657E-2</v>
      </c>
      <c r="AI716">
        <v>42.717996289424804</v>
      </c>
      <c r="AJ716">
        <v>23.0593607305936</v>
      </c>
      <c r="AK716" t="str">
        <f>IF(AND(Table2[[#This Row],[20D EMA]]&gt;Table2[[#This Row],[50D EMA]],Table2[[#This Row],[50D EMA]]&gt;Table2[[#This Row],[200D EMA]]),"Uptrend","Downtrend/NoTrend")</f>
        <v>Downtrend/NoTrend</v>
      </c>
      <c r="AL716">
        <v>-0.23</v>
      </c>
      <c r="AM716" t="s">
        <v>3193</v>
      </c>
      <c r="AN716">
        <v>-7.46</v>
      </c>
      <c r="AO716" t="s">
        <v>3193</v>
      </c>
      <c r="AP716">
        <v>-0.110827228865248</v>
      </c>
      <c r="AQ716">
        <f>(Table2[[#This Row],[Sharpe Ratio]]-AVERAGE(Table2[Sharpe Ratio]))/_xlfn.STDEV.P(Table2[Sharpe Ratio])</f>
        <v>-2.0693629829347482</v>
      </c>
      <c r="AR71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6">
        <f>_xlfn.RANK.AVG(Table2[[#This Row],[1Y Return vs Nifty Z-Score]],Table2[1Y Return vs Nifty Z-Score])</f>
        <v>559</v>
      </c>
      <c r="AT716">
        <f>_xlfn.RANK.AVG(Table2[[#This Row],[6M Return vs Nifty Z-Score]],Table2[6M Return vs Nifty Z-Score])</f>
        <v>722</v>
      </c>
      <c r="AU716">
        <f>_xlfn.RANK.AVG(Table2[[#This Row],[Sharpe Ratio Z-Score]],Table2[Sharpe Ratio Z-Score])</f>
        <v>724</v>
      </c>
      <c r="AV716">
        <f>(Table2[[#This Row],[Rank 1Y]]+Table2[[#This Row],[Rank 6M]]+Table2[[#This Row],[Rank Sharpe]])/3</f>
        <v>668.33333333333337</v>
      </c>
    </row>
    <row r="717" spans="1:48" x14ac:dyDescent="0.3">
      <c r="A717" t="s">
        <v>1225</v>
      </c>
      <c r="B717" t="s">
        <v>1226</v>
      </c>
      <c r="C717" t="s">
        <v>3157</v>
      </c>
      <c r="D717" t="s">
        <v>1227</v>
      </c>
      <c r="E717">
        <v>9834.9354136799993</v>
      </c>
      <c r="F717">
        <v>904.8</v>
      </c>
      <c r="G717">
        <v>-47.511414247100703</v>
      </c>
      <c r="H717">
        <f>(Table2[[#This Row],[1Y Return vs Nifty]]-AVERAGE(Table2[1Y Return vs Nifty]))/_xlfn.STDEV.P(Table2[1Y Return vs Nifty])</f>
        <v>-1.2101025872317173</v>
      </c>
      <c r="I717">
        <v>-2.0423981770330402</v>
      </c>
      <c r="J717">
        <f>(Table2[[#This Row],[1M Return vs Nifty]]-AVERAGE(Table2[1M Return vs Nifty]))/_xlfn.STDEV.P(Table2[1M Return vs Nifty])</f>
        <v>-0.1397770813315036</v>
      </c>
      <c r="K717">
        <v>-15.5987483454167</v>
      </c>
      <c r="L717">
        <f>(Table2[[#This Row],[6M Return vs Nifty]]-AVERAGE(Table2[6M Return vs Nifty]))/_xlfn.STDEV.P(Table2[6M Return vs Nifty])</f>
        <v>-0.8062840758907045</v>
      </c>
      <c r="M717">
        <v>3.0839759751961799</v>
      </c>
      <c r="N717">
        <f>(Table2[[#This Row],[1W Return vs Nifty]]-AVERAGE(Table2[1W Return vs Nifty]))/_xlfn.STDEV.P(Table2[1W Return vs Nifty])</f>
        <v>-0.2087002674847746</v>
      </c>
      <c r="O717">
        <v>912.84</v>
      </c>
      <c r="P717">
        <v>927.47146535849595</v>
      </c>
      <c r="Q717">
        <v>986.32299572322904</v>
      </c>
      <c r="R717">
        <v>45.837628226161797</v>
      </c>
      <c r="S717" s="1">
        <f>(Table2[[#This Row],[Close Price]]-Table2[[#This Row],[20D EMA]])/Table2[[#This Row],[20D EMA]]</f>
        <v>-8.8076771394768813E-3</v>
      </c>
      <c r="T717" s="1">
        <f>(Table2[[#This Row],[Close Price]]-Table2[[#This Row],[50D EMA]])/Table2[[#This Row],[50D EMA]]</f>
        <v>-2.4444380452969282E-2</v>
      </c>
      <c r="U717" s="1">
        <f>(Table2[[#This Row],[Close Price]]-Table2[[#This Row],[200D EMA]])/Table2[[#This Row],[200D EMA]]</f>
        <v>-8.2653447275100503E-2</v>
      </c>
      <c r="V717">
        <v>0.59330480279624598</v>
      </c>
      <c r="W717">
        <v>899.95</v>
      </c>
      <c r="X717">
        <v>924.5</v>
      </c>
      <c r="Y717">
        <v>899.95</v>
      </c>
      <c r="Z717">
        <v>924.5</v>
      </c>
      <c r="AA717">
        <v>868</v>
      </c>
      <c r="AB717">
        <v>930</v>
      </c>
      <c r="AC717" s="1">
        <f>(Table2[[#This Row],[Close Price]]/Table2[[#This Row],[Day Low]])-1</f>
        <v>5.3891882882382003E-3</v>
      </c>
      <c r="AD717" s="1">
        <f>(Table2[[#This Row],[Day High]]/Table2[[#This Row],[Close Price]])-1</f>
        <v>2.1772767462422626E-2</v>
      </c>
      <c r="AE717" s="1">
        <f>(Table2[[#This Row],[Close Price]]/Table2[[#This Row],[Current Week Low]])-1</f>
        <v>5.3891882882382003E-3</v>
      </c>
      <c r="AF717" s="1">
        <f>(Table2[[#This Row],[Current Week High]]/Table2[[#This Row],[Close Price]])-1</f>
        <v>2.1772767462422626E-2</v>
      </c>
      <c r="AG717" s="1">
        <f>(Table2[[#This Row],[Close Price]]/Table2[[#This Row],[Current Month Low]])-1</f>
        <v>4.2396313364055249E-2</v>
      </c>
      <c r="AH717" s="1">
        <f>(Table2[[#This Row],[Current Month High]]/Table2[[#This Row],[Close Price]])-1</f>
        <v>2.785145888594176E-2</v>
      </c>
      <c r="AI717">
        <v>43.346595932802799</v>
      </c>
      <c r="AJ717">
        <v>5.9484777517564398</v>
      </c>
      <c r="AK717" t="str">
        <f>IF(AND(Table2[[#This Row],[20D EMA]]&gt;Table2[[#This Row],[50D EMA]],Table2[[#This Row],[50D EMA]]&gt;Table2[[#This Row],[200D EMA]]),"Uptrend","Downtrend/NoTrend")</f>
        <v>Downtrend/NoTrend</v>
      </c>
      <c r="AL717">
        <v>-0.12</v>
      </c>
      <c r="AM717" t="s">
        <v>3193</v>
      </c>
      <c r="AN717">
        <v>-0.22</v>
      </c>
      <c r="AO717" t="s">
        <v>3193</v>
      </c>
      <c r="AP717">
        <v>-7.6114017849273005E-2</v>
      </c>
      <c r="AQ717">
        <f>(Table2[[#This Row],[Sharpe Ratio]]-AVERAGE(Table2[Sharpe Ratio]))/_xlfn.STDEV.P(Table2[Sharpe Ratio])</f>
        <v>-1.664771880258537</v>
      </c>
      <c r="AR71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7">
        <f>_xlfn.RANK.AVG(Table2[[#This Row],[1Y Return vs Nifty Z-Score]],Table2[1Y Return vs Nifty Z-Score])</f>
        <v>705</v>
      </c>
      <c r="AT717">
        <f>_xlfn.RANK.AVG(Table2[[#This Row],[6M Return vs Nifty Z-Score]],Table2[6M Return vs Nifty Z-Score])</f>
        <v>603</v>
      </c>
      <c r="AU717">
        <f>_xlfn.RANK.AVG(Table2[[#This Row],[Sharpe Ratio Z-Score]],Table2[Sharpe Ratio Z-Score])</f>
        <v>700</v>
      </c>
      <c r="AV717">
        <f>(Table2[[#This Row],[Rank 1Y]]+Table2[[#This Row],[Rank 6M]]+Table2[[#This Row],[Rank Sharpe]])/3</f>
        <v>669.33333333333337</v>
      </c>
    </row>
    <row r="718" spans="1:48" x14ac:dyDescent="0.3">
      <c r="A718" t="s">
        <v>1500</v>
      </c>
      <c r="B718" t="s">
        <v>1501</v>
      </c>
      <c r="C718" t="s">
        <v>3152</v>
      </c>
      <c r="D718" t="s">
        <v>51</v>
      </c>
      <c r="E718">
        <v>6915.55504028</v>
      </c>
      <c r="F718">
        <v>213.1</v>
      </c>
      <c r="G718">
        <v>-33.174992376209097</v>
      </c>
      <c r="H718">
        <f>(Table2[[#This Row],[1Y Return vs Nifty]]-AVERAGE(Table2[1Y Return vs Nifty]))/_xlfn.STDEV.P(Table2[1Y Return vs Nifty])</f>
        <v>-0.97232597779549779</v>
      </c>
      <c r="I718">
        <v>-4.0322649209051002</v>
      </c>
      <c r="J718">
        <f>(Table2[[#This Row],[1M Return vs Nifty]]-AVERAGE(Table2[1M Return vs Nifty]))/_xlfn.STDEV.P(Table2[1M Return vs Nifty])</f>
        <v>-0.35908089590405129</v>
      </c>
      <c r="K718">
        <v>-57.559614131182101</v>
      </c>
      <c r="L718">
        <f>(Table2[[#This Row],[6M Return vs Nifty]]-AVERAGE(Table2[6M Return vs Nifty]))/_xlfn.STDEV.P(Table2[6M Return vs Nifty])</f>
        <v>-2.0775564340198374</v>
      </c>
      <c r="M718">
        <v>6.4949052129934897</v>
      </c>
      <c r="N718">
        <f>(Table2[[#This Row],[1W Return vs Nifty]]-AVERAGE(Table2[1W Return vs Nifty]))/_xlfn.STDEV.P(Table2[1W Return vs Nifty])</f>
        <v>0.44849535460890017</v>
      </c>
      <c r="O718">
        <v>280.45</v>
      </c>
      <c r="P718">
        <v>219.57789076425601</v>
      </c>
      <c r="Q718">
        <v>248.85815329683399</v>
      </c>
      <c r="R718">
        <v>51.787762604491803</v>
      </c>
      <c r="S718" s="1">
        <f>(Table2[[#This Row],[Close Price]]-Table2[[#This Row],[20D EMA]])/Table2[[#This Row],[20D EMA]]</f>
        <v>-0.24014975931538599</v>
      </c>
      <c r="T718" s="1">
        <f>(Table2[[#This Row],[Close Price]]-Table2[[#This Row],[50D EMA]])/Table2[[#This Row],[50D EMA]]</f>
        <v>-2.9501562027530508E-2</v>
      </c>
      <c r="U718" s="1">
        <f>(Table2[[#This Row],[Close Price]]-Table2[[#This Row],[200D EMA]])/Table2[[#This Row],[200D EMA]]</f>
        <v>-0.14368889595585099</v>
      </c>
      <c r="V718">
        <v>0.95545595692626395</v>
      </c>
      <c r="W718">
        <v>211.1</v>
      </c>
      <c r="X718">
        <v>214.7</v>
      </c>
      <c r="Y718">
        <v>211.2</v>
      </c>
      <c r="Z718">
        <v>216.85</v>
      </c>
      <c r="AA718">
        <v>211.2</v>
      </c>
      <c r="AB718">
        <v>221.75</v>
      </c>
      <c r="AC718" s="1">
        <f>(Table2[[#This Row],[Close Price]]/Table2[[#This Row],[Day Low]])-1</f>
        <v>9.4741828517290738E-3</v>
      </c>
      <c r="AD718" s="1">
        <f>(Table2[[#This Row],[Day High]]/Table2[[#This Row],[Close Price]])-1</f>
        <v>7.5082121069920404E-3</v>
      </c>
      <c r="AE718" s="1">
        <f>(Table2[[#This Row],[Close Price]]/Table2[[#This Row],[Current Week Low]])-1</f>
        <v>8.9962121212121549E-3</v>
      </c>
      <c r="AF718" s="1">
        <f>(Table2[[#This Row],[Current Week High]]/Table2[[#This Row],[Close Price]])-1</f>
        <v>1.7597372125762512E-2</v>
      </c>
      <c r="AG718" s="1">
        <f>(Table2[[#This Row],[Close Price]]/Table2[[#This Row],[Current Month Low]])-1</f>
        <v>8.9962121212121549E-3</v>
      </c>
      <c r="AH718" s="1">
        <f>(Table2[[#This Row],[Current Month High]]/Table2[[#This Row],[Close Price]])-1</f>
        <v>4.059127170342558E-2</v>
      </c>
      <c r="AI718">
        <v>121.867667761614</v>
      </c>
      <c r="AJ718">
        <v>8.6690464048954503</v>
      </c>
      <c r="AK718" t="str">
        <f>IF(AND(Table2[[#This Row],[20D EMA]]&gt;Table2[[#This Row],[50D EMA]],Table2[[#This Row],[50D EMA]]&gt;Table2[[#This Row],[200D EMA]]),"Uptrend","Downtrend/NoTrend")</f>
        <v>Downtrend/NoTrend</v>
      </c>
      <c r="AL718">
        <v>-0.14000000000000001</v>
      </c>
      <c r="AM718" t="s">
        <v>3193</v>
      </c>
      <c r="AN718">
        <v>0.2</v>
      </c>
      <c r="AO718" t="s">
        <v>3194</v>
      </c>
      <c r="AP718">
        <v>-2.6249779594145001E-2</v>
      </c>
      <c r="AQ718">
        <f>(Table2[[#This Row],[Sharpe Ratio]]-AVERAGE(Table2[Sharpe Ratio]))/_xlfn.STDEV.P(Table2[Sharpe Ratio])</f>
        <v>-1.0835917891840687</v>
      </c>
      <c r="AR71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8">
        <f>_xlfn.RANK.AVG(Table2[[#This Row],[1Y Return vs Nifty Z-Score]],Table2[1Y Return vs Nifty Z-Score])</f>
        <v>653</v>
      </c>
      <c r="AT718">
        <f>_xlfn.RANK.AVG(Table2[[#This Row],[6M Return vs Nifty Z-Score]],Table2[6M Return vs Nifty Z-Score])</f>
        <v>731</v>
      </c>
      <c r="AU718">
        <f>_xlfn.RANK.AVG(Table2[[#This Row],[Sharpe Ratio Z-Score]],Table2[Sharpe Ratio Z-Score])</f>
        <v>628</v>
      </c>
      <c r="AV718">
        <f>(Table2[[#This Row],[Rank 1Y]]+Table2[[#This Row],[Rank 6M]]+Table2[[#This Row],[Rank Sharpe]])/3</f>
        <v>670.66666666666663</v>
      </c>
    </row>
    <row r="719" spans="1:48" x14ac:dyDescent="0.3">
      <c r="A719" t="s">
        <v>2385</v>
      </c>
      <c r="B719" t="s">
        <v>2386</v>
      </c>
      <c r="C719" t="s">
        <v>3148</v>
      </c>
      <c r="D719" t="s">
        <v>54</v>
      </c>
      <c r="E719">
        <v>2243.0093178000002</v>
      </c>
      <c r="F719">
        <v>222.85</v>
      </c>
      <c r="G719">
        <v>-90.782688069164493</v>
      </c>
      <c r="H719">
        <f>(Table2[[#This Row],[1Y Return vs Nifty]]-AVERAGE(Table2[1Y Return vs Nifty]))/_xlfn.STDEV.P(Table2[1Y Return vs Nifty])</f>
        <v>-1.9277779505862891</v>
      </c>
      <c r="I719">
        <v>-25.717775157694501</v>
      </c>
      <c r="J719">
        <f>(Table2[[#This Row],[1M Return vs Nifty]]-AVERAGE(Table2[1M Return vs Nifty]))/_xlfn.STDEV.P(Table2[1M Return vs Nifty])</f>
        <v>-2.7490475258432259</v>
      </c>
      <c r="K719">
        <v>-65.642006994187696</v>
      </c>
      <c r="L719">
        <f>(Table2[[#This Row],[6M Return vs Nifty]]-AVERAGE(Table2[6M Return vs Nifty]))/_xlfn.STDEV.P(Table2[6M Return vs Nifty])</f>
        <v>-2.322425610140717</v>
      </c>
      <c r="M719">
        <v>0.15491657719841001</v>
      </c>
      <c r="N719">
        <f>(Table2[[#This Row],[1W Return vs Nifty]]-AVERAGE(Table2[1W Return vs Nifty]))/_xlfn.STDEV.P(Table2[1W Return vs Nifty])</f>
        <v>-0.77305234840321724</v>
      </c>
      <c r="O719">
        <v>467.76</v>
      </c>
      <c r="P719">
        <v>295.29639208628402</v>
      </c>
      <c r="Q719">
        <v>413.105586682889</v>
      </c>
      <c r="R719">
        <v>14.7556061002166</v>
      </c>
      <c r="S719" s="1">
        <f>(Table2[[#This Row],[Close Price]]-Table2[[#This Row],[20D EMA]])/Table2[[#This Row],[20D EMA]]</f>
        <v>-0.52358046861638452</v>
      </c>
      <c r="T719" s="1">
        <f>(Table2[[#This Row],[Close Price]]-Table2[[#This Row],[50D EMA]])/Table2[[#This Row],[50D EMA]]</f>
        <v>-0.24533449790715892</v>
      </c>
      <c r="U719" s="1">
        <f>(Table2[[#This Row],[Close Price]]-Table2[[#This Row],[200D EMA]])/Table2[[#This Row],[200D EMA]]</f>
        <v>-0.46054953700961282</v>
      </c>
      <c r="V719">
        <v>0.460659746619619</v>
      </c>
      <c r="W719">
        <v>220.59</v>
      </c>
      <c r="X719">
        <v>223.79</v>
      </c>
      <c r="Y719">
        <v>222.2</v>
      </c>
      <c r="Z719">
        <v>228.89</v>
      </c>
      <c r="AA719">
        <v>222.2</v>
      </c>
      <c r="AB719">
        <v>228.95</v>
      </c>
      <c r="AC719" s="1">
        <f>(Table2[[#This Row],[Close Price]]/Table2[[#This Row],[Day Low]])-1</f>
        <v>1.0245251371322261E-2</v>
      </c>
      <c r="AD719" s="1">
        <f>(Table2[[#This Row],[Day High]]/Table2[[#This Row],[Close Price]])-1</f>
        <v>4.2180839129459802E-3</v>
      </c>
      <c r="AE719" s="1">
        <f>(Table2[[#This Row],[Close Price]]/Table2[[#This Row],[Current Week Low]])-1</f>
        <v>2.9252925292528875E-3</v>
      </c>
      <c r="AF719" s="1">
        <f>(Table2[[#This Row],[Current Week High]]/Table2[[#This Row],[Close Price]])-1</f>
        <v>2.7103432802333405E-2</v>
      </c>
      <c r="AG719" s="1">
        <f>(Table2[[#This Row],[Close Price]]/Table2[[#This Row],[Current Month Low]])-1</f>
        <v>2.9252925292528875E-3</v>
      </c>
      <c r="AH719" s="1">
        <f>(Table2[[#This Row],[Current Month High]]/Table2[[#This Row],[Close Price]])-1</f>
        <v>2.7372672201032122E-2</v>
      </c>
      <c r="AI719">
        <v>202.82701368633599</v>
      </c>
      <c r="AJ719">
        <v>0.29252925292528797</v>
      </c>
      <c r="AK719" t="str">
        <f>IF(AND(Table2[[#This Row],[20D EMA]]&gt;Table2[[#This Row],[50D EMA]],Table2[[#This Row],[50D EMA]]&gt;Table2[[#This Row],[200D EMA]]),"Uptrend","Downtrend/NoTrend")</f>
        <v>Downtrend/NoTrend</v>
      </c>
      <c r="AL719">
        <v>-0.5</v>
      </c>
      <c r="AM719" t="s">
        <v>3193</v>
      </c>
      <c r="AN719">
        <v>-9.15</v>
      </c>
      <c r="AO719" t="s">
        <v>3193</v>
      </c>
      <c r="AQ719">
        <f>(Table2[[#This Row],[Sharpe Ratio]]-AVERAGE(Table2[Sharpe Ratio]))/_xlfn.STDEV.P(Table2[Sharpe Ratio])</f>
        <v>-0.77764408339231328</v>
      </c>
      <c r="AR71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19">
        <f>_xlfn.RANK.AVG(Table2[[#This Row],[1Y Return vs Nifty Z-Score]],Table2[1Y Return vs Nifty Z-Score])</f>
        <v>732</v>
      </c>
      <c r="AT719">
        <f>_xlfn.RANK.AVG(Table2[[#This Row],[6M Return vs Nifty Z-Score]],Table2[6M Return vs Nifty Z-Score])</f>
        <v>732</v>
      </c>
      <c r="AU719">
        <f>_xlfn.RANK.AVG(Table2[[#This Row],[Sharpe Ratio Z-Score]],Table2[Sharpe Ratio Z-Score])</f>
        <v>549</v>
      </c>
      <c r="AV719">
        <f>(Table2[[#This Row],[Rank 1Y]]+Table2[[#This Row],[Rank 6M]]+Table2[[#This Row],[Rank Sharpe]])/3</f>
        <v>671</v>
      </c>
    </row>
    <row r="720" spans="1:48" x14ac:dyDescent="0.3">
      <c r="A720" t="s">
        <v>383</v>
      </c>
      <c r="B720" t="s">
        <v>384</v>
      </c>
      <c r="C720" t="s">
        <v>3149</v>
      </c>
      <c r="D720" t="s">
        <v>27</v>
      </c>
      <c r="E720">
        <v>63566.23277568</v>
      </c>
      <c r="F720">
        <v>9.1199999999999992</v>
      </c>
      <c r="G720">
        <v>-49.577777864545197</v>
      </c>
      <c r="H720">
        <f>(Table2[[#This Row],[1Y Return vs Nifty]]-AVERAGE(Table2[1Y Return vs Nifty]))/_xlfn.STDEV.P(Table2[1Y Return vs Nifty])</f>
        <v>-1.2443742443608861</v>
      </c>
      <c r="I720">
        <v>-30.933741161713499</v>
      </c>
      <c r="J720">
        <f>(Table2[[#This Row],[1M Return vs Nifty]]-AVERAGE(Table2[1M Return vs Nifty]))/_xlfn.STDEV.P(Table2[1M Return vs Nifty])</f>
        <v>-3.3239007138191345</v>
      </c>
      <c r="K720">
        <v>-43.1499235830644</v>
      </c>
      <c r="L720">
        <f>(Table2[[#This Row],[6M Return vs Nifty]]-AVERAGE(Table2[6M Return vs Nifty]))/_xlfn.STDEV.P(Table2[6M Return vs Nifty])</f>
        <v>-1.6409915314617258</v>
      </c>
      <c r="M720">
        <v>4.3800114392317201E-2</v>
      </c>
      <c r="N720">
        <f>(Table2[[#This Row],[1W Return vs Nifty]]-AVERAGE(Table2[1W Return vs Nifty]))/_xlfn.STDEV.P(Table2[1W Return vs Nifty])</f>
        <v>-0.79446154449250828</v>
      </c>
      <c r="O720">
        <v>10.39</v>
      </c>
      <c r="P720">
        <v>12.3305243592067</v>
      </c>
      <c r="Q720">
        <v>13.5751175594703</v>
      </c>
      <c r="R720">
        <v>25.057952892028801</v>
      </c>
      <c r="S720" s="1">
        <f>(Table2[[#This Row],[Close Price]]-Table2[[#This Row],[20D EMA]])/Table2[[#This Row],[20D EMA]]</f>
        <v>-0.12223291626564016</v>
      </c>
      <c r="T720" s="1">
        <f>(Table2[[#This Row],[Close Price]]-Table2[[#This Row],[50D EMA]])/Table2[[#This Row],[50D EMA]]</f>
        <v>-0.26037208683745339</v>
      </c>
      <c r="U720" s="1">
        <f>(Table2[[#This Row],[Close Price]]-Table2[[#This Row],[200D EMA]])/Table2[[#This Row],[200D EMA]]</f>
        <v>-0.32818261351720768</v>
      </c>
      <c r="V720">
        <v>0.63973932699932401</v>
      </c>
      <c r="W720">
        <v>9</v>
      </c>
      <c r="X720">
        <v>9.42</v>
      </c>
      <c r="Y720">
        <v>9</v>
      </c>
      <c r="Z720">
        <v>9.42</v>
      </c>
      <c r="AA720">
        <v>8.9</v>
      </c>
      <c r="AB720">
        <v>10.53</v>
      </c>
      <c r="AC720" s="1">
        <f>(Table2[[#This Row],[Close Price]]/Table2[[#This Row],[Day Low]])-1</f>
        <v>1.3333333333333197E-2</v>
      </c>
      <c r="AD720" s="1">
        <f>(Table2[[#This Row],[Day High]]/Table2[[#This Row],[Close Price]])-1</f>
        <v>3.289473684210531E-2</v>
      </c>
      <c r="AE720" s="1">
        <f>(Table2[[#This Row],[Close Price]]/Table2[[#This Row],[Current Week Low]])-1</f>
        <v>1.3333333333333197E-2</v>
      </c>
      <c r="AF720" s="1">
        <f>(Table2[[#This Row],[Current Week High]]/Table2[[#This Row],[Close Price]])-1</f>
        <v>3.289473684210531E-2</v>
      </c>
      <c r="AG720" s="1">
        <f>(Table2[[#This Row],[Close Price]]/Table2[[#This Row],[Current Month Low]])-1</f>
        <v>2.4719101123595433E-2</v>
      </c>
      <c r="AH720" s="1">
        <f>(Table2[[#This Row],[Current Month High]]/Table2[[#This Row],[Close Price]])-1</f>
        <v>0.15460526315789469</v>
      </c>
      <c r="AI720">
        <v>110.307017543859</v>
      </c>
      <c r="AJ720">
        <v>2.4719101123595402</v>
      </c>
      <c r="AK720" t="str">
        <f>IF(AND(Table2[[#This Row],[20D EMA]]&gt;Table2[[#This Row],[50D EMA]],Table2[[#This Row],[50D EMA]]&gt;Table2[[#This Row],[200D EMA]]),"Uptrend","Downtrend/NoTrend")</f>
        <v>Downtrend/NoTrend</v>
      </c>
      <c r="AL720">
        <v>-0.45</v>
      </c>
      <c r="AM720" t="s">
        <v>3193</v>
      </c>
      <c r="AN720">
        <v>-12.14</v>
      </c>
      <c r="AO720" t="s">
        <v>3193</v>
      </c>
      <c r="AP720">
        <v>-4.3357531385900001E-3</v>
      </c>
      <c r="AQ720">
        <f>(Table2[[#This Row],[Sharpe Ratio]]-AVERAGE(Table2[Sharpe Ratio]))/_xlfn.STDEV.P(Table2[Sharpe Ratio])</f>
        <v>-0.82817836391354438</v>
      </c>
      <c r="AR72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0">
        <f>_xlfn.RANK.AVG(Table2[[#This Row],[1Y Return vs Nifty Z-Score]],Table2[1Y Return vs Nifty Z-Score])</f>
        <v>708</v>
      </c>
      <c r="AT720">
        <f>_xlfn.RANK.AVG(Table2[[#This Row],[6M Return vs Nifty Z-Score]],Table2[6M Return vs Nifty Z-Score])</f>
        <v>727</v>
      </c>
      <c r="AU720">
        <f>_xlfn.RANK.AVG(Table2[[#This Row],[Sharpe Ratio Z-Score]],Table2[Sharpe Ratio Z-Score])</f>
        <v>585</v>
      </c>
      <c r="AV720">
        <f>(Table2[[#This Row],[Rank 1Y]]+Table2[[#This Row],[Rank 6M]]+Table2[[#This Row],[Rank Sharpe]])/3</f>
        <v>673.33333333333337</v>
      </c>
    </row>
    <row r="721" spans="1:48" x14ac:dyDescent="0.3">
      <c r="A721" t="s">
        <v>1372</v>
      </c>
      <c r="B721" t="s">
        <v>1373</v>
      </c>
      <c r="C721" t="s">
        <v>3148</v>
      </c>
      <c r="D721" t="s">
        <v>24</v>
      </c>
      <c r="E721">
        <v>8357.1980080800004</v>
      </c>
      <c r="F721">
        <v>73.38</v>
      </c>
      <c r="G721">
        <v>-50.942478382752597</v>
      </c>
      <c r="H721">
        <f>(Table2[[#This Row],[1Y Return vs Nifty]]-AVERAGE(Table2[1Y Return vs Nifty]))/_xlfn.STDEV.P(Table2[1Y Return vs Nifty])</f>
        <v>-1.2670084738107079</v>
      </c>
      <c r="I721">
        <v>-13.134017113441701</v>
      </c>
      <c r="J721">
        <f>(Table2[[#This Row],[1M Return vs Nifty]]-AVERAGE(Table2[1M Return vs Nifty]))/_xlfn.STDEV.P(Table2[1M Return vs Nifty])</f>
        <v>-1.3621877528151003</v>
      </c>
      <c r="K721">
        <v>-38.717713729248601</v>
      </c>
      <c r="L721">
        <f>(Table2[[#This Row],[6M Return vs Nifty]]-AVERAGE(Table2[6M Return vs Nifty]))/_xlfn.STDEV.P(Table2[6M Return vs Nifty])</f>
        <v>-1.5067105587727632</v>
      </c>
      <c r="M721">
        <v>1.13566478659703</v>
      </c>
      <c r="N721">
        <f>(Table2[[#This Row],[1W Return vs Nifty]]-AVERAGE(Table2[1W Return vs Nifty]))/_xlfn.STDEV.P(Table2[1W Return vs Nifty])</f>
        <v>-0.58408817334773777</v>
      </c>
      <c r="O721">
        <v>76.900000000000006</v>
      </c>
      <c r="P721">
        <v>80.622132768498403</v>
      </c>
      <c r="Q721">
        <v>88.529509788651396</v>
      </c>
      <c r="R721">
        <v>31.5238486865141</v>
      </c>
      <c r="S721" s="1">
        <f>(Table2[[#This Row],[Close Price]]-Table2[[#This Row],[20D EMA]])/Table2[[#This Row],[20D EMA]]</f>
        <v>-4.5773732119636021E-2</v>
      </c>
      <c r="T721" s="1">
        <f>(Table2[[#This Row],[Close Price]]-Table2[[#This Row],[50D EMA]])/Table2[[#This Row],[50D EMA]]</f>
        <v>-8.9828097072224028E-2</v>
      </c>
      <c r="U721" s="1">
        <f>(Table2[[#This Row],[Close Price]]-Table2[[#This Row],[200D EMA]])/Table2[[#This Row],[200D EMA]]</f>
        <v>-0.17112384135886649</v>
      </c>
      <c r="V721">
        <v>0.76378350937728001</v>
      </c>
      <c r="W721">
        <v>73.150000000000006</v>
      </c>
      <c r="X721">
        <v>75.3</v>
      </c>
      <c r="Y721">
        <v>73</v>
      </c>
      <c r="Z721">
        <v>75.3</v>
      </c>
      <c r="AA721">
        <v>72.5</v>
      </c>
      <c r="AB721">
        <v>78.25</v>
      </c>
      <c r="AC721" s="1">
        <f>(Table2[[#This Row],[Close Price]]/Table2[[#This Row],[Day Low]])-1</f>
        <v>3.1442241968555606E-3</v>
      </c>
      <c r="AD721" s="1">
        <f>(Table2[[#This Row],[Day High]]/Table2[[#This Row],[Close Price]])-1</f>
        <v>2.6165167620605168E-2</v>
      </c>
      <c r="AE721" s="1">
        <f>(Table2[[#This Row],[Close Price]]/Table2[[#This Row],[Current Week Low]])-1</f>
        <v>5.2054794520546288E-3</v>
      </c>
      <c r="AF721" s="1">
        <f>(Table2[[#This Row],[Current Week High]]/Table2[[#This Row],[Close Price]])-1</f>
        <v>2.6165167620605168E-2</v>
      </c>
      <c r="AG721" s="1">
        <f>(Table2[[#This Row],[Close Price]]/Table2[[#This Row],[Current Month Low]])-1</f>
        <v>1.2137931034482685E-2</v>
      </c>
      <c r="AH721" s="1">
        <f>(Table2[[#This Row],[Current Month High]]/Table2[[#This Row],[Close Price]])-1</f>
        <v>6.6366857454347228E-2</v>
      </c>
      <c r="AI721">
        <v>58.762605614608802</v>
      </c>
      <c r="AJ721">
        <v>1.2137931034482601</v>
      </c>
      <c r="AK721" t="str">
        <f>IF(AND(Table2[[#This Row],[20D EMA]]&gt;Table2[[#This Row],[50D EMA]],Table2[[#This Row],[50D EMA]]&gt;Table2[[#This Row],[200D EMA]]),"Uptrend","Downtrend/NoTrend")</f>
        <v>Downtrend/NoTrend</v>
      </c>
      <c r="AL721">
        <v>-0.17</v>
      </c>
      <c r="AM721" t="s">
        <v>3193</v>
      </c>
      <c r="AN721">
        <v>-9.4</v>
      </c>
      <c r="AO721" t="s">
        <v>3193</v>
      </c>
      <c r="AP721">
        <v>-7.2921413677280002E-3</v>
      </c>
      <c r="AQ721">
        <f>(Table2[[#This Row],[Sharpe Ratio]]-AVERAGE(Table2[Sharpe Ratio]))/_xlfn.STDEV.P(Table2[Sharpe Ratio])</f>
        <v>-0.86263580356139091</v>
      </c>
      <c r="AR72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1">
        <f>_xlfn.RANK.AVG(Table2[[#This Row],[1Y Return vs Nifty Z-Score]],Table2[1Y Return vs Nifty Z-Score])</f>
        <v>713</v>
      </c>
      <c r="AT721">
        <f>_xlfn.RANK.AVG(Table2[[#This Row],[6M Return vs Nifty Z-Score]],Table2[6M Return vs Nifty Z-Score])</f>
        <v>721</v>
      </c>
      <c r="AU721">
        <f>_xlfn.RANK.AVG(Table2[[#This Row],[Sharpe Ratio Z-Score]],Table2[Sharpe Ratio Z-Score])</f>
        <v>592</v>
      </c>
      <c r="AV721">
        <f>(Table2[[#This Row],[Rank 1Y]]+Table2[[#This Row],[Rank 6M]]+Table2[[#This Row],[Rank Sharpe]])/3</f>
        <v>675.33333333333337</v>
      </c>
    </row>
    <row r="722" spans="1:48" x14ac:dyDescent="0.3">
      <c r="A722" t="s">
        <v>1891</v>
      </c>
      <c r="B722" t="s">
        <v>1892</v>
      </c>
      <c r="C722" t="s">
        <v>3158</v>
      </c>
      <c r="D722" t="s">
        <v>429</v>
      </c>
      <c r="E722">
        <v>3957.9395625000002</v>
      </c>
      <c r="F722">
        <v>1031.25</v>
      </c>
      <c r="G722">
        <v>-53.199937316612598</v>
      </c>
      <c r="H722">
        <f>(Table2[[#This Row],[1Y Return vs Nifty]]-AVERAGE(Table2[1Y Return vs Nifty]))/_xlfn.STDEV.P(Table2[1Y Return vs Nifty])</f>
        <v>-1.3044495407706989</v>
      </c>
      <c r="I722">
        <v>-4.09135635385298</v>
      </c>
      <c r="J722">
        <f>(Table2[[#This Row],[1M Return vs Nifty]]-AVERAGE(Table2[1M Return vs Nifty]))/_xlfn.STDEV.P(Table2[1M Return vs Nifty])</f>
        <v>-0.365593380568633</v>
      </c>
      <c r="K722">
        <v>-16.102507472729801</v>
      </c>
      <c r="L722">
        <f>(Table2[[#This Row],[6M Return vs Nifty]]-AVERAGE(Table2[6M Return vs Nifty]))/_xlfn.STDEV.P(Table2[6M Return vs Nifty])</f>
        <v>-0.82154627417274395</v>
      </c>
      <c r="M722">
        <v>-1.31715460587851</v>
      </c>
      <c r="N722">
        <f>(Table2[[#This Row],[1W Return vs Nifty]]-AVERAGE(Table2[1W Return vs Nifty]))/_xlfn.STDEV.P(Table2[1W Return vs Nifty])</f>
        <v>-1.0566814328790812</v>
      </c>
      <c r="O722">
        <v>1183.92</v>
      </c>
      <c r="P722">
        <v>1096.45441125671</v>
      </c>
      <c r="Q722">
        <v>1175.05787500674</v>
      </c>
      <c r="R722">
        <v>28.711350137055099</v>
      </c>
      <c r="S722" s="1">
        <f>(Table2[[#This Row],[Close Price]]-Table2[[#This Row],[20D EMA]])/Table2[[#This Row],[20D EMA]]</f>
        <v>-0.1289529697952565</v>
      </c>
      <c r="T722" s="1">
        <f>(Table2[[#This Row],[Close Price]]-Table2[[#This Row],[50D EMA]])/Table2[[#This Row],[50D EMA]]</f>
        <v>-5.9468419833320282E-2</v>
      </c>
      <c r="U722" s="1">
        <f>(Table2[[#This Row],[Close Price]]-Table2[[#This Row],[200D EMA]])/Table2[[#This Row],[200D EMA]]</f>
        <v>-0.12238365281022021</v>
      </c>
      <c r="V722">
        <v>0.707111117616676</v>
      </c>
      <c r="W722">
        <v>1026.8499999999999</v>
      </c>
      <c r="X722">
        <v>1050</v>
      </c>
      <c r="Y722">
        <v>1028.0999999999999</v>
      </c>
      <c r="Z722">
        <v>1042.5</v>
      </c>
      <c r="AA722">
        <v>1028</v>
      </c>
      <c r="AB722">
        <v>1050</v>
      </c>
      <c r="AC722" s="1">
        <f>(Table2[[#This Row],[Close Price]]/Table2[[#This Row],[Day Low]])-1</f>
        <v>4.2849491162293418E-3</v>
      </c>
      <c r="AD722" s="1">
        <f>(Table2[[#This Row],[Day High]]/Table2[[#This Row],[Close Price]])-1</f>
        <v>1.8181818181818077E-2</v>
      </c>
      <c r="AE722" s="1">
        <f>(Table2[[#This Row],[Close Price]]/Table2[[#This Row],[Current Week Low]])-1</f>
        <v>3.0639042894660129E-3</v>
      </c>
      <c r="AF722" s="1">
        <f>(Table2[[#This Row],[Current Week High]]/Table2[[#This Row],[Close Price]])-1</f>
        <v>1.0909090909090979E-2</v>
      </c>
      <c r="AG722" s="1">
        <f>(Table2[[#This Row],[Close Price]]/Table2[[#This Row],[Current Month Low]])-1</f>
        <v>3.1614785992217787E-3</v>
      </c>
      <c r="AH722" s="1">
        <f>(Table2[[#This Row],[Current Month High]]/Table2[[#This Row],[Close Price]])-1</f>
        <v>1.8181818181818077E-2</v>
      </c>
      <c r="AI722">
        <v>40.387878787878797</v>
      </c>
      <c r="AJ722">
        <v>3.3471964724156802</v>
      </c>
      <c r="AK722" t="str">
        <f>IF(AND(Table2[[#This Row],[20D EMA]]&gt;Table2[[#This Row],[50D EMA]],Table2[[#This Row],[50D EMA]]&gt;Table2[[#This Row],[200D EMA]]),"Uptrend","Downtrend/NoTrend")</f>
        <v>Downtrend/NoTrend</v>
      </c>
      <c r="AL722">
        <v>-0.13</v>
      </c>
      <c r="AM722" t="s">
        <v>3193</v>
      </c>
      <c r="AN722">
        <v>-3.23</v>
      </c>
      <c r="AO722" t="s">
        <v>3193</v>
      </c>
      <c r="AP722">
        <v>-8.5925819474651E-2</v>
      </c>
      <c r="AQ722">
        <f>(Table2[[#This Row],[Sharpe Ratio]]-AVERAGE(Table2[Sharpe Ratio]))/_xlfn.STDEV.P(Table2[Sharpe Ratio])</f>
        <v>-1.7791308670150499</v>
      </c>
      <c r="AR72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2">
        <f>_xlfn.RANK.AVG(Table2[[#This Row],[1Y Return vs Nifty Z-Score]],Table2[1Y Return vs Nifty Z-Score])</f>
        <v>716</v>
      </c>
      <c r="AT722">
        <f>_xlfn.RANK.AVG(Table2[[#This Row],[6M Return vs Nifty Z-Score]],Table2[6M Return vs Nifty Z-Score])</f>
        <v>610</v>
      </c>
      <c r="AU722">
        <f>_xlfn.RANK.AVG(Table2[[#This Row],[Sharpe Ratio Z-Score]],Table2[Sharpe Ratio Z-Score])</f>
        <v>707</v>
      </c>
      <c r="AV722">
        <f>(Table2[[#This Row],[Rank 1Y]]+Table2[[#This Row],[Rank 6M]]+Table2[[#This Row],[Rank Sharpe]])/3</f>
        <v>677.66666666666663</v>
      </c>
    </row>
    <row r="723" spans="1:48" x14ac:dyDescent="0.3">
      <c r="A723" t="s">
        <v>1363</v>
      </c>
      <c r="B723" t="s">
        <v>1364</v>
      </c>
      <c r="C723" t="s">
        <v>3157</v>
      </c>
      <c r="D723" t="s">
        <v>83</v>
      </c>
      <c r="E723">
        <v>8406.0510327299999</v>
      </c>
      <c r="F723">
        <v>284.7</v>
      </c>
      <c r="G723">
        <v>-64.253201779736003</v>
      </c>
      <c r="H723">
        <f>(Table2[[#This Row],[1Y Return vs Nifty]]-AVERAGE(Table2[1Y Return vs Nifty]))/_xlfn.STDEV.P(Table2[1Y Return vs Nifty])</f>
        <v>-1.4877733694716107</v>
      </c>
      <c r="I723">
        <v>-1.26988804083302</v>
      </c>
      <c r="J723">
        <f>(Table2[[#This Row],[1M Return vs Nifty]]-AVERAGE(Table2[1M Return vs Nifty]))/_xlfn.STDEV.P(Table2[1M Return vs Nifty])</f>
        <v>-5.4638506004112047E-2</v>
      </c>
      <c r="K723">
        <v>-14.8362973284093</v>
      </c>
      <c r="L723">
        <f>(Table2[[#This Row],[6M Return vs Nifty]]-AVERAGE(Table2[6M Return vs Nifty]))/_xlfn.STDEV.P(Table2[6M Return vs Nifty])</f>
        <v>-0.78318438802206747</v>
      </c>
      <c r="M723">
        <v>6.8951161523292903</v>
      </c>
      <c r="N723">
        <f>(Table2[[#This Row],[1W Return vs Nifty]]-AVERAGE(Table2[1W Return vs Nifty]))/_xlfn.STDEV.P(Table2[1W Return vs Nifty])</f>
        <v>0.52560539088022873</v>
      </c>
      <c r="O723">
        <v>285.83</v>
      </c>
      <c r="P723">
        <v>290.10182725359499</v>
      </c>
      <c r="Q723">
        <v>326.656527559209</v>
      </c>
      <c r="R723">
        <v>49.827130882830097</v>
      </c>
      <c r="S723" s="1">
        <f>(Table2[[#This Row],[Close Price]]-Table2[[#This Row],[20D EMA]])/Table2[[#This Row],[20D EMA]]</f>
        <v>-3.9533988734562348E-3</v>
      </c>
      <c r="T723" s="1">
        <f>(Table2[[#This Row],[Close Price]]-Table2[[#This Row],[50D EMA]])/Table2[[#This Row],[50D EMA]]</f>
        <v>-1.8620452358864146E-2</v>
      </c>
      <c r="U723" s="1">
        <f>(Table2[[#This Row],[Close Price]]-Table2[[#This Row],[200D EMA]])/Table2[[#This Row],[200D EMA]]</f>
        <v>-0.1284423362750774</v>
      </c>
      <c r="V723">
        <v>0.92396209766397197</v>
      </c>
      <c r="W723">
        <v>283.64999999999998</v>
      </c>
      <c r="X723">
        <v>290.14999999999998</v>
      </c>
      <c r="Y723">
        <v>283.64999999999998</v>
      </c>
      <c r="Z723">
        <v>294.25</v>
      </c>
      <c r="AA723">
        <v>269.7</v>
      </c>
      <c r="AB723">
        <v>298.5</v>
      </c>
      <c r="AC723" s="1">
        <f>(Table2[[#This Row],[Close Price]]/Table2[[#This Row],[Day Low]])-1</f>
        <v>3.7017451084082609E-3</v>
      </c>
      <c r="AD723" s="1">
        <f>(Table2[[#This Row],[Day High]]/Table2[[#This Row],[Close Price]])-1</f>
        <v>1.914295749912176E-2</v>
      </c>
      <c r="AE723" s="1">
        <f>(Table2[[#This Row],[Close Price]]/Table2[[#This Row],[Current Week Low]])-1</f>
        <v>3.7017451084082609E-3</v>
      </c>
      <c r="AF723" s="1">
        <f>(Table2[[#This Row],[Current Week High]]/Table2[[#This Row],[Close Price]])-1</f>
        <v>3.3544081489287114E-2</v>
      </c>
      <c r="AG723" s="1">
        <f>(Table2[[#This Row],[Close Price]]/Table2[[#This Row],[Current Month Low]])-1</f>
        <v>5.5617352614015569E-2</v>
      </c>
      <c r="AH723" s="1">
        <f>(Table2[[#This Row],[Current Month High]]/Table2[[#This Row],[Close Price]])-1</f>
        <v>4.8472075869336217E-2</v>
      </c>
      <c r="AI723">
        <v>66.139796276782505</v>
      </c>
      <c r="AJ723">
        <v>9.0804597701149294</v>
      </c>
      <c r="AK723" t="str">
        <f>IF(AND(Table2[[#This Row],[20D EMA]]&gt;Table2[[#This Row],[50D EMA]],Table2[[#This Row],[50D EMA]]&gt;Table2[[#This Row],[200D EMA]]),"Uptrend","Downtrend/NoTrend")</f>
        <v>Downtrend/NoTrend</v>
      </c>
      <c r="AL723">
        <v>-0.14000000000000001</v>
      </c>
      <c r="AM723" t="s">
        <v>3193</v>
      </c>
      <c r="AN723">
        <v>-1.04</v>
      </c>
      <c r="AO723" t="s">
        <v>3193</v>
      </c>
      <c r="AP723">
        <v>-9.9261029732701997E-2</v>
      </c>
      <c r="AQ723">
        <f>(Table2[[#This Row],[Sharpe Ratio]]-AVERAGE(Table2[Sharpe Ratio]))/_xlfn.STDEV.P(Table2[Sharpe Ratio])</f>
        <v>-1.9345560571606999</v>
      </c>
      <c r="AR72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3">
        <f>_xlfn.RANK.AVG(Table2[[#This Row],[1Y Return vs Nifty Z-Score]],Table2[1Y Return vs Nifty Z-Score])</f>
        <v>730</v>
      </c>
      <c r="AT723">
        <f>_xlfn.RANK.AVG(Table2[[#This Row],[6M Return vs Nifty Z-Score]],Table2[6M Return vs Nifty Z-Score])</f>
        <v>590</v>
      </c>
      <c r="AU723">
        <f>_xlfn.RANK.AVG(Table2[[#This Row],[Sharpe Ratio Z-Score]],Table2[Sharpe Ratio Z-Score])</f>
        <v>718</v>
      </c>
      <c r="AV723">
        <f>(Table2[[#This Row],[Rank 1Y]]+Table2[[#This Row],[Rank 6M]]+Table2[[#This Row],[Rank Sharpe]])/3</f>
        <v>679.33333333333337</v>
      </c>
    </row>
    <row r="724" spans="1:48" x14ac:dyDescent="0.3">
      <c r="A724" t="s">
        <v>1395</v>
      </c>
      <c r="B724" t="s">
        <v>1396</v>
      </c>
      <c r="C724" t="s">
        <v>3162</v>
      </c>
      <c r="D724" t="s">
        <v>460</v>
      </c>
      <c r="E724">
        <v>8005.8504083199996</v>
      </c>
      <c r="F724">
        <v>728.9</v>
      </c>
      <c r="G724">
        <v>-44.182004433887101</v>
      </c>
      <c r="H724">
        <f>(Table2[[#This Row],[1Y Return vs Nifty]]-AVERAGE(Table2[1Y Return vs Nifty]))/_xlfn.STDEV.P(Table2[1Y Return vs Nifty])</f>
        <v>-1.1548826875985341</v>
      </c>
      <c r="I724">
        <v>-3.6043845979954501</v>
      </c>
      <c r="J724">
        <f>(Table2[[#This Row],[1M Return vs Nifty]]-AVERAGE(Table2[1M Return vs Nifty]))/_xlfn.STDEV.P(Table2[1M Return vs Nifty])</f>
        <v>-0.3119240763413374</v>
      </c>
      <c r="K724">
        <v>-28.218151846571999</v>
      </c>
      <c r="L724">
        <f>(Table2[[#This Row],[6M Return vs Nifty]]-AVERAGE(Table2[6M Return vs Nifty]))/_xlfn.STDEV.P(Table2[6M Return vs Nifty])</f>
        <v>-1.1886093341206951</v>
      </c>
      <c r="M724">
        <v>-0.12896133215333699</v>
      </c>
      <c r="N724">
        <f>(Table2[[#This Row],[1W Return vs Nifty]]-AVERAGE(Table2[1W Return vs Nifty]))/_xlfn.STDEV.P(Table2[1W Return vs Nifty])</f>
        <v>-0.82774809440923847</v>
      </c>
      <c r="O724">
        <v>744.04</v>
      </c>
      <c r="P724">
        <v>758.49218363096304</v>
      </c>
      <c r="Q724">
        <v>817.55908158665795</v>
      </c>
      <c r="R724">
        <v>34.447035428247297</v>
      </c>
      <c r="S724" s="1">
        <f>(Table2[[#This Row],[Close Price]]-Table2[[#This Row],[20D EMA]])/Table2[[#This Row],[20D EMA]]</f>
        <v>-2.0348368367292063E-2</v>
      </c>
      <c r="T724" s="1">
        <f>(Table2[[#This Row],[Close Price]]-Table2[[#This Row],[50D EMA]])/Table2[[#This Row],[50D EMA]]</f>
        <v>-3.9014487254572489E-2</v>
      </c>
      <c r="U724" s="1">
        <f>(Table2[[#This Row],[Close Price]]-Table2[[#This Row],[200D EMA]])/Table2[[#This Row],[200D EMA]]</f>
        <v>-0.10844363861091851</v>
      </c>
      <c r="V724">
        <v>0.61876343454976401</v>
      </c>
      <c r="W724">
        <v>722</v>
      </c>
      <c r="X724">
        <v>738.4</v>
      </c>
      <c r="Y724">
        <v>722</v>
      </c>
      <c r="Z724">
        <v>738.4</v>
      </c>
      <c r="AA724">
        <v>715.75</v>
      </c>
      <c r="AB724">
        <v>784.1</v>
      </c>
      <c r="AC724" s="1">
        <f>(Table2[[#This Row],[Close Price]]/Table2[[#This Row],[Day Low]])-1</f>
        <v>9.5567867036010501E-3</v>
      </c>
      <c r="AD724" s="1">
        <f>(Table2[[#This Row],[Day High]]/Table2[[#This Row],[Close Price]])-1</f>
        <v>1.3033337906434461E-2</v>
      </c>
      <c r="AE724" s="1">
        <f>(Table2[[#This Row],[Close Price]]/Table2[[#This Row],[Current Week Low]])-1</f>
        <v>9.5567867036010501E-3</v>
      </c>
      <c r="AF724" s="1">
        <f>(Table2[[#This Row],[Current Week High]]/Table2[[#This Row],[Close Price]])-1</f>
        <v>1.3033337906434461E-2</v>
      </c>
      <c r="AG724" s="1">
        <f>(Table2[[#This Row],[Close Price]]/Table2[[#This Row],[Current Month Low]])-1</f>
        <v>1.837233670974503E-2</v>
      </c>
      <c r="AH724" s="1">
        <f>(Table2[[#This Row],[Current Month High]]/Table2[[#This Row],[Close Price]])-1</f>
        <v>7.5730552887913305E-2</v>
      </c>
      <c r="AI724">
        <v>51.776649746192803</v>
      </c>
      <c r="AJ724">
        <v>1.8372336709745001</v>
      </c>
      <c r="AK724" t="str">
        <f>IF(AND(Table2[[#This Row],[20D EMA]]&gt;Table2[[#This Row],[50D EMA]],Table2[[#This Row],[50D EMA]]&gt;Table2[[#This Row],[200D EMA]]),"Uptrend","Downtrend/NoTrend")</f>
        <v>Downtrend/NoTrend</v>
      </c>
      <c r="AL724">
        <v>-0.06</v>
      </c>
      <c r="AM724" t="s">
        <v>3193</v>
      </c>
      <c r="AN724">
        <v>-1.03</v>
      </c>
      <c r="AO724" t="s">
        <v>3193</v>
      </c>
      <c r="AP724">
        <v>-4.1321971424570003E-2</v>
      </c>
      <c r="AQ724">
        <f>(Table2[[#This Row],[Sharpe Ratio]]-AVERAGE(Table2[Sharpe Ratio]))/_xlfn.STDEV.P(Table2[Sharpe Ratio])</f>
        <v>-1.2592619312983409</v>
      </c>
      <c r="AR724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4">
        <f>_xlfn.RANK.AVG(Table2[[#This Row],[1Y Return vs Nifty Z-Score]],Table2[1Y Return vs Nifty Z-Score])</f>
        <v>693</v>
      </c>
      <c r="AT724">
        <f>_xlfn.RANK.AVG(Table2[[#This Row],[6M Return vs Nifty Z-Score]],Table2[6M Return vs Nifty Z-Score])</f>
        <v>691</v>
      </c>
      <c r="AU724">
        <f>_xlfn.RANK.AVG(Table2[[#This Row],[Sharpe Ratio Z-Score]],Table2[Sharpe Ratio Z-Score])</f>
        <v>656</v>
      </c>
      <c r="AV724">
        <f>(Table2[[#This Row],[Rank 1Y]]+Table2[[#This Row],[Rank 6M]]+Table2[[#This Row],[Rank Sharpe]])/3</f>
        <v>680</v>
      </c>
    </row>
    <row r="725" spans="1:48" x14ac:dyDescent="0.3">
      <c r="A725" t="s">
        <v>1694</v>
      </c>
      <c r="B725" t="s">
        <v>1695</v>
      </c>
      <c r="C725" t="s">
        <v>3148</v>
      </c>
      <c r="D725" t="s">
        <v>24</v>
      </c>
      <c r="E725">
        <v>5178.2172531249998</v>
      </c>
      <c r="F725">
        <v>306.25</v>
      </c>
      <c r="G725">
        <v>-42.823652206393398</v>
      </c>
      <c r="H725">
        <f>(Table2[[#This Row],[1Y Return vs Nifty]]-AVERAGE(Table2[1Y Return vs Nifty]))/_xlfn.STDEV.P(Table2[1Y Return vs Nifty])</f>
        <v>-1.132353747673198</v>
      </c>
      <c r="I725">
        <v>-4.9414170902323802</v>
      </c>
      <c r="J725">
        <f>(Table2[[#This Row],[1M Return vs Nifty]]-AVERAGE(Table2[1M Return vs Nifty]))/_xlfn.STDEV.P(Table2[1M Return vs Nifty])</f>
        <v>-0.45927883095391636</v>
      </c>
      <c r="K725">
        <v>-38.017338498753404</v>
      </c>
      <c r="L725">
        <f>(Table2[[#This Row],[6M Return vs Nifty]]-AVERAGE(Table2[6M Return vs Nifty]))/_xlfn.STDEV.P(Table2[6M Return vs Nifty])</f>
        <v>-1.4854915573490866</v>
      </c>
      <c r="M725">
        <v>-1.4384346483377599</v>
      </c>
      <c r="N725">
        <f>(Table2[[#This Row],[1W Return vs Nifty]]-AVERAGE(Table2[1W Return vs Nifty]))/_xlfn.STDEV.P(Table2[1W Return vs Nifty])</f>
        <v>-1.0800488812765232</v>
      </c>
      <c r="O725">
        <v>358.72</v>
      </c>
      <c r="P725">
        <v>322.71558240692599</v>
      </c>
      <c r="Q725">
        <v>339.73046825891703</v>
      </c>
      <c r="R725">
        <v>37.157558535565599</v>
      </c>
      <c r="S725" s="1">
        <f>(Table2[[#This Row],[Close Price]]-Table2[[#This Row],[20D EMA]])/Table2[[#This Row],[20D EMA]]</f>
        <v>-0.14627007136485287</v>
      </c>
      <c r="T725" s="1">
        <f>(Table2[[#This Row],[Close Price]]-Table2[[#This Row],[50D EMA]])/Table2[[#This Row],[50D EMA]]</f>
        <v>-5.1021962695819961E-2</v>
      </c>
      <c r="U725" s="1">
        <f>(Table2[[#This Row],[Close Price]]-Table2[[#This Row],[200D EMA]])/Table2[[#This Row],[200D EMA]]</f>
        <v>-9.8550090106727578E-2</v>
      </c>
      <c r="V725">
        <v>0.77382987399576098</v>
      </c>
      <c r="W725">
        <v>301.8</v>
      </c>
      <c r="X725">
        <v>309.60000000000002</v>
      </c>
      <c r="Y725">
        <v>304</v>
      </c>
      <c r="Z725">
        <v>307.7</v>
      </c>
      <c r="AA725">
        <v>304</v>
      </c>
      <c r="AB725">
        <v>310.95</v>
      </c>
      <c r="AC725" s="1">
        <f>(Table2[[#This Row],[Close Price]]/Table2[[#This Row],[Day Low]])-1</f>
        <v>1.4744864148442671E-2</v>
      </c>
      <c r="AD725" s="1">
        <f>(Table2[[#This Row],[Day High]]/Table2[[#This Row],[Close Price]])-1</f>
        <v>1.0938775510204168E-2</v>
      </c>
      <c r="AE725" s="1">
        <f>(Table2[[#This Row],[Close Price]]/Table2[[#This Row],[Current Week Low]])-1</f>
        <v>7.4013157894736725E-3</v>
      </c>
      <c r="AF725" s="1">
        <f>(Table2[[#This Row],[Current Week High]]/Table2[[#This Row],[Close Price]])-1</f>
        <v>4.7346938775509884E-3</v>
      </c>
      <c r="AG725" s="1">
        <f>(Table2[[#This Row],[Close Price]]/Table2[[#This Row],[Current Month Low]])-1</f>
        <v>7.4013157894736725E-3</v>
      </c>
      <c r="AH725" s="1">
        <f>(Table2[[#This Row],[Current Month High]]/Table2[[#This Row],[Close Price]])-1</f>
        <v>1.5346938775510077E-2</v>
      </c>
      <c r="AI725">
        <v>37.877551020408099</v>
      </c>
      <c r="AJ725">
        <v>0.74013157894736703</v>
      </c>
      <c r="AK725" t="str">
        <f>IF(AND(Table2[[#This Row],[20D EMA]]&gt;Table2[[#This Row],[50D EMA]],Table2[[#This Row],[50D EMA]]&gt;Table2[[#This Row],[200D EMA]]),"Uptrend","Downtrend/NoTrend")</f>
        <v>Downtrend/NoTrend</v>
      </c>
      <c r="AL725">
        <v>-0.16</v>
      </c>
      <c r="AM725" t="s">
        <v>3193</v>
      </c>
      <c r="AN725">
        <v>-2.73</v>
      </c>
      <c r="AO725" t="s">
        <v>3193</v>
      </c>
      <c r="AP725">
        <v>-2.9885233046403E-2</v>
      </c>
      <c r="AQ725">
        <f>(Table2[[#This Row],[Sharpe Ratio]]-AVERAGE(Table2[Sharpe Ratio]))/_xlfn.STDEV.P(Table2[Sharpe Ratio])</f>
        <v>-1.12596390279523</v>
      </c>
      <c r="AR725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5">
        <f>_xlfn.RANK.AVG(Table2[[#This Row],[1Y Return vs Nifty Z-Score]],Table2[1Y Return vs Nifty Z-Score])</f>
        <v>688</v>
      </c>
      <c r="AT725">
        <f>_xlfn.RANK.AVG(Table2[[#This Row],[6M Return vs Nifty Z-Score]],Table2[6M Return vs Nifty Z-Score])</f>
        <v>720</v>
      </c>
      <c r="AU725">
        <f>_xlfn.RANK.AVG(Table2[[#This Row],[Sharpe Ratio Z-Score]],Table2[Sharpe Ratio Z-Score])</f>
        <v>634</v>
      </c>
      <c r="AV725">
        <f>(Table2[[#This Row],[Rank 1Y]]+Table2[[#This Row],[Rank 6M]]+Table2[[#This Row],[Rank Sharpe]])/3</f>
        <v>680.66666666666663</v>
      </c>
    </row>
    <row r="726" spans="1:48" x14ac:dyDescent="0.3">
      <c r="A726" t="s">
        <v>1950</v>
      </c>
      <c r="B726" t="s">
        <v>1951</v>
      </c>
      <c r="C726" t="s">
        <v>3148</v>
      </c>
      <c r="D726" t="s">
        <v>54</v>
      </c>
      <c r="E726">
        <v>3670.0757616800001</v>
      </c>
      <c r="F726">
        <v>514.70000000000005</v>
      </c>
      <c r="G726">
        <v>-61.989125154998703</v>
      </c>
      <c r="H726">
        <f>(Table2[[#This Row],[1Y Return vs Nifty]]-AVERAGE(Table2[1Y Return vs Nifty]))/_xlfn.STDEV.P(Table2[1Y Return vs Nifty])</f>
        <v>-1.4502225448528905</v>
      </c>
      <c r="I726">
        <v>-11.7197102812812</v>
      </c>
      <c r="J726">
        <f>(Table2[[#This Row],[1M Return vs Nifty]]-AVERAGE(Table2[1M Return vs Nifty]))/_xlfn.STDEV.P(Table2[1M Return vs Nifty])</f>
        <v>-1.2063165698708238</v>
      </c>
      <c r="K726">
        <v>-52.616398627786303</v>
      </c>
      <c r="L726">
        <f>(Table2[[#This Row],[6M Return vs Nifty]]-AVERAGE(Table2[6M Return vs Nifty]))/_xlfn.STDEV.P(Table2[6M Return vs Nifty])</f>
        <v>-1.9277937179255886</v>
      </c>
      <c r="M726">
        <v>-2.9583353674033899</v>
      </c>
      <c r="N726">
        <f>(Table2[[#This Row],[1W Return vs Nifty]]-AVERAGE(Table2[1W Return vs Nifty]))/_xlfn.STDEV.P(Table2[1W Return vs Nifty])</f>
        <v>-1.3728934491198614</v>
      </c>
      <c r="O726">
        <v>832.18</v>
      </c>
      <c r="P726">
        <v>603.72287796686203</v>
      </c>
      <c r="Q726">
        <v>729.19039970883398</v>
      </c>
      <c r="R726">
        <v>15.9295863270511</v>
      </c>
      <c r="S726" s="1">
        <f>(Table2[[#This Row],[Close Price]]-Table2[[#This Row],[20D EMA]])/Table2[[#This Row],[20D EMA]]</f>
        <v>-0.38150400153812869</v>
      </c>
      <c r="T726" s="1">
        <f>(Table2[[#This Row],[Close Price]]-Table2[[#This Row],[50D EMA]])/Table2[[#This Row],[50D EMA]]</f>
        <v>-0.14745652552817187</v>
      </c>
      <c r="U726" s="1">
        <f>(Table2[[#This Row],[Close Price]]-Table2[[#This Row],[200D EMA]])/Table2[[#This Row],[200D EMA]]</f>
        <v>-0.29414868845569009</v>
      </c>
      <c r="V726">
        <v>0.83531600391861205</v>
      </c>
      <c r="W726">
        <v>513.45000000000005</v>
      </c>
      <c r="X726">
        <v>530</v>
      </c>
      <c r="Y726">
        <v>513.9</v>
      </c>
      <c r="Z726">
        <v>530.25</v>
      </c>
      <c r="AA726">
        <v>513.9</v>
      </c>
      <c r="AB726">
        <v>547.79999999999995</v>
      </c>
      <c r="AC726" s="1">
        <f>(Table2[[#This Row],[Close Price]]/Table2[[#This Row],[Day Low]])-1</f>
        <v>2.4345116369657305E-3</v>
      </c>
      <c r="AD726" s="1">
        <f>(Table2[[#This Row],[Day High]]/Table2[[#This Row],[Close Price]])-1</f>
        <v>2.9726054012045866E-2</v>
      </c>
      <c r="AE726" s="1">
        <f>(Table2[[#This Row],[Close Price]]/Table2[[#This Row],[Current Week Low]])-1</f>
        <v>1.5567230978790203E-3</v>
      </c>
      <c r="AF726" s="1">
        <f>(Table2[[#This Row],[Current Week High]]/Table2[[#This Row],[Close Price]])-1</f>
        <v>3.0211773848843881E-2</v>
      </c>
      <c r="AG726" s="1">
        <f>(Table2[[#This Row],[Close Price]]/Table2[[#This Row],[Current Month Low]])-1</f>
        <v>1.5567230978790203E-3</v>
      </c>
      <c r="AH726" s="1">
        <f>(Table2[[#This Row],[Current Month High]]/Table2[[#This Row],[Close Price]])-1</f>
        <v>6.4309306392072774E-2</v>
      </c>
      <c r="AI726">
        <v>141.53876044297601</v>
      </c>
      <c r="AJ726">
        <v>0.155672309787902</v>
      </c>
      <c r="AK726" t="str">
        <f>IF(AND(Table2[[#This Row],[20D EMA]]&gt;Table2[[#This Row],[50D EMA]],Table2[[#This Row],[50D EMA]]&gt;Table2[[#This Row],[200D EMA]]),"Uptrend","Downtrend/NoTrend")</f>
        <v>Downtrend/NoTrend</v>
      </c>
      <c r="AL726">
        <v>-0.28000000000000003</v>
      </c>
      <c r="AM726" t="s">
        <v>3193</v>
      </c>
      <c r="AN726">
        <v>-13.02</v>
      </c>
      <c r="AO726" t="s">
        <v>3193</v>
      </c>
      <c r="AP726">
        <v>-4.6784228945989997E-3</v>
      </c>
      <c r="AQ726">
        <f>(Table2[[#This Row],[Sharpe Ratio]]-AVERAGE(Table2[Sharpe Ratio]))/_xlfn.STDEV.P(Table2[Sharpe Ratio])</f>
        <v>-0.83217226509352071</v>
      </c>
      <c r="AR726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6">
        <f>_xlfn.RANK.AVG(Table2[[#This Row],[1Y Return vs Nifty Z-Score]],Table2[1Y Return vs Nifty Z-Score])</f>
        <v>728</v>
      </c>
      <c r="AT726">
        <f>_xlfn.RANK.AVG(Table2[[#This Row],[6M Return vs Nifty Z-Score]],Table2[6M Return vs Nifty Z-Score])</f>
        <v>730</v>
      </c>
      <c r="AU726">
        <f>_xlfn.RANK.AVG(Table2[[#This Row],[Sharpe Ratio Z-Score]],Table2[Sharpe Ratio Z-Score])</f>
        <v>587</v>
      </c>
      <c r="AV726">
        <f>(Table2[[#This Row],[Rank 1Y]]+Table2[[#This Row],[Rank 6M]]+Table2[[#This Row],[Rank Sharpe]])/3</f>
        <v>681.66666666666663</v>
      </c>
    </row>
    <row r="727" spans="1:48" x14ac:dyDescent="0.3">
      <c r="A727" t="s">
        <v>2253</v>
      </c>
      <c r="B727" t="s">
        <v>2254</v>
      </c>
      <c r="C727" t="s">
        <v>3165</v>
      </c>
      <c r="D727" t="s">
        <v>1954</v>
      </c>
      <c r="E727">
        <v>2557.504797906</v>
      </c>
      <c r="F727">
        <v>13.89</v>
      </c>
      <c r="G727">
        <v>-51.784832376684399</v>
      </c>
      <c r="H727">
        <f>(Table2[[#This Row],[1Y Return vs Nifty]]-AVERAGE(Table2[1Y Return vs Nifty]))/_xlfn.STDEV.P(Table2[1Y Return vs Nifty])</f>
        <v>-1.2809793291905172</v>
      </c>
      <c r="I727">
        <v>1.53615557615264</v>
      </c>
      <c r="J727">
        <f>(Table2[[#This Row],[1M Return vs Nifty]]-AVERAGE(Table2[1M Return vs Nifty]))/_xlfn.STDEV.P(Table2[1M Return vs Nifty])</f>
        <v>0.25461640815383324</v>
      </c>
      <c r="K727">
        <v>-34.250014623604201</v>
      </c>
      <c r="L727">
        <f>(Table2[[#This Row],[6M Return vs Nifty]]-AVERAGE(Table2[6M Return vs Nifty]))/_xlfn.STDEV.P(Table2[6M Return vs Nifty])</f>
        <v>-1.3713543817471998</v>
      </c>
      <c r="M727">
        <v>1.85227845515578</v>
      </c>
      <c r="N727">
        <f>(Table2[[#This Row],[1W Return vs Nifty]]-AVERAGE(Table2[1W Return vs Nifty]))/_xlfn.STDEV.P(Table2[1W Return vs Nifty])</f>
        <v>-0.44601572068864104</v>
      </c>
      <c r="O727">
        <v>17.48</v>
      </c>
      <c r="P727">
        <v>14.4826943561606</v>
      </c>
      <c r="Q727">
        <v>16.156629142040199</v>
      </c>
      <c r="R727">
        <v>40.350144512524501</v>
      </c>
      <c r="S727" s="1">
        <f>(Table2[[#This Row],[Close Price]]-Table2[[#This Row],[20D EMA]])/Table2[[#This Row],[20D EMA]]</f>
        <v>-0.20537757437070936</v>
      </c>
      <c r="T727" s="1">
        <f>(Table2[[#This Row],[Close Price]]-Table2[[#This Row],[50D EMA]])/Table2[[#This Row],[50D EMA]]</f>
        <v>-4.0924315709837594E-2</v>
      </c>
      <c r="U727" s="1">
        <f>(Table2[[#This Row],[Close Price]]-Table2[[#This Row],[200D EMA]])/Table2[[#This Row],[200D EMA]]</f>
        <v>-0.14029096800534574</v>
      </c>
      <c r="V727">
        <v>1.3948915898861001</v>
      </c>
      <c r="W727">
        <v>13.8</v>
      </c>
      <c r="X727">
        <v>13.95</v>
      </c>
      <c r="Y727">
        <v>13.7</v>
      </c>
      <c r="Z727">
        <v>14.34</v>
      </c>
      <c r="AA727">
        <v>13.7</v>
      </c>
      <c r="AB727">
        <v>14.34</v>
      </c>
      <c r="AC727" s="1">
        <f>(Table2[[#This Row],[Close Price]]/Table2[[#This Row],[Day Low]])-1</f>
        <v>6.521739130434856E-3</v>
      </c>
      <c r="AD727" s="1">
        <f>(Table2[[#This Row],[Day High]]/Table2[[#This Row],[Close Price]])-1</f>
        <v>4.3196544276455917E-3</v>
      </c>
      <c r="AE727" s="1">
        <f>(Table2[[#This Row],[Close Price]]/Table2[[#This Row],[Current Week Low]])-1</f>
        <v>1.3868613138686259E-2</v>
      </c>
      <c r="AF727" s="1">
        <f>(Table2[[#This Row],[Current Week High]]/Table2[[#This Row],[Close Price]])-1</f>
        <v>3.239740820734327E-2</v>
      </c>
      <c r="AG727" s="1">
        <f>(Table2[[#This Row],[Close Price]]/Table2[[#This Row],[Current Month Low]])-1</f>
        <v>1.3868613138686259E-2</v>
      </c>
      <c r="AH727" s="1">
        <f>(Table2[[#This Row],[Current Month High]]/Table2[[#This Row],[Close Price]])-1</f>
        <v>3.239740820734327E-2</v>
      </c>
      <c r="AI727">
        <v>87.5449964002879</v>
      </c>
      <c r="AJ727">
        <v>8.0933852140077907</v>
      </c>
      <c r="AK727" t="str">
        <f>IF(AND(Table2[[#This Row],[20D EMA]]&gt;Table2[[#This Row],[50D EMA]],Table2[[#This Row],[50D EMA]]&gt;Table2[[#This Row],[200D EMA]]),"Uptrend","Downtrend/NoTrend")</f>
        <v>Downtrend/NoTrend</v>
      </c>
      <c r="AL727">
        <v>-0.12</v>
      </c>
      <c r="AM727" t="s">
        <v>3193</v>
      </c>
      <c r="AN727">
        <v>-2.3199999999999998</v>
      </c>
      <c r="AO727" t="s">
        <v>3193</v>
      </c>
      <c r="AP727">
        <v>-2.1333679741815E-2</v>
      </c>
      <c r="AQ727">
        <f>(Table2[[#This Row],[Sharpe Ratio]]-AVERAGE(Table2[Sharpe Ratio]))/_xlfn.STDEV.P(Table2[Sharpe Ratio])</f>
        <v>-1.026293423463732</v>
      </c>
      <c r="AR727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7">
        <f>_xlfn.RANK.AVG(Table2[[#This Row],[1Y Return vs Nifty Z-Score]],Table2[1Y Return vs Nifty Z-Score])</f>
        <v>714</v>
      </c>
      <c r="AT727">
        <f>_xlfn.RANK.AVG(Table2[[#This Row],[6M Return vs Nifty Z-Score]],Table2[6M Return vs Nifty Z-Score])</f>
        <v>711</v>
      </c>
      <c r="AU727">
        <f>_xlfn.RANK.AVG(Table2[[#This Row],[Sharpe Ratio Z-Score]],Table2[Sharpe Ratio Z-Score])</f>
        <v>623</v>
      </c>
      <c r="AV727">
        <f>(Table2[[#This Row],[Rank 1Y]]+Table2[[#This Row],[Rank 6M]]+Table2[[#This Row],[Rank Sharpe]])/3</f>
        <v>682.66666666666663</v>
      </c>
    </row>
    <row r="728" spans="1:48" x14ac:dyDescent="0.3">
      <c r="A728" t="s">
        <v>1599</v>
      </c>
      <c r="B728" t="s">
        <v>1600</v>
      </c>
      <c r="C728" t="s">
        <v>3159</v>
      </c>
      <c r="D728" t="s">
        <v>455</v>
      </c>
      <c r="E728">
        <v>6018.3923353649998</v>
      </c>
      <c r="F728">
        <v>544.35</v>
      </c>
      <c r="G728">
        <v>-46.814442869530197</v>
      </c>
      <c r="H728">
        <f>(Table2[[#This Row],[1Y Return vs Nifty]]-AVERAGE(Table2[1Y Return vs Nifty]))/_xlfn.STDEV.P(Table2[1Y Return vs Nifty])</f>
        <v>-1.1985429740642719</v>
      </c>
      <c r="I728">
        <v>-5.78603557711478</v>
      </c>
      <c r="J728">
        <f>(Table2[[#This Row],[1M Return vs Nifty]]-AVERAGE(Table2[1M Return vs Nifty]))/_xlfn.STDEV.P(Table2[1M Return vs Nifty])</f>
        <v>-0.55236448937914862</v>
      </c>
      <c r="K728">
        <v>-21.899341342907999</v>
      </c>
      <c r="L728">
        <f>(Table2[[#This Row],[6M Return vs Nifty]]-AVERAGE(Table2[6M Return vs Nifty]))/_xlfn.STDEV.P(Table2[6M Return vs Nifty])</f>
        <v>-0.99717074058506971</v>
      </c>
      <c r="M728">
        <v>-0.58841793955627897</v>
      </c>
      <c r="N728">
        <f>(Table2[[#This Row],[1W Return vs Nifty]]-AVERAGE(Table2[1W Return vs Nifty]))/_xlfn.STDEV.P(Table2[1W Return vs Nifty])</f>
        <v>-0.91627319999665857</v>
      </c>
      <c r="O728">
        <v>635.37</v>
      </c>
      <c r="P728">
        <v>580.03749631291498</v>
      </c>
      <c r="Q728">
        <v>620.00518177417496</v>
      </c>
      <c r="R728">
        <v>26.356137319244301</v>
      </c>
      <c r="S728" s="1">
        <f>(Table2[[#This Row],[Close Price]]-Table2[[#This Row],[20D EMA]])/Table2[[#This Row],[20D EMA]]</f>
        <v>-0.14325511119505166</v>
      </c>
      <c r="T728" s="1">
        <f>(Table2[[#This Row],[Close Price]]-Table2[[#This Row],[50D EMA]])/Table2[[#This Row],[50D EMA]]</f>
        <v>-6.1526188461551619E-2</v>
      </c>
      <c r="U728" s="1">
        <f>(Table2[[#This Row],[Close Price]]-Table2[[#This Row],[200D EMA]])/Table2[[#This Row],[200D EMA]]</f>
        <v>-0.1220234668969765</v>
      </c>
      <c r="V728">
        <v>0.64754363595394104</v>
      </c>
      <c r="W728">
        <v>543.15</v>
      </c>
      <c r="X728">
        <v>548</v>
      </c>
      <c r="Y728">
        <v>540.5</v>
      </c>
      <c r="Z728">
        <v>549</v>
      </c>
      <c r="AA728">
        <v>540.5</v>
      </c>
      <c r="AB728">
        <v>554</v>
      </c>
      <c r="AC728" s="1">
        <f>(Table2[[#This Row],[Close Price]]/Table2[[#This Row],[Day Low]])-1</f>
        <v>2.209334438000532E-3</v>
      </c>
      <c r="AD728" s="1">
        <f>(Table2[[#This Row],[Day High]]/Table2[[#This Row],[Close Price]])-1</f>
        <v>6.7052447873610088E-3</v>
      </c>
      <c r="AE728" s="1">
        <f>(Table2[[#This Row],[Close Price]]/Table2[[#This Row],[Current Week Low]])-1</f>
        <v>7.1230342275672154E-3</v>
      </c>
      <c r="AF728" s="1">
        <f>(Table2[[#This Row],[Current Week High]]/Table2[[#This Row],[Close Price]])-1</f>
        <v>8.5422981537612852E-3</v>
      </c>
      <c r="AG728" s="1">
        <f>(Table2[[#This Row],[Close Price]]/Table2[[#This Row],[Current Month Low]])-1</f>
        <v>7.1230342275672154E-3</v>
      </c>
      <c r="AH728" s="1">
        <f>(Table2[[#This Row],[Current Month High]]/Table2[[#This Row],[Close Price]])-1</f>
        <v>1.7727564985762889E-2</v>
      </c>
      <c r="AI728">
        <v>42.555341232662798</v>
      </c>
      <c r="AJ728">
        <v>4.4116236693200399</v>
      </c>
      <c r="AK728" t="str">
        <f>IF(AND(Table2[[#This Row],[20D EMA]]&gt;Table2[[#This Row],[50D EMA]],Table2[[#This Row],[50D EMA]]&gt;Table2[[#This Row],[200D EMA]]),"Uptrend","Downtrend/NoTrend")</f>
        <v>Downtrend/NoTrend</v>
      </c>
      <c r="AL728">
        <v>-0.24</v>
      </c>
      <c r="AM728" t="s">
        <v>3193</v>
      </c>
      <c r="AN728">
        <v>-4.18</v>
      </c>
      <c r="AO728" t="s">
        <v>3193</v>
      </c>
      <c r="AP728">
        <v>-8.0521290946971996E-2</v>
      </c>
      <c r="AQ728">
        <f>(Table2[[#This Row],[Sharpe Ratio]]-AVERAGE(Table2[Sharpe Ratio]))/_xlfn.STDEV.P(Table2[Sharpe Ratio])</f>
        <v>-1.7161397436801209</v>
      </c>
      <c r="AR728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8">
        <f>_xlfn.RANK.AVG(Table2[[#This Row],[1Y Return vs Nifty Z-Score]],Table2[1Y Return vs Nifty Z-Score])</f>
        <v>700</v>
      </c>
      <c r="AT728">
        <f>_xlfn.RANK.AVG(Table2[[#This Row],[6M Return vs Nifty Z-Score]],Table2[6M Return vs Nifty Z-Score])</f>
        <v>656</v>
      </c>
      <c r="AU728">
        <f>_xlfn.RANK.AVG(Table2[[#This Row],[Sharpe Ratio Z-Score]],Table2[Sharpe Ratio Z-Score])</f>
        <v>702</v>
      </c>
      <c r="AV728">
        <f>(Table2[[#This Row],[Rank 1Y]]+Table2[[#This Row],[Rank 6M]]+Table2[[#This Row],[Rank Sharpe]])/3</f>
        <v>686</v>
      </c>
    </row>
    <row r="729" spans="1:48" x14ac:dyDescent="0.3">
      <c r="A729" t="s">
        <v>2351</v>
      </c>
      <c r="B729" t="s">
        <v>2352</v>
      </c>
      <c r="C729" t="s">
        <v>3162</v>
      </c>
      <c r="D729" t="s">
        <v>400</v>
      </c>
      <c r="E729">
        <v>2304.8824491119999</v>
      </c>
      <c r="F729">
        <v>200.14</v>
      </c>
      <c r="G729">
        <v>-56.984628541564398</v>
      </c>
      <c r="H729">
        <f>(Table2[[#This Row],[1Y Return vs Nifty]]-AVERAGE(Table2[1Y Return vs Nifty]))/_xlfn.STDEV.P(Table2[1Y Return vs Nifty])</f>
        <v>-1.3672205065902256</v>
      </c>
      <c r="I729">
        <v>-5.44972697442822</v>
      </c>
      <c r="J729">
        <f>(Table2[[#This Row],[1M Return vs Nifty]]-AVERAGE(Table2[1M Return vs Nifty]))/_xlfn.STDEV.P(Table2[1M Return vs Nifty])</f>
        <v>-0.5152998167472469</v>
      </c>
      <c r="K729">
        <v>-25.4293569380959</v>
      </c>
      <c r="L729">
        <f>(Table2[[#This Row],[6M Return vs Nifty]]-AVERAGE(Table2[6M Return vs Nifty]))/_xlfn.STDEV.P(Table2[6M Return vs Nifty])</f>
        <v>-1.1041182776744856</v>
      </c>
      <c r="M729">
        <v>3.2210787751631198</v>
      </c>
      <c r="N729">
        <f>(Table2[[#This Row],[1W Return vs Nifty]]-AVERAGE(Table2[1W Return vs Nifty]))/_xlfn.STDEV.P(Table2[1W Return vs Nifty])</f>
        <v>-0.1822841932617737</v>
      </c>
      <c r="O729">
        <v>271.2</v>
      </c>
      <c r="P729">
        <v>211.510762238892</v>
      </c>
      <c r="Q729">
        <v>241.358046635514</v>
      </c>
      <c r="R729">
        <v>36.903547283409601</v>
      </c>
      <c r="S729" s="1">
        <f>(Table2[[#This Row],[Close Price]]-Table2[[#This Row],[20D EMA]])/Table2[[#This Row],[20D EMA]]</f>
        <v>-0.26202064896755162</v>
      </c>
      <c r="T729" s="1">
        <f>(Table2[[#This Row],[Close Price]]-Table2[[#This Row],[50D EMA]])/Table2[[#This Row],[50D EMA]]</f>
        <v>-5.3759733634968616E-2</v>
      </c>
      <c r="U729" s="1">
        <f>(Table2[[#This Row],[Close Price]]-Table2[[#This Row],[200D EMA]])/Table2[[#This Row],[200D EMA]]</f>
        <v>-0.17077552296302473</v>
      </c>
      <c r="V729">
        <v>0.51834837837515702</v>
      </c>
      <c r="W729">
        <v>200.43</v>
      </c>
      <c r="X729">
        <v>202.33</v>
      </c>
      <c r="Y729">
        <v>198.75</v>
      </c>
      <c r="Z729">
        <v>203.43</v>
      </c>
      <c r="AA729">
        <v>198.75</v>
      </c>
      <c r="AB729">
        <v>204.95</v>
      </c>
      <c r="AC729" s="1">
        <f>(Table2[[#This Row],[Close Price]]/Table2[[#This Row],[Day Low]])-1</f>
        <v>-1.446889188245426E-3</v>
      </c>
      <c r="AD729" s="1">
        <f>(Table2[[#This Row],[Day High]]/Table2[[#This Row],[Close Price]])-1</f>
        <v>1.0942340361747016E-2</v>
      </c>
      <c r="AE729" s="1">
        <f>(Table2[[#This Row],[Close Price]]/Table2[[#This Row],[Current Week Low]])-1</f>
        <v>6.9937106918238623E-3</v>
      </c>
      <c r="AF729" s="1">
        <f>(Table2[[#This Row],[Current Week High]]/Table2[[#This Row],[Close Price]])-1</f>
        <v>1.643849305486178E-2</v>
      </c>
      <c r="AG729" s="1">
        <f>(Table2[[#This Row],[Close Price]]/Table2[[#This Row],[Current Month Low]])-1</f>
        <v>6.9937106918238623E-3</v>
      </c>
      <c r="AH729" s="1">
        <f>(Table2[[#This Row],[Current Month High]]/Table2[[#This Row],[Close Price]])-1</f>
        <v>2.4033176776256715E-2</v>
      </c>
      <c r="AI729">
        <v>115.723993204756</v>
      </c>
      <c r="AJ729">
        <v>4.5117493472584798</v>
      </c>
      <c r="AK729" t="str">
        <f>IF(AND(Table2[[#This Row],[20D EMA]]&gt;Table2[[#This Row],[50D EMA]],Table2[[#This Row],[50D EMA]]&gt;Table2[[#This Row],[200D EMA]]),"Uptrend","Downtrend/NoTrend")</f>
        <v>Downtrend/NoTrend</v>
      </c>
      <c r="AL729">
        <v>-0.06</v>
      </c>
      <c r="AM729" t="s">
        <v>3193</v>
      </c>
      <c r="AN729">
        <v>-4.08</v>
      </c>
      <c r="AO729" t="s">
        <v>3193</v>
      </c>
      <c r="AP729">
        <v>-5.0433308352815003E-2</v>
      </c>
      <c r="AQ729">
        <f>(Table2[[#This Row],[Sharpe Ratio]]-AVERAGE(Table2[Sharpe Ratio]))/_xlfn.STDEV.P(Table2[Sharpe Ratio])</f>
        <v>-1.3654568279028834</v>
      </c>
      <c r="AR729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29">
        <f>_xlfn.RANK.AVG(Table2[[#This Row],[1Y Return vs Nifty Z-Score]],Table2[1Y Return vs Nifty Z-Score])</f>
        <v>722</v>
      </c>
      <c r="AT729">
        <f>_xlfn.RANK.AVG(Table2[[#This Row],[6M Return vs Nifty Z-Score]],Table2[6M Return vs Nifty Z-Score])</f>
        <v>681</v>
      </c>
      <c r="AU729">
        <f>_xlfn.RANK.AVG(Table2[[#This Row],[Sharpe Ratio Z-Score]],Table2[Sharpe Ratio Z-Score])</f>
        <v>674</v>
      </c>
      <c r="AV729">
        <f>(Table2[[#This Row],[Rank 1Y]]+Table2[[#This Row],[Rank 6M]]+Table2[[#This Row],[Rank Sharpe]])/3</f>
        <v>692.33333333333337</v>
      </c>
    </row>
    <row r="730" spans="1:48" x14ac:dyDescent="0.3">
      <c r="A730" t="s">
        <v>1613</v>
      </c>
      <c r="B730" t="s">
        <v>1614</v>
      </c>
      <c r="C730" t="s">
        <v>3149</v>
      </c>
      <c r="D730" t="s">
        <v>734</v>
      </c>
      <c r="E730">
        <v>5910.0554811900001</v>
      </c>
      <c r="F730">
        <v>121.17</v>
      </c>
      <c r="G730">
        <v>-50.706265437652299</v>
      </c>
      <c r="H730">
        <f>(Table2[[#This Row],[1Y Return vs Nifty]]-AVERAGE(Table2[1Y Return vs Nifty]))/_xlfn.STDEV.P(Table2[1Y Return vs Nifty])</f>
        <v>-1.2630907659128305</v>
      </c>
      <c r="I730">
        <v>-7.4589473677931402</v>
      </c>
      <c r="J730">
        <f>(Table2[[#This Row],[1M Return vs Nifty]]-AVERAGE(Table2[1M Return vs Nifty]))/_xlfn.STDEV.P(Table2[1M Return vs Nifty])</f>
        <v>-0.73673660287316867</v>
      </c>
      <c r="K730">
        <v>-21.603310694100699</v>
      </c>
      <c r="L730">
        <f>(Table2[[#This Row],[6M Return vs Nifty]]-AVERAGE(Table2[6M Return vs Nifty]))/_xlfn.STDEV.P(Table2[6M Return vs Nifty])</f>
        <v>-0.98820201284458031</v>
      </c>
      <c r="M730">
        <v>2.27898915044105</v>
      </c>
      <c r="N730">
        <f>(Table2[[#This Row],[1W Return vs Nifty]]-AVERAGE(Table2[1W Return vs Nifty]))/_xlfn.STDEV.P(Table2[1W Return vs Nifty])</f>
        <v>-0.36379988409652114</v>
      </c>
      <c r="O730">
        <v>135.69</v>
      </c>
      <c r="P730">
        <v>128.78943080101999</v>
      </c>
      <c r="Q730">
        <v>135.74562649862099</v>
      </c>
      <c r="R730">
        <v>42.5879839883508</v>
      </c>
      <c r="S730" s="1">
        <f>(Table2[[#This Row],[Close Price]]-Table2[[#This Row],[20D EMA]])/Table2[[#This Row],[20D EMA]]</f>
        <v>-0.10700862259562234</v>
      </c>
      <c r="T730" s="1">
        <f>(Table2[[#This Row],[Close Price]]-Table2[[#This Row],[50D EMA]])/Table2[[#This Row],[50D EMA]]</f>
        <v>-5.9161926204891989E-2</v>
      </c>
      <c r="U730" s="1">
        <f>(Table2[[#This Row],[Close Price]]-Table2[[#This Row],[200D EMA]])/Table2[[#This Row],[200D EMA]]</f>
        <v>-0.10737455691634427</v>
      </c>
      <c r="V730">
        <v>1.17868332456932</v>
      </c>
      <c r="W730">
        <v>120.79</v>
      </c>
      <c r="X730">
        <v>122.1</v>
      </c>
      <c r="Y730">
        <v>120.78</v>
      </c>
      <c r="Z730">
        <v>122.9</v>
      </c>
      <c r="AA730">
        <v>119</v>
      </c>
      <c r="AB730">
        <v>122.9</v>
      </c>
      <c r="AC730" s="1">
        <f>(Table2[[#This Row],[Close Price]]/Table2[[#This Row],[Day Low]])-1</f>
        <v>3.1459557910422653E-3</v>
      </c>
      <c r="AD730" s="1">
        <f>(Table2[[#This Row],[Day High]]/Table2[[#This Row],[Close Price]])-1</f>
        <v>7.6751671205743666E-3</v>
      </c>
      <c r="AE730" s="1">
        <f>(Table2[[#This Row],[Close Price]]/Table2[[#This Row],[Current Week Low]])-1</f>
        <v>3.2290114257327307E-3</v>
      </c>
      <c r="AF730" s="1">
        <f>(Table2[[#This Row],[Current Week High]]/Table2[[#This Row],[Close Price]])-1</f>
        <v>1.4277461417842696E-2</v>
      </c>
      <c r="AG730" s="1">
        <f>(Table2[[#This Row],[Close Price]]/Table2[[#This Row],[Current Month Low]])-1</f>
        <v>1.8235294117647127E-2</v>
      </c>
      <c r="AH730" s="1">
        <f>(Table2[[#This Row],[Current Month High]]/Table2[[#This Row],[Close Price]])-1</f>
        <v>1.4277461417842696E-2</v>
      </c>
      <c r="AI730">
        <v>40.257489477593403</v>
      </c>
      <c r="AJ730">
        <v>10.657534246575301</v>
      </c>
      <c r="AK730" t="str">
        <f>IF(AND(Table2[[#This Row],[20D EMA]]&gt;Table2[[#This Row],[50D EMA]],Table2[[#This Row],[50D EMA]]&gt;Table2[[#This Row],[200D EMA]]),"Uptrend","Downtrend/NoTrend")</f>
        <v>Downtrend/NoTrend</v>
      </c>
      <c r="AL730">
        <v>-0.22</v>
      </c>
      <c r="AM730" t="s">
        <v>3193</v>
      </c>
      <c r="AN730">
        <v>-3.99</v>
      </c>
      <c r="AO730" t="s">
        <v>3193</v>
      </c>
      <c r="AP730">
        <v>-0.11389461891491499</v>
      </c>
      <c r="AQ730">
        <f>(Table2[[#This Row],[Sharpe Ratio]]-AVERAGE(Table2[Sharpe Ratio]))/_xlfn.STDEV.P(Table2[Sharpe Ratio])</f>
        <v>-2.1051141763913743</v>
      </c>
      <c r="AR730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0">
        <f>_xlfn.RANK.AVG(Table2[[#This Row],[1Y Return vs Nifty Z-Score]],Table2[1Y Return vs Nifty Z-Score])</f>
        <v>712</v>
      </c>
      <c r="AT730">
        <f>_xlfn.RANK.AVG(Table2[[#This Row],[6M Return vs Nifty Z-Score]],Table2[6M Return vs Nifty Z-Score])</f>
        <v>653</v>
      </c>
      <c r="AU730">
        <f>_xlfn.RANK.AVG(Table2[[#This Row],[Sharpe Ratio Z-Score]],Table2[Sharpe Ratio Z-Score])</f>
        <v>727</v>
      </c>
      <c r="AV730">
        <f>(Table2[[#This Row],[Rank 1Y]]+Table2[[#This Row],[Rank 6M]]+Table2[[#This Row],[Rank Sharpe]])/3</f>
        <v>697.33333333333337</v>
      </c>
    </row>
    <row r="731" spans="1:48" x14ac:dyDescent="0.3">
      <c r="A731" t="s">
        <v>2341</v>
      </c>
      <c r="B731" t="s">
        <v>2342</v>
      </c>
      <c r="C731" t="s">
        <v>3157</v>
      </c>
      <c r="D731" t="s">
        <v>1227</v>
      </c>
      <c r="E731">
        <v>2320.3527975249999</v>
      </c>
      <c r="F731">
        <v>320.95</v>
      </c>
      <c r="G731">
        <v>-64.198726110308698</v>
      </c>
      <c r="H731">
        <f>(Table2[[#This Row],[1Y Return vs Nifty]]-AVERAGE(Table2[1Y Return vs Nifty]))/_xlfn.STDEV.P(Table2[1Y Return vs Nifty])</f>
        <v>-1.4868698636952151</v>
      </c>
      <c r="I731">
        <v>-11.639668055747199</v>
      </c>
      <c r="J731">
        <f>(Table2[[#This Row],[1M Return vs Nifty]]-AVERAGE(Table2[1M Return vs Nifty]))/_xlfn.STDEV.P(Table2[1M Return vs Nifty])</f>
        <v>-1.1974950920303904</v>
      </c>
      <c r="K731">
        <v>-31.496468612555599</v>
      </c>
      <c r="L731">
        <f>(Table2[[#This Row],[6M Return vs Nifty]]-AVERAGE(Table2[6M Return vs Nifty]))/_xlfn.STDEV.P(Table2[6M Return vs Nifty])</f>
        <v>-1.2879312477119071</v>
      </c>
      <c r="M731">
        <v>9.2549526410753806</v>
      </c>
      <c r="N731">
        <f>(Table2[[#This Row],[1W Return vs Nifty]]-AVERAGE(Table2[1W Return vs Nifty]))/_xlfn.STDEV.P(Table2[1W Return vs Nifty])</f>
        <v>0.98028331033843319</v>
      </c>
      <c r="O731">
        <v>416.88</v>
      </c>
      <c r="P731">
        <v>349.90145334717499</v>
      </c>
      <c r="Q731">
        <v>400.69038659670002</v>
      </c>
      <c r="R731">
        <v>54.621616645112098</v>
      </c>
      <c r="S731" s="1">
        <f>(Table2[[#This Row],[Close Price]]-Table2[[#This Row],[20D EMA]])/Table2[[#This Row],[20D EMA]]</f>
        <v>-0.23011418153905203</v>
      </c>
      <c r="T731" s="1">
        <f>(Table2[[#This Row],[Close Price]]-Table2[[#This Row],[50D EMA]])/Table2[[#This Row],[50D EMA]]</f>
        <v>-8.2741735052038051E-2</v>
      </c>
      <c r="U731" s="1">
        <f>(Table2[[#This Row],[Close Price]]-Table2[[#This Row],[200D EMA]])/Table2[[#This Row],[200D EMA]]</f>
        <v>-0.19900748623889433</v>
      </c>
      <c r="V731">
        <v>1.25212759577667</v>
      </c>
      <c r="W731">
        <v>318.85000000000002</v>
      </c>
      <c r="X731">
        <v>331.95</v>
      </c>
      <c r="Y731">
        <v>304.3</v>
      </c>
      <c r="Z731">
        <v>324.39999999999998</v>
      </c>
      <c r="AA731">
        <v>304.3</v>
      </c>
      <c r="AB731">
        <v>327.95</v>
      </c>
      <c r="AC731" s="1">
        <f>(Table2[[#This Row],[Close Price]]/Table2[[#This Row],[Day Low]])-1</f>
        <v>6.5861690450053079E-3</v>
      </c>
      <c r="AD731" s="1">
        <f>(Table2[[#This Row],[Day High]]/Table2[[#This Row],[Close Price]])-1</f>
        <v>3.4273251285246831E-2</v>
      </c>
      <c r="AE731" s="1">
        <f>(Table2[[#This Row],[Close Price]]/Table2[[#This Row],[Current Week Low]])-1</f>
        <v>5.4715741045021193E-2</v>
      </c>
      <c r="AF731" s="1">
        <f>(Table2[[#This Row],[Current Week High]]/Table2[[#This Row],[Close Price]])-1</f>
        <v>1.0749337903100065E-2</v>
      </c>
      <c r="AG731" s="1">
        <f>(Table2[[#This Row],[Close Price]]/Table2[[#This Row],[Current Month Low]])-1</f>
        <v>5.4715741045021193E-2</v>
      </c>
      <c r="AH731" s="1">
        <f>(Table2[[#This Row],[Current Month High]]/Table2[[#This Row],[Close Price]])-1</f>
        <v>2.1810250817884347E-2</v>
      </c>
      <c r="AI731">
        <v>72.7371864776444</v>
      </c>
      <c r="AJ731">
        <v>14.1967621419676</v>
      </c>
      <c r="AK731" t="str">
        <f>IF(AND(Table2[[#This Row],[20D EMA]]&gt;Table2[[#This Row],[50D EMA]],Table2[[#This Row],[50D EMA]]&gt;Table2[[#This Row],[200D EMA]]),"Uptrend","Downtrend/NoTrend")</f>
        <v>Downtrend/NoTrend</v>
      </c>
      <c r="AL731">
        <v>-0.34</v>
      </c>
      <c r="AM731" t="s">
        <v>3193</v>
      </c>
      <c r="AN731">
        <v>-2.4500000000000002</v>
      </c>
      <c r="AO731" t="s">
        <v>3193</v>
      </c>
      <c r="AP731">
        <v>-4.7829538486905999E-2</v>
      </c>
      <c r="AQ731">
        <f>(Table2[[#This Row],[Sharpe Ratio]]-AVERAGE(Table2[Sharpe Ratio]))/_xlfn.STDEV.P(Table2[Sharpe Ratio])</f>
        <v>-1.3351092429249791</v>
      </c>
      <c r="AR731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1">
        <f>_xlfn.RANK.AVG(Table2[[#This Row],[1Y Return vs Nifty Z-Score]],Table2[1Y Return vs Nifty Z-Score])</f>
        <v>729</v>
      </c>
      <c r="AT731">
        <f>_xlfn.RANK.AVG(Table2[[#This Row],[6M Return vs Nifty Z-Score]],Table2[6M Return vs Nifty Z-Score])</f>
        <v>704</v>
      </c>
      <c r="AU731">
        <f>_xlfn.RANK.AVG(Table2[[#This Row],[Sharpe Ratio Z-Score]],Table2[Sharpe Ratio Z-Score])</f>
        <v>665</v>
      </c>
      <c r="AV731">
        <f>(Table2[[#This Row],[Rank 1Y]]+Table2[[#This Row],[Rank 6M]]+Table2[[#This Row],[Rank Sharpe]])/3</f>
        <v>699.33333333333337</v>
      </c>
    </row>
    <row r="732" spans="1:48" x14ac:dyDescent="0.3">
      <c r="A732" t="s">
        <v>1084</v>
      </c>
      <c r="B732" t="s">
        <v>1085</v>
      </c>
      <c r="C732" t="s">
        <v>3165</v>
      </c>
      <c r="D732" t="s">
        <v>633</v>
      </c>
      <c r="E732">
        <v>12419.5161006</v>
      </c>
      <c r="F732">
        <v>129.30000000000001</v>
      </c>
      <c r="G732">
        <v>-76.288952769324297</v>
      </c>
      <c r="H732">
        <f>(Table2[[#This Row],[1Y Return vs Nifty]]-AVERAGE(Table2[1Y Return vs Nifty]))/_xlfn.STDEV.P(Table2[1Y Return vs Nifty])</f>
        <v>-1.6873922205416609</v>
      </c>
      <c r="I732">
        <v>-2.7856903950312399</v>
      </c>
      <c r="J732">
        <f>(Table2[[#This Row],[1M Return vs Nifty]]-AVERAGE(Table2[1M Return vs Nifty]))/_xlfn.STDEV.P(Table2[1M Return vs Nifty])</f>
        <v>-0.22169554107313516</v>
      </c>
      <c r="K732">
        <v>-21.350909736970301</v>
      </c>
      <c r="L732">
        <f>(Table2[[#This Row],[6M Return vs Nifty]]-AVERAGE(Table2[6M Return vs Nifty]))/_xlfn.STDEV.P(Table2[6M Return vs Nifty])</f>
        <v>-0.98055511724420252</v>
      </c>
      <c r="M732">
        <v>3.4959886275555601</v>
      </c>
      <c r="N732">
        <f>(Table2[[#This Row],[1W Return vs Nifty]]-AVERAGE(Table2[1W Return vs Nifty]))/_xlfn.STDEV.P(Table2[1W Return vs Nifty])</f>
        <v>-0.12931635404051742</v>
      </c>
      <c r="O732">
        <v>131.85</v>
      </c>
      <c r="P732">
        <v>135.41941008289501</v>
      </c>
      <c r="Q732">
        <v>160.54184116479999</v>
      </c>
      <c r="R732">
        <v>43.2526547605937</v>
      </c>
      <c r="S732" s="1">
        <f>(Table2[[#This Row],[Close Price]]-Table2[[#This Row],[20D EMA]])/Table2[[#This Row],[20D EMA]]</f>
        <v>-1.9340159271899759E-2</v>
      </c>
      <c r="T732" s="1">
        <f>(Table2[[#This Row],[Close Price]]-Table2[[#This Row],[50D EMA]])/Table2[[#This Row],[50D EMA]]</f>
        <v>-4.5188574364259111E-2</v>
      </c>
      <c r="U732" s="1">
        <f>(Table2[[#This Row],[Close Price]]-Table2[[#This Row],[200D EMA]])/Table2[[#This Row],[200D EMA]]</f>
        <v>-0.19460248454936735</v>
      </c>
      <c r="V732">
        <v>0.929433936477147</v>
      </c>
      <c r="W732">
        <v>128.75</v>
      </c>
      <c r="X732">
        <v>131.30000000000001</v>
      </c>
      <c r="Y732">
        <v>128.75</v>
      </c>
      <c r="Z732">
        <v>131.97999999999999</v>
      </c>
      <c r="AA732">
        <v>125.23</v>
      </c>
      <c r="AB732">
        <v>143.55000000000001</v>
      </c>
      <c r="AC732" s="1">
        <f>(Table2[[#This Row],[Close Price]]/Table2[[#This Row],[Day Low]])-1</f>
        <v>4.2718446601943683E-3</v>
      </c>
      <c r="AD732" s="1">
        <f>(Table2[[#This Row],[Day High]]/Table2[[#This Row],[Close Price]])-1</f>
        <v>1.5467904098994678E-2</v>
      </c>
      <c r="AE732" s="1">
        <f>(Table2[[#This Row],[Close Price]]/Table2[[#This Row],[Current Week Low]])-1</f>
        <v>4.2718446601943683E-3</v>
      </c>
      <c r="AF732" s="1">
        <f>(Table2[[#This Row],[Current Week High]]/Table2[[#This Row],[Close Price]])-1</f>
        <v>2.0726991492652669E-2</v>
      </c>
      <c r="AG732" s="1">
        <f>(Table2[[#This Row],[Close Price]]/Table2[[#This Row],[Current Month Low]])-1</f>
        <v>3.2500199632675919E-2</v>
      </c>
      <c r="AH732" s="1">
        <f>(Table2[[#This Row],[Current Month High]]/Table2[[#This Row],[Close Price]])-1</f>
        <v>0.11020881670533633</v>
      </c>
      <c r="AI732">
        <v>131.78654292343299</v>
      </c>
      <c r="AJ732">
        <v>3.2500199632675901</v>
      </c>
      <c r="AK732" t="str">
        <f>IF(AND(Table2[[#This Row],[20D EMA]]&gt;Table2[[#This Row],[50D EMA]],Table2[[#This Row],[50D EMA]]&gt;Table2[[#This Row],[200D EMA]]),"Uptrend","Downtrend/NoTrend")</f>
        <v>Downtrend/NoTrend</v>
      </c>
      <c r="AL732">
        <v>-0.09</v>
      </c>
      <c r="AM732" t="s">
        <v>3193</v>
      </c>
      <c r="AN732">
        <v>-5.3</v>
      </c>
      <c r="AO732" t="s">
        <v>3193</v>
      </c>
      <c r="AP732">
        <v>-0.107205161982945</v>
      </c>
      <c r="AQ732">
        <f>(Table2[[#This Row],[Sharpe Ratio]]-AVERAGE(Table2[Sharpe Ratio]))/_xlfn.STDEV.P(Table2[Sharpe Ratio])</f>
        <v>-2.0271468931237666</v>
      </c>
      <c r="AR732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2">
        <f>_xlfn.RANK.AVG(Table2[[#This Row],[1Y Return vs Nifty Z-Score]],Table2[1Y Return vs Nifty Z-Score])</f>
        <v>731</v>
      </c>
      <c r="AT732">
        <f>_xlfn.RANK.AVG(Table2[[#This Row],[6M Return vs Nifty Z-Score]],Table2[6M Return vs Nifty Z-Score])</f>
        <v>651</v>
      </c>
      <c r="AU732">
        <f>_xlfn.RANK.AVG(Table2[[#This Row],[Sharpe Ratio Z-Score]],Table2[Sharpe Ratio Z-Score])</f>
        <v>721</v>
      </c>
      <c r="AV732">
        <f>(Table2[[#This Row],[Rank 1Y]]+Table2[[#This Row],[Rank 6M]]+Table2[[#This Row],[Rank Sharpe]])/3</f>
        <v>701</v>
      </c>
    </row>
    <row r="733" spans="1:48" x14ac:dyDescent="0.3">
      <c r="A733" t="s">
        <v>1725</v>
      </c>
      <c r="B733" t="s">
        <v>1726</v>
      </c>
      <c r="C733" t="s">
        <v>3157</v>
      </c>
      <c r="D733" t="s">
        <v>452</v>
      </c>
      <c r="E733">
        <v>4957.9043059699998</v>
      </c>
      <c r="F733">
        <v>298.89999999999998</v>
      </c>
      <c r="G733">
        <v>-56.403867253145002</v>
      </c>
      <c r="H733">
        <f>(Table2[[#This Row],[1Y Return vs Nifty]]-AVERAGE(Table2[1Y Return vs Nifty]))/_xlfn.STDEV.P(Table2[1Y Return vs Nifty])</f>
        <v>-1.3575882949201328</v>
      </c>
      <c r="I733">
        <v>-4.6191520701745503</v>
      </c>
      <c r="J733">
        <f>(Table2[[#This Row],[1M Return vs Nifty]]-AVERAGE(Table2[1M Return vs Nifty]))/_xlfn.STDEV.P(Table2[1M Return vs Nifty])</f>
        <v>-0.42376190580321155</v>
      </c>
      <c r="K733">
        <v>-29.139988127996901</v>
      </c>
      <c r="L733">
        <f>(Table2[[#This Row],[6M Return vs Nifty]]-AVERAGE(Table2[6M Return vs Nifty]))/_xlfn.STDEV.P(Table2[6M Return vs Nifty])</f>
        <v>-1.2165378565987413</v>
      </c>
      <c r="M733">
        <v>2.0637581437363099</v>
      </c>
      <c r="N733">
        <f>(Table2[[#This Row],[1W Return vs Nifty]]-AVERAGE(Table2[1W Return vs Nifty]))/_xlfn.STDEV.P(Table2[1W Return vs Nifty])</f>
        <v>-0.40526919216006618</v>
      </c>
      <c r="O733">
        <v>374.31</v>
      </c>
      <c r="P733">
        <v>311.14933382713599</v>
      </c>
      <c r="Q733">
        <v>347.45778317963698</v>
      </c>
      <c r="R733">
        <v>41.212893689858497</v>
      </c>
      <c r="S733" s="1">
        <f>(Table2[[#This Row],[Close Price]]-Table2[[#This Row],[20D EMA]])/Table2[[#This Row],[20D EMA]]</f>
        <v>-0.20146402714327702</v>
      </c>
      <c r="T733" s="1">
        <f>(Table2[[#This Row],[Close Price]]-Table2[[#This Row],[50D EMA]])/Table2[[#This Row],[50D EMA]]</f>
        <v>-3.9368022024888302E-2</v>
      </c>
      <c r="U733" s="1">
        <f>(Table2[[#This Row],[Close Price]]-Table2[[#This Row],[200D EMA]])/Table2[[#This Row],[200D EMA]]</f>
        <v>-0.13975160589375096</v>
      </c>
      <c r="V733">
        <v>0.36533823984832497</v>
      </c>
      <c r="W733">
        <v>297.35000000000002</v>
      </c>
      <c r="X733">
        <v>301.05</v>
      </c>
      <c r="Y733">
        <v>298.2</v>
      </c>
      <c r="Z733">
        <v>302.8</v>
      </c>
      <c r="AA733">
        <v>298.2</v>
      </c>
      <c r="AB733">
        <v>305</v>
      </c>
      <c r="AC733" s="1">
        <f>(Table2[[#This Row],[Close Price]]/Table2[[#This Row],[Day Low]])-1</f>
        <v>5.2127122919116697E-3</v>
      </c>
      <c r="AD733" s="1">
        <f>(Table2[[#This Row],[Day High]]/Table2[[#This Row],[Close Price]])-1</f>
        <v>7.1930411508867032E-3</v>
      </c>
      <c r="AE733" s="1">
        <f>(Table2[[#This Row],[Close Price]]/Table2[[#This Row],[Current Week Low]])-1</f>
        <v>2.3474178403755097E-3</v>
      </c>
      <c r="AF733" s="1">
        <f>(Table2[[#This Row],[Current Week High]]/Table2[[#This Row],[Close Price]])-1</f>
        <v>1.3047842087654749E-2</v>
      </c>
      <c r="AG733" s="1">
        <f>(Table2[[#This Row],[Close Price]]/Table2[[#This Row],[Current Month Low]])-1</f>
        <v>2.3474178403755097E-3</v>
      </c>
      <c r="AH733" s="1">
        <f>(Table2[[#This Row],[Current Month High]]/Table2[[#This Row],[Close Price]])-1</f>
        <v>2.0408163265306145E-2</v>
      </c>
      <c r="AI733">
        <v>81.465373034459603</v>
      </c>
      <c r="AJ733">
        <v>13.801637159718201</v>
      </c>
      <c r="AK733" t="str">
        <f>IF(AND(Table2[[#This Row],[20D EMA]]&gt;Table2[[#This Row],[50D EMA]],Table2[[#This Row],[50D EMA]]&gt;Table2[[#This Row],[200D EMA]]),"Uptrend","Downtrend/NoTrend")</f>
        <v>Downtrend/NoTrend</v>
      </c>
      <c r="AL733">
        <v>-0.15</v>
      </c>
      <c r="AM733" t="s">
        <v>3193</v>
      </c>
      <c r="AN733">
        <v>-1.84</v>
      </c>
      <c r="AO733" t="s">
        <v>3193</v>
      </c>
      <c r="AP733">
        <v>-0.105922415711817</v>
      </c>
      <c r="AQ733">
        <f>(Table2[[#This Row],[Sharpe Ratio]]-AVERAGE(Table2[Sharpe Ratio]))/_xlfn.STDEV.P(Table2[Sharpe Ratio])</f>
        <v>-2.012196166495491</v>
      </c>
      <c r="AR733" t="str">
        <f>IF(Table2[[#This Row],[Uptrend]]="Uptrend",Table2[[#This Row],[Sharpe Ratio Z-Score]]+Table2[[#This Row],[1Y Return vs Nifty Z-Score]]+Table2[[#This Row],[1M Return vs Nifty Z-Score]]+Table2[[#This Row],[6M Return vs Nifty Z-Score]]+Table2[[#This Row],[1W Return vs Nifty Z-Score]],"-")</f>
        <v>-</v>
      </c>
      <c r="AS733">
        <f>_xlfn.RANK.AVG(Table2[[#This Row],[1Y Return vs Nifty Z-Score]],Table2[1Y Return vs Nifty Z-Score])</f>
        <v>720</v>
      </c>
      <c r="AT733">
        <f>_xlfn.RANK.AVG(Table2[[#This Row],[6M Return vs Nifty Z-Score]],Table2[6M Return vs Nifty Z-Score])</f>
        <v>694</v>
      </c>
      <c r="AU733">
        <f>_xlfn.RANK.AVG(Table2[[#This Row],[Sharpe Ratio Z-Score]],Table2[Sharpe Ratio Z-Score])</f>
        <v>720</v>
      </c>
      <c r="AV733">
        <f>(Table2[[#This Row],[Rank 1Y]]+Table2[[#This Row],[Rank 6M]]+Table2[[#This Row],[Rank Sharpe]])/3</f>
        <v>711.33333333333337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B3BE-16A5-40FF-9D4C-0AF9B7439211}">
  <dimension ref="A1:Q1486"/>
  <sheetViews>
    <sheetView topLeftCell="E888" workbookViewId="0">
      <selection sqref="A1:Q1486"/>
    </sheetView>
  </sheetViews>
  <sheetFormatPr defaultRowHeight="14.4" x14ac:dyDescent="0.3"/>
  <cols>
    <col min="1" max="1" width="48.5546875" bestFit="1" customWidth="1"/>
    <col min="2" max="2" width="14.109375" bestFit="1" customWidth="1"/>
    <col min="3" max="3" width="31.88671875" bestFit="1" customWidth="1"/>
    <col min="4" max="4" width="42.44140625" bestFit="1" customWidth="1"/>
    <col min="5" max="5" width="13" bestFit="1" customWidth="1"/>
    <col min="6" max="6" width="12.6640625" bestFit="1" customWidth="1"/>
    <col min="7" max="7" width="18.5546875" bestFit="1" customWidth="1"/>
    <col min="8" max="9" width="19.44140625" bestFit="1" customWidth="1"/>
    <col min="10" max="10" width="19.5546875" bestFit="1" customWidth="1"/>
    <col min="11" max="12" width="12" bestFit="1" customWidth="1"/>
    <col min="13" max="13" width="23.88671875" bestFit="1" customWidth="1"/>
    <col min="14" max="14" width="17.6640625" bestFit="1" customWidth="1"/>
    <col min="15" max="15" width="23.77734375" bestFit="1" customWidth="1"/>
    <col min="16" max="16" width="23.33203125" bestFit="1" customWidth="1"/>
    <col min="17" max="17" width="14" bestFit="1" customWidth="1"/>
  </cols>
  <sheetData>
    <row r="1" spans="1:17" x14ac:dyDescent="0.3">
      <c r="A1" t="s">
        <v>0</v>
      </c>
      <c r="B1" t="s">
        <v>1</v>
      </c>
      <c r="C1" t="s">
        <v>3145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3">
      <c r="A2" t="s">
        <v>16</v>
      </c>
      <c r="B2" t="s">
        <v>17</v>
      </c>
      <c r="C2" t="s">
        <v>3146</v>
      </c>
      <c r="D2" t="s">
        <v>18</v>
      </c>
      <c r="E2">
        <v>1818823.0706082699</v>
      </c>
      <c r="F2">
        <v>2688.05</v>
      </c>
      <c r="G2">
        <v>-12.1904585826562</v>
      </c>
      <c r="H2">
        <v>-5.8936833269426199</v>
      </c>
      <c r="I2">
        <v>-20.7502546416999</v>
      </c>
      <c r="J2">
        <v>-0.25496855471142499</v>
      </c>
      <c r="K2">
        <v>2909.8070151275601</v>
      </c>
      <c r="L2">
        <v>2857.0994567364801</v>
      </c>
      <c r="M2">
        <v>21.806974014695001</v>
      </c>
      <c r="N2">
        <v>1.54414420714559</v>
      </c>
      <c r="O2">
        <v>19.7001543870091</v>
      </c>
      <c r="P2">
        <v>21.066972931585799</v>
      </c>
      <c r="Q2">
        <v>-3.8369755502750999E-2</v>
      </c>
    </row>
    <row r="3" spans="1:17" x14ac:dyDescent="0.3">
      <c r="A3" t="s">
        <v>19</v>
      </c>
      <c r="B3" t="s">
        <v>20</v>
      </c>
      <c r="C3" t="s">
        <v>3147</v>
      </c>
      <c r="D3" t="s">
        <v>21</v>
      </c>
      <c r="E3">
        <v>1489494.26941024</v>
      </c>
      <c r="F3">
        <v>4116.8</v>
      </c>
      <c r="G3">
        <v>-10.0457775346089</v>
      </c>
      <c r="H3">
        <v>-7.4651298633732299</v>
      </c>
      <c r="I3">
        <v>-8.0480399622799297</v>
      </c>
      <c r="J3">
        <v>-3.3586103428269198</v>
      </c>
      <c r="K3">
        <v>4290.6724400624998</v>
      </c>
      <c r="L3">
        <v>4054.3386860699602</v>
      </c>
      <c r="M3">
        <v>17.163099828037701</v>
      </c>
      <c r="N3">
        <v>1.0710387331142901</v>
      </c>
      <c r="O3">
        <v>11.549018655266201</v>
      </c>
      <c r="P3">
        <v>24.337058290546601</v>
      </c>
      <c r="Q3">
        <v>-1.9733076913226E-2</v>
      </c>
    </row>
    <row r="4" spans="1:17" x14ac:dyDescent="0.3">
      <c r="A4" t="s">
        <v>22</v>
      </c>
      <c r="B4" t="s">
        <v>23</v>
      </c>
      <c r="C4" t="s">
        <v>3148</v>
      </c>
      <c r="D4" t="s">
        <v>24</v>
      </c>
      <c r="E4">
        <v>1285097.34652024</v>
      </c>
      <c r="F4">
        <v>1684.1</v>
      </c>
      <c r="G4">
        <v>-16.7652335414475</v>
      </c>
      <c r="H4">
        <v>2.4455232393270498</v>
      </c>
      <c r="I4">
        <v>0.16790333440136901</v>
      </c>
      <c r="J4">
        <v>3.70636987098632</v>
      </c>
      <c r="K4">
        <v>1666.68776528322</v>
      </c>
      <c r="L4">
        <v>1602.2093712941601</v>
      </c>
      <c r="M4">
        <v>51.739642407241703</v>
      </c>
      <c r="N4">
        <v>0.90101403016430803</v>
      </c>
      <c r="O4">
        <v>6.5257407517368398</v>
      </c>
      <c r="P4">
        <v>23.508488870961799</v>
      </c>
      <c r="Q4">
        <v>-8.4348225713402003E-2</v>
      </c>
    </row>
    <row r="5" spans="1:17" x14ac:dyDescent="0.3">
      <c r="A5" t="s">
        <v>25</v>
      </c>
      <c r="B5" t="s">
        <v>26</v>
      </c>
      <c r="C5" t="s">
        <v>3149</v>
      </c>
      <c r="D5" t="s">
        <v>27</v>
      </c>
      <c r="E5">
        <v>1028506.6654679599</v>
      </c>
      <c r="F5">
        <v>1717.25</v>
      </c>
      <c r="G5">
        <v>54.556092775396998</v>
      </c>
      <c r="H5">
        <v>4.9909619888441199</v>
      </c>
      <c r="I5">
        <v>27.731652686203699</v>
      </c>
      <c r="J5">
        <v>1.8020022761105201</v>
      </c>
      <c r="K5">
        <v>1610.71831846493</v>
      </c>
      <c r="L5">
        <v>1375.7626883934399</v>
      </c>
      <c r="M5">
        <v>65.250639767655699</v>
      </c>
      <c r="N5">
        <v>0.78134763799488405</v>
      </c>
      <c r="O5">
        <v>3.5958654826030001</v>
      </c>
      <c r="P5">
        <v>91.7750851527165</v>
      </c>
      <c r="Q5">
        <v>0.179232916752979</v>
      </c>
    </row>
    <row r="6" spans="1:17" x14ac:dyDescent="0.3">
      <c r="A6" t="s">
        <v>28</v>
      </c>
      <c r="B6" t="s">
        <v>29</v>
      </c>
      <c r="C6" t="s">
        <v>3148</v>
      </c>
      <c r="D6" t="s">
        <v>24</v>
      </c>
      <c r="E6">
        <v>884765.09967390005</v>
      </c>
      <c r="F6">
        <v>1255.5</v>
      </c>
      <c r="G6">
        <v>5.0975088672292097</v>
      </c>
      <c r="H6">
        <v>-0.29204699249707899</v>
      </c>
      <c r="I6">
        <v>3.9243401711820201</v>
      </c>
      <c r="J6">
        <v>-0.80195916988001903</v>
      </c>
      <c r="K6">
        <v>1241.3407539923501</v>
      </c>
      <c r="L6">
        <v>1147.26510501183</v>
      </c>
      <c r="M6">
        <v>51.354307206610898</v>
      </c>
      <c r="N6">
        <v>0.91657767811937296</v>
      </c>
      <c r="O6">
        <v>8.5105535643170001</v>
      </c>
      <c r="P6">
        <v>39.655172413793103</v>
      </c>
      <c r="Q6">
        <v>7.9585671865470997E-2</v>
      </c>
    </row>
    <row r="7" spans="1:17" x14ac:dyDescent="0.3">
      <c r="A7" t="s">
        <v>30</v>
      </c>
      <c r="B7" t="s">
        <v>31</v>
      </c>
      <c r="C7" t="s">
        <v>3147</v>
      </c>
      <c r="D7" t="s">
        <v>21</v>
      </c>
      <c r="E7">
        <v>811522.52675864997</v>
      </c>
      <c r="F7">
        <v>1959.3</v>
      </c>
      <c r="G7">
        <v>9.7515951710389697</v>
      </c>
      <c r="H7">
        <v>1.80906259833938</v>
      </c>
      <c r="I7">
        <v>20.950130428159099</v>
      </c>
      <c r="J7">
        <v>0.488777672594014</v>
      </c>
      <c r="K7">
        <v>1877.7015063983699</v>
      </c>
      <c r="L7">
        <v>1688.0836301862701</v>
      </c>
      <c r="M7">
        <v>64.285439264891494</v>
      </c>
      <c r="N7">
        <v>0.860895477893456</v>
      </c>
      <c r="O7">
        <v>1.6408921553616</v>
      </c>
      <c r="P7">
        <v>44.956164687604002</v>
      </c>
      <c r="Q7">
        <v>-2.1458493482674999E-2</v>
      </c>
    </row>
    <row r="8" spans="1:17" x14ac:dyDescent="0.3">
      <c r="A8" t="s">
        <v>32</v>
      </c>
      <c r="B8" t="s">
        <v>33</v>
      </c>
      <c r="C8" t="s">
        <v>3148</v>
      </c>
      <c r="D8" t="s">
        <v>34</v>
      </c>
      <c r="E8">
        <v>718119.55103580898</v>
      </c>
      <c r="F8">
        <v>804.65</v>
      </c>
      <c r="G8">
        <v>12.915203540410401</v>
      </c>
      <c r="H8">
        <v>2.96865123066936</v>
      </c>
      <c r="I8">
        <v>-6.2791133081205697</v>
      </c>
      <c r="J8">
        <v>3.9150835102881998</v>
      </c>
      <c r="K8">
        <v>804.21593805617999</v>
      </c>
      <c r="L8">
        <v>769.95236012811904</v>
      </c>
      <c r="M8">
        <v>59.527581930887401</v>
      </c>
      <c r="N8">
        <v>0.93621016216269404</v>
      </c>
      <c r="O8">
        <v>13.3412042502951</v>
      </c>
      <c r="P8">
        <v>48.131443298969003</v>
      </c>
      <c r="Q8">
        <v>5.6685342326933001E-2</v>
      </c>
    </row>
    <row r="9" spans="1:17" x14ac:dyDescent="0.3">
      <c r="A9" t="s">
        <v>35</v>
      </c>
      <c r="B9" t="s">
        <v>36</v>
      </c>
      <c r="C9" t="s">
        <v>3150</v>
      </c>
      <c r="D9" t="s">
        <v>37</v>
      </c>
      <c r="E9">
        <v>653527.06156899</v>
      </c>
      <c r="F9">
        <v>2781.45</v>
      </c>
      <c r="G9">
        <v>-18.143324238361998</v>
      </c>
      <c r="H9">
        <v>-0.96564945114142897</v>
      </c>
      <c r="I9">
        <v>14.268871441813999</v>
      </c>
      <c r="J9">
        <v>-2.1053626191715802</v>
      </c>
      <c r="K9">
        <v>2813.5239547915198</v>
      </c>
      <c r="L9">
        <v>2621.0336294029598</v>
      </c>
      <c r="M9">
        <v>32.376776890151</v>
      </c>
      <c r="N9">
        <v>0.76206276051009403</v>
      </c>
      <c r="O9">
        <v>9.1157489798486306</v>
      </c>
      <c r="P9">
        <v>28.056444372827499</v>
      </c>
      <c r="Q9">
        <v>-3.3104898378410998E-2</v>
      </c>
    </row>
    <row r="10" spans="1:17" x14ac:dyDescent="0.3">
      <c r="A10" t="s">
        <v>38</v>
      </c>
      <c r="B10" t="s">
        <v>39</v>
      </c>
      <c r="C10" t="s">
        <v>3150</v>
      </c>
      <c r="D10" t="s">
        <v>40</v>
      </c>
      <c r="E10">
        <v>623566.333238355</v>
      </c>
      <c r="F10">
        <v>498.55</v>
      </c>
      <c r="G10">
        <v>-15.8179125667977</v>
      </c>
      <c r="H10">
        <v>-2.1185306749338699</v>
      </c>
      <c r="I10">
        <v>4.5544590841033896</v>
      </c>
      <c r="J10">
        <v>-2.6877418730812699</v>
      </c>
      <c r="K10">
        <v>499.515279696113</v>
      </c>
      <c r="L10">
        <v>464.433574503231</v>
      </c>
      <c r="M10">
        <v>42.899366805927599</v>
      </c>
      <c r="N10">
        <v>0.93076424331671004</v>
      </c>
      <c r="O10">
        <v>6.007421522415</v>
      </c>
      <c r="P10">
        <v>24.840365594090301</v>
      </c>
      <c r="Q10">
        <v>0.12226608568084101</v>
      </c>
    </row>
    <row r="11" spans="1:17" x14ac:dyDescent="0.3">
      <c r="A11" t="s">
        <v>41</v>
      </c>
      <c r="B11" t="s">
        <v>42</v>
      </c>
      <c r="C11" t="s">
        <v>3148</v>
      </c>
      <c r="D11" t="s">
        <v>43</v>
      </c>
      <c r="E11">
        <v>599514.90708928497</v>
      </c>
      <c r="F11">
        <v>947.85</v>
      </c>
      <c r="G11">
        <v>21.8981138513453</v>
      </c>
      <c r="H11">
        <v>-6.4718116767503604</v>
      </c>
      <c r="I11">
        <v>-13.928318652969899</v>
      </c>
      <c r="J11">
        <v>2.8845174377053202</v>
      </c>
      <c r="K11">
        <v>1018.39646039287</v>
      </c>
      <c r="L11">
        <v>969.05072755947003</v>
      </c>
      <c r="M11">
        <v>35.290624288394604</v>
      </c>
      <c r="N11">
        <v>0.56857665719139705</v>
      </c>
      <c r="O11">
        <v>28.923352851189499</v>
      </c>
      <c r="P11">
        <v>58.675818197036897</v>
      </c>
      <c r="Q11">
        <v>-3.5971131238441999E-2</v>
      </c>
    </row>
    <row r="12" spans="1:17" x14ac:dyDescent="0.3">
      <c r="A12" t="s">
        <v>44</v>
      </c>
      <c r="B12" t="s">
        <v>45</v>
      </c>
      <c r="C12" t="s">
        <v>3147</v>
      </c>
      <c r="D12" t="s">
        <v>21</v>
      </c>
      <c r="E12">
        <v>506073.97889549</v>
      </c>
      <c r="F12">
        <v>1870.1</v>
      </c>
      <c r="G12">
        <v>20.310728418439499</v>
      </c>
      <c r="H12">
        <v>3.5573138997298401</v>
      </c>
      <c r="I12">
        <v>11.7514723888996</v>
      </c>
      <c r="J12">
        <v>4.3574824263367997</v>
      </c>
      <c r="K12">
        <v>1739.58881832675</v>
      </c>
      <c r="L12">
        <v>1561.22109559305</v>
      </c>
      <c r="M12">
        <v>78.384705342173206</v>
      </c>
      <c r="N12">
        <v>1.0663665810990599</v>
      </c>
      <c r="O12">
        <v>0.67643441527192005</v>
      </c>
      <c r="P12">
        <v>54.292314673486999</v>
      </c>
      <c r="Q12">
        <v>4.7335045603542E-2</v>
      </c>
    </row>
    <row r="13" spans="1:17" x14ac:dyDescent="0.3">
      <c r="A13" t="s">
        <v>46</v>
      </c>
      <c r="B13" t="s">
        <v>47</v>
      </c>
      <c r="C13" t="s">
        <v>3151</v>
      </c>
      <c r="D13" t="s">
        <v>48</v>
      </c>
      <c r="E13">
        <v>488384.43853099999</v>
      </c>
      <c r="F13">
        <v>3551.9</v>
      </c>
      <c r="G13">
        <v>-12.358675958168501</v>
      </c>
      <c r="H13">
        <v>-0.61306605387797897</v>
      </c>
      <c r="I13">
        <v>-13.861567298909501</v>
      </c>
      <c r="J13">
        <v>1.7631335168146101</v>
      </c>
      <c r="K13">
        <v>3612.6324429684701</v>
      </c>
      <c r="L13">
        <v>3482.3147205288701</v>
      </c>
      <c r="M13">
        <v>47.724727269800603</v>
      </c>
      <c r="N13">
        <v>1.00693816357929</v>
      </c>
      <c r="O13">
        <v>10.3606520453841</v>
      </c>
      <c r="P13">
        <v>24.359715000962801</v>
      </c>
      <c r="Q13">
        <v>0.113466440736362</v>
      </c>
    </row>
    <row r="14" spans="1:17" x14ac:dyDescent="0.3">
      <c r="A14" t="s">
        <v>49</v>
      </c>
      <c r="B14" t="s">
        <v>50</v>
      </c>
      <c r="C14" t="s">
        <v>3152</v>
      </c>
      <c r="D14" t="s">
        <v>51</v>
      </c>
      <c r="E14">
        <v>455501.74737965001</v>
      </c>
      <c r="F14">
        <v>1898.45</v>
      </c>
      <c r="G14">
        <v>40.354204572710998</v>
      </c>
      <c r="H14">
        <v>4.1867882549323499</v>
      </c>
      <c r="I14">
        <v>10.768435938866</v>
      </c>
      <c r="J14">
        <v>-0.15313820486909099</v>
      </c>
      <c r="K14">
        <v>1825.0957463699301</v>
      </c>
      <c r="L14">
        <v>1596.02552933328</v>
      </c>
      <c r="M14">
        <v>49.326916237010799</v>
      </c>
      <c r="N14">
        <v>0.85137078877642802</v>
      </c>
      <c r="O14">
        <v>3.2605546630145499</v>
      </c>
      <c r="P14">
        <v>77.699255861843</v>
      </c>
      <c r="Q14">
        <v>0.144787500316127</v>
      </c>
    </row>
    <row r="15" spans="1:17" x14ac:dyDescent="0.3">
      <c r="A15" t="s">
        <v>52</v>
      </c>
      <c r="B15" t="s">
        <v>53</v>
      </c>
      <c r="C15" t="s">
        <v>3148</v>
      </c>
      <c r="D15" t="s">
        <v>54</v>
      </c>
      <c r="E15">
        <v>433987.92883105</v>
      </c>
      <c r="F15">
        <v>7016.9</v>
      </c>
      <c r="G15">
        <v>-39.547595886834699</v>
      </c>
      <c r="H15">
        <v>-4.7621353568209299</v>
      </c>
      <c r="I15">
        <v>-13.3422568243799</v>
      </c>
      <c r="J15">
        <v>-0.78062840443319903</v>
      </c>
      <c r="K15">
        <v>7242.2017872284096</v>
      </c>
      <c r="L15">
        <v>7072.5895149773896</v>
      </c>
      <c r="M15">
        <v>25.837295376211401</v>
      </c>
      <c r="N15">
        <v>0.79791784693023604</v>
      </c>
      <c r="O15">
        <v>16.2764183613846</v>
      </c>
      <c r="P15">
        <v>13.398946313713999</v>
      </c>
      <c r="Q15">
        <v>-6.8524734783277003E-2</v>
      </c>
    </row>
    <row r="16" spans="1:17" x14ac:dyDescent="0.3">
      <c r="A16" t="s">
        <v>55</v>
      </c>
      <c r="B16" t="s">
        <v>56</v>
      </c>
      <c r="C16" t="s">
        <v>3153</v>
      </c>
      <c r="D16" t="s">
        <v>57</v>
      </c>
      <c r="E16">
        <v>413659.77727644</v>
      </c>
      <c r="F16">
        <v>426.6</v>
      </c>
      <c r="G16">
        <v>48.365140146670697</v>
      </c>
      <c r="H16">
        <v>6.4755719982717901</v>
      </c>
      <c r="I16">
        <v>5.6191279627738</v>
      </c>
      <c r="J16">
        <v>2.2234859282495298</v>
      </c>
      <c r="K16">
        <v>413.23261172595699</v>
      </c>
      <c r="L16">
        <v>362.740826625539</v>
      </c>
      <c r="M16">
        <v>53.804893566323798</v>
      </c>
      <c r="N16">
        <v>0.77116024227979796</v>
      </c>
      <c r="O16">
        <v>5.1218940459446696</v>
      </c>
      <c r="P16">
        <v>87.310647639956102</v>
      </c>
      <c r="Q16">
        <v>0.181438789171596</v>
      </c>
    </row>
    <row r="17" spans="1:17" x14ac:dyDescent="0.3">
      <c r="A17" t="s">
        <v>58</v>
      </c>
      <c r="B17" t="s">
        <v>59</v>
      </c>
      <c r="C17" t="s">
        <v>3154</v>
      </c>
      <c r="D17" t="s">
        <v>60</v>
      </c>
      <c r="E17">
        <v>391329.02379344997</v>
      </c>
      <c r="F17">
        <v>12446.75</v>
      </c>
      <c r="G17">
        <v>-10.590048167467</v>
      </c>
      <c r="H17">
        <v>3.1110300979563101</v>
      </c>
      <c r="I17">
        <v>-12.311148335238601</v>
      </c>
      <c r="J17">
        <v>-3.3735235110491799E-2</v>
      </c>
      <c r="K17">
        <v>12573.245156315599</v>
      </c>
      <c r="L17">
        <v>11980.396040081499</v>
      </c>
      <c r="M17">
        <v>38.243145307975098</v>
      </c>
      <c r="N17">
        <v>0.91873137005550498</v>
      </c>
      <c r="O17">
        <v>9.90820897021311</v>
      </c>
      <c r="P17">
        <v>27.820880807997799</v>
      </c>
      <c r="Q17">
        <v>5.8585986956692003E-2</v>
      </c>
    </row>
    <row r="18" spans="1:17" x14ac:dyDescent="0.3">
      <c r="A18" t="s">
        <v>61</v>
      </c>
      <c r="B18" t="s">
        <v>62</v>
      </c>
      <c r="C18" t="s">
        <v>3154</v>
      </c>
      <c r="D18" t="s">
        <v>60</v>
      </c>
      <c r="E18">
        <v>378136.90837343998</v>
      </c>
      <c r="F18">
        <v>3155.8</v>
      </c>
      <c r="G18">
        <v>73.559604944317599</v>
      </c>
      <c r="H18">
        <v>16.1144746527821</v>
      </c>
      <c r="I18">
        <v>41.179290712417298</v>
      </c>
      <c r="J18">
        <v>2.09075271224919</v>
      </c>
      <c r="K18">
        <v>2929.4644673411999</v>
      </c>
      <c r="L18">
        <v>2463.0471747080601</v>
      </c>
      <c r="M18">
        <v>59.532313259098501</v>
      </c>
      <c r="N18">
        <v>1.07885286772693</v>
      </c>
      <c r="O18">
        <v>2.1008935927498502</v>
      </c>
      <c r="P18">
        <v>117.64137931034401</v>
      </c>
      <c r="Q18">
        <v>0.204122184866187</v>
      </c>
    </row>
    <row r="19" spans="1:17" x14ac:dyDescent="0.3">
      <c r="A19" t="s">
        <v>63</v>
      </c>
      <c r="B19" t="s">
        <v>64</v>
      </c>
      <c r="C19" t="s">
        <v>3148</v>
      </c>
      <c r="D19" t="s">
        <v>24</v>
      </c>
      <c r="E19">
        <v>376796.86970799998</v>
      </c>
      <c r="F19">
        <v>1895.2</v>
      </c>
      <c r="G19">
        <v>-18.553297369752901</v>
      </c>
      <c r="H19">
        <v>5.5608536311313603</v>
      </c>
      <c r="I19">
        <v>-7.1063219472894099</v>
      </c>
      <c r="J19">
        <v>6.0290011990279799</v>
      </c>
      <c r="K19">
        <v>1829.62666738289</v>
      </c>
      <c r="L19">
        <v>1790.6749274077399</v>
      </c>
      <c r="M19">
        <v>61.803513255429003</v>
      </c>
      <c r="N19">
        <v>1.1331149010072401</v>
      </c>
      <c r="O19">
        <v>2.4693963697762702</v>
      </c>
      <c r="P19">
        <v>22.758039965022501</v>
      </c>
      <c r="Q19">
        <v>-0.112851105408507</v>
      </c>
    </row>
    <row r="20" spans="1:17" x14ac:dyDescent="0.3">
      <c r="A20" t="s">
        <v>65</v>
      </c>
      <c r="B20" t="s">
        <v>66</v>
      </c>
      <c r="C20" t="s">
        <v>3148</v>
      </c>
      <c r="D20" t="s">
        <v>24</v>
      </c>
      <c r="E20">
        <v>356940.111527175</v>
      </c>
      <c r="F20">
        <v>1153.8499999999999</v>
      </c>
      <c r="G20">
        <v>-12.032115687064801</v>
      </c>
      <c r="H20">
        <v>-3.6469360520417502</v>
      </c>
      <c r="I20">
        <v>-3.4388351501473999</v>
      </c>
      <c r="J20">
        <v>0.619726311541824</v>
      </c>
      <c r="K20">
        <v>1196.5071717271501</v>
      </c>
      <c r="L20">
        <v>1146.73873485576</v>
      </c>
      <c r="M20">
        <v>32.8117025199031</v>
      </c>
      <c r="N20">
        <v>1.1784747073259401</v>
      </c>
      <c r="O20">
        <v>16.102612991289998</v>
      </c>
      <c r="P20">
        <v>21.2791675425688</v>
      </c>
      <c r="Q20">
        <v>2.5783306713549999E-2</v>
      </c>
    </row>
    <row r="21" spans="1:17" x14ac:dyDescent="0.3">
      <c r="A21" t="s">
        <v>67</v>
      </c>
      <c r="B21" t="s">
        <v>68</v>
      </c>
      <c r="C21" t="s">
        <v>3146</v>
      </c>
      <c r="D21" t="s">
        <v>69</v>
      </c>
      <c r="E21">
        <v>356902.52107422001</v>
      </c>
      <c r="F21">
        <v>283.7</v>
      </c>
      <c r="G21">
        <v>25.211277643815801</v>
      </c>
      <c r="H21">
        <v>-1.5036475243462799</v>
      </c>
      <c r="I21">
        <v>-11.1277987483994</v>
      </c>
      <c r="J21">
        <v>-0.61111191742507998</v>
      </c>
      <c r="K21">
        <v>299.91874292674498</v>
      </c>
      <c r="L21">
        <v>275.758156314985</v>
      </c>
      <c r="M21">
        <v>34.005720162641303</v>
      </c>
      <c r="N21">
        <v>0.65843351370244696</v>
      </c>
      <c r="O21">
        <v>21.6073316884032</v>
      </c>
      <c r="P21">
        <v>57.698721511951</v>
      </c>
      <c r="Q21">
        <v>6.6057274732686994E-2</v>
      </c>
    </row>
    <row r="22" spans="1:17" x14ac:dyDescent="0.3">
      <c r="A22" t="s">
        <v>70</v>
      </c>
      <c r="B22" t="s">
        <v>71</v>
      </c>
      <c r="C22" t="s">
        <v>3155</v>
      </c>
      <c r="D22" t="s">
        <v>72</v>
      </c>
      <c r="E22">
        <v>353936.14803687</v>
      </c>
      <c r="F22">
        <v>3104.7</v>
      </c>
      <c r="G22">
        <v>0.93370372378508204</v>
      </c>
      <c r="H22">
        <v>5.0657433579779401</v>
      </c>
      <c r="I22">
        <v>-13.8617781370587</v>
      </c>
      <c r="J22">
        <v>2.8413147068995199</v>
      </c>
      <c r="K22">
        <v>3082.5713357227501</v>
      </c>
      <c r="L22">
        <v>3017.20605219052</v>
      </c>
      <c r="M22">
        <v>49.061804399130899</v>
      </c>
      <c r="N22">
        <v>0.80654420855787901</v>
      </c>
      <c r="O22">
        <v>20.588140561084799</v>
      </c>
      <c r="P22">
        <v>44.943977591036401</v>
      </c>
      <c r="Q22">
        <v>7.4994980379725004E-2</v>
      </c>
    </row>
    <row r="23" spans="1:17" x14ac:dyDescent="0.3">
      <c r="A23" t="s">
        <v>73</v>
      </c>
      <c r="B23" t="s">
        <v>74</v>
      </c>
      <c r="C23" t="s">
        <v>3154</v>
      </c>
      <c r="D23" t="s">
        <v>60</v>
      </c>
      <c r="E23">
        <v>337647.50032759999</v>
      </c>
      <c r="F23">
        <v>917.3</v>
      </c>
      <c r="G23">
        <v>10.8254705110126</v>
      </c>
      <c r="H23">
        <v>-5.6972300318485498</v>
      </c>
      <c r="I23">
        <v>-20.663327500464899</v>
      </c>
      <c r="J23">
        <v>1.16062919245089</v>
      </c>
      <c r="K23">
        <v>991.18918861728503</v>
      </c>
      <c r="L23">
        <v>938.95491115918105</v>
      </c>
      <c r="M23">
        <v>30.167931686246298</v>
      </c>
      <c r="N23">
        <v>0.95868581655476703</v>
      </c>
      <c r="O23">
        <v>28.529379701297199</v>
      </c>
      <c r="P23">
        <v>47.5114577470451</v>
      </c>
      <c r="Q23">
        <v>8.4748787120521002E-2</v>
      </c>
    </row>
    <row r="24" spans="1:17" x14ac:dyDescent="0.3">
      <c r="A24" t="s">
        <v>75</v>
      </c>
      <c r="B24" t="s">
        <v>76</v>
      </c>
      <c r="C24" t="s">
        <v>3156</v>
      </c>
      <c r="D24" t="s">
        <v>77</v>
      </c>
      <c r="E24">
        <v>329034.59904062003</v>
      </c>
      <c r="F24">
        <v>11416.9</v>
      </c>
      <c r="G24">
        <v>10.816486870253501</v>
      </c>
      <c r="H24">
        <v>-2.2356374182584302</v>
      </c>
      <c r="I24">
        <v>7.5953465639021296</v>
      </c>
      <c r="J24">
        <v>0.26727913500580303</v>
      </c>
      <c r="K24">
        <v>11484.8383389145</v>
      </c>
      <c r="L24">
        <v>10593.332444594</v>
      </c>
      <c r="M24">
        <v>44.138532090883103</v>
      </c>
      <c r="N24">
        <v>0.85510809705058499</v>
      </c>
      <c r="O24">
        <v>6.3160752918918401</v>
      </c>
      <c r="P24">
        <v>39.9893324178013</v>
      </c>
      <c r="Q24">
        <v>5.7624171725364E-2</v>
      </c>
    </row>
    <row r="25" spans="1:17" x14ac:dyDescent="0.3">
      <c r="A25" t="s">
        <v>78</v>
      </c>
      <c r="B25" t="s">
        <v>79</v>
      </c>
      <c r="C25" t="s">
        <v>3154</v>
      </c>
      <c r="D25" t="s">
        <v>80</v>
      </c>
      <c r="E25">
        <v>321746.65305720002</v>
      </c>
      <c r="F25">
        <v>11521.5</v>
      </c>
      <c r="G25">
        <v>100.082694890177</v>
      </c>
      <c r="H25">
        <v>2.5885031655848501</v>
      </c>
      <c r="I25">
        <v>15.555105693219501</v>
      </c>
      <c r="J25">
        <v>2.44061991112022</v>
      </c>
      <c r="K25">
        <v>11230.913157724301</v>
      </c>
      <c r="L25">
        <v>9315.1516080202291</v>
      </c>
      <c r="M25">
        <v>33.503128120149199</v>
      </c>
      <c r="N25">
        <v>0.93101661469613595</v>
      </c>
      <c r="O25">
        <v>10.870980341101401</v>
      </c>
      <c r="P25">
        <v>128.964626391096</v>
      </c>
      <c r="Q25">
        <v>0.17851371062400501</v>
      </c>
    </row>
    <row r="26" spans="1:17" x14ac:dyDescent="0.3">
      <c r="A26" t="s">
        <v>81</v>
      </c>
      <c r="B26" t="s">
        <v>82</v>
      </c>
      <c r="C26" t="s">
        <v>3157</v>
      </c>
      <c r="D26" t="s">
        <v>83</v>
      </c>
      <c r="E26">
        <v>311225.54832599999</v>
      </c>
      <c r="F26">
        <v>3508.5</v>
      </c>
      <c r="G26">
        <v>-20.592817195573701</v>
      </c>
      <c r="H26">
        <v>-6.0046844782144904</v>
      </c>
      <c r="I26">
        <v>-15.0614427658622</v>
      </c>
      <c r="J26">
        <v>-1.80646167488464</v>
      </c>
      <c r="K26">
        <v>3593.6103487855698</v>
      </c>
      <c r="L26">
        <v>3476.55895727809</v>
      </c>
      <c r="M26">
        <v>33.314456348767003</v>
      </c>
      <c r="N26">
        <v>0.92202235319097303</v>
      </c>
      <c r="O26">
        <v>10.786660966224799</v>
      </c>
      <c r="P26">
        <v>14.8200873791173</v>
      </c>
      <c r="Q26">
        <v>3.3515906826056999E-2</v>
      </c>
    </row>
    <row r="27" spans="1:17" x14ac:dyDescent="0.3">
      <c r="A27" t="s">
        <v>84</v>
      </c>
      <c r="B27" t="s">
        <v>85</v>
      </c>
      <c r="C27" t="s">
        <v>3158</v>
      </c>
      <c r="D27" t="s">
        <v>86</v>
      </c>
      <c r="E27">
        <v>306804.53435834998</v>
      </c>
      <c r="F27">
        <v>1420.3</v>
      </c>
      <c r="G27">
        <v>49.426521222306398</v>
      </c>
      <c r="H27">
        <v>-2.0851937738654098</v>
      </c>
      <c r="I27">
        <v>-4.54108658461662</v>
      </c>
      <c r="J27">
        <v>4.0583262073329101</v>
      </c>
      <c r="K27">
        <v>1446.8445831225099</v>
      </c>
      <c r="L27">
        <v>1332.8714680348301</v>
      </c>
      <c r="M27">
        <v>49.191979389183402</v>
      </c>
      <c r="N27">
        <v>0.90045520843772997</v>
      </c>
      <c r="O27">
        <v>14.158980497078</v>
      </c>
      <c r="P27">
        <v>88.243870112657305</v>
      </c>
      <c r="Q27">
        <v>6.9633667715236006E-2</v>
      </c>
    </row>
    <row r="28" spans="1:17" x14ac:dyDescent="0.3">
      <c r="A28" t="s">
        <v>87</v>
      </c>
      <c r="B28" t="s">
        <v>88</v>
      </c>
      <c r="C28" t="s">
        <v>3153</v>
      </c>
      <c r="D28" t="s">
        <v>89</v>
      </c>
      <c r="E28">
        <v>306780.41696971498</v>
      </c>
      <c r="F28">
        <v>329.85</v>
      </c>
      <c r="G28">
        <v>35.5817595291835</v>
      </c>
      <c r="H28">
        <v>-1.02338788751159</v>
      </c>
      <c r="I28">
        <v>7.8577121970900503</v>
      </c>
      <c r="J28">
        <v>1.15621772192502</v>
      </c>
      <c r="K28">
        <v>337.40476173678798</v>
      </c>
      <c r="L28">
        <v>304.02145351259202</v>
      </c>
      <c r="M28">
        <v>36.7306698365919</v>
      </c>
      <c r="N28">
        <v>0.946412879132142</v>
      </c>
      <c r="O28">
        <v>11.035319084432301</v>
      </c>
      <c r="P28">
        <v>68.033622007131896</v>
      </c>
      <c r="Q28">
        <v>0.111966634829559</v>
      </c>
    </row>
    <row r="29" spans="1:17" x14ac:dyDescent="0.3">
      <c r="A29" t="s">
        <v>90</v>
      </c>
      <c r="B29" t="s">
        <v>91</v>
      </c>
      <c r="C29" t="s">
        <v>3159</v>
      </c>
      <c r="D29" t="s">
        <v>92</v>
      </c>
      <c r="E29">
        <v>305991.31349999999</v>
      </c>
      <c r="F29">
        <v>4575.3999999999996</v>
      </c>
      <c r="G29">
        <v>106.180488009152</v>
      </c>
      <c r="H29">
        <v>-1.72078799887766</v>
      </c>
      <c r="I29">
        <v>13.566588931043199</v>
      </c>
      <c r="J29">
        <v>8.1791626098043899</v>
      </c>
      <c r="K29">
        <v>4565.3688204820301</v>
      </c>
      <c r="L29">
        <v>4083.9560697094698</v>
      </c>
      <c r="M29">
        <v>65.082263368986901</v>
      </c>
      <c r="N29">
        <v>0.71084778047744301</v>
      </c>
      <c r="O29">
        <v>24.0274074397866</v>
      </c>
      <c r="P29">
        <v>158.81887091299899</v>
      </c>
      <c r="Q29">
        <v>0.25845960340574597</v>
      </c>
    </row>
    <row r="30" spans="1:17" x14ac:dyDescent="0.3">
      <c r="A30" t="s">
        <v>93</v>
      </c>
      <c r="B30" t="s">
        <v>94</v>
      </c>
      <c r="C30" t="s">
        <v>3146</v>
      </c>
      <c r="D30" t="s">
        <v>95</v>
      </c>
      <c r="E30">
        <v>304716.10212851397</v>
      </c>
      <c r="F30">
        <v>494.45</v>
      </c>
      <c r="G30">
        <v>31.611650644798502</v>
      </c>
      <c r="H30">
        <v>2.5014518665337002</v>
      </c>
      <c r="I30">
        <v>-2.8693894089013798</v>
      </c>
      <c r="J30">
        <v>3.2801599675294701</v>
      </c>
      <c r="K30">
        <v>499.79771469973298</v>
      </c>
      <c r="L30">
        <v>455.847300557609</v>
      </c>
      <c r="M30">
        <v>48.568245443386097</v>
      </c>
      <c r="N30">
        <v>0.63629710373387705</v>
      </c>
      <c r="O30">
        <v>9.9302255030842197</v>
      </c>
      <c r="P30">
        <v>63.238692637834198</v>
      </c>
      <c r="Q30">
        <v>0.133665209006612</v>
      </c>
    </row>
    <row r="31" spans="1:17" x14ac:dyDescent="0.3">
      <c r="A31" t="s">
        <v>96</v>
      </c>
      <c r="B31" t="s">
        <v>97</v>
      </c>
      <c r="C31" t="s">
        <v>3148</v>
      </c>
      <c r="D31" t="s">
        <v>43</v>
      </c>
      <c r="E31">
        <v>295457.286667165</v>
      </c>
      <c r="F31">
        <v>1853.95</v>
      </c>
      <c r="G31">
        <v>-13.9819362300126</v>
      </c>
      <c r="H31">
        <v>-0.70661949170846206</v>
      </c>
      <c r="I31">
        <v>-0.60746791078968698</v>
      </c>
      <c r="J31">
        <v>-1.2784019673448199</v>
      </c>
      <c r="K31">
        <v>1811.5139243564199</v>
      </c>
      <c r="L31">
        <v>1674.5733734886001</v>
      </c>
      <c r="M31">
        <v>38.086272973224702</v>
      </c>
      <c r="N31">
        <v>0.67558883778327805</v>
      </c>
      <c r="O31">
        <v>9.4905472100110497</v>
      </c>
      <c r="P31">
        <v>30.647264014657601</v>
      </c>
      <c r="Q31">
        <v>-4.7562309907708003E-2</v>
      </c>
    </row>
    <row r="32" spans="1:17" x14ac:dyDescent="0.3">
      <c r="A32" t="s">
        <v>98</v>
      </c>
      <c r="B32" t="s">
        <v>99</v>
      </c>
      <c r="C32" t="s">
        <v>3157</v>
      </c>
      <c r="D32" t="s">
        <v>100</v>
      </c>
      <c r="E32">
        <v>294033.24599928898</v>
      </c>
      <c r="F32">
        <v>3067.1</v>
      </c>
      <c r="G32">
        <v>-28.3102989914169</v>
      </c>
      <c r="H32">
        <v>-8.1967145464173097</v>
      </c>
      <c r="I32">
        <v>-4.6741165406896403</v>
      </c>
      <c r="J32">
        <v>-0.78662267770377703</v>
      </c>
      <c r="K32">
        <v>3146.9049038616399</v>
      </c>
      <c r="L32">
        <v>3059.9714390108002</v>
      </c>
      <c r="M32">
        <v>33.788734754893198</v>
      </c>
      <c r="N32">
        <v>0.84642488615936795</v>
      </c>
      <c r="O32">
        <v>11.6021649114798</v>
      </c>
      <c r="P32">
        <v>14.868356990374799</v>
      </c>
      <c r="Q32">
        <v>-4.8097488955750001E-2</v>
      </c>
    </row>
    <row r="33" spans="1:17" x14ac:dyDescent="0.3">
      <c r="A33" t="s">
        <v>101</v>
      </c>
      <c r="B33" t="s">
        <v>102</v>
      </c>
      <c r="C33" t="s">
        <v>3160</v>
      </c>
      <c r="D33" t="s">
        <v>103</v>
      </c>
      <c r="E33">
        <v>288806.90050292498</v>
      </c>
      <c r="F33">
        <v>8124.25</v>
      </c>
      <c r="G33">
        <v>258.59894076376003</v>
      </c>
      <c r="H33">
        <v>13.9382950295687</v>
      </c>
      <c r="I33">
        <v>92.1787679884238</v>
      </c>
      <c r="J33">
        <v>8.7118569138013608</v>
      </c>
      <c r="K33">
        <v>7153.2886589689097</v>
      </c>
      <c r="L33">
        <v>5288.9611316967103</v>
      </c>
      <c r="M33">
        <v>63.721529869569601</v>
      </c>
      <c r="N33">
        <v>0.82723103906137097</v>
      </c>
      <c r="O33">
        <v>2.7171738929747402</v>
      </c>
      <c r="P33">
        <v>317.69922879177301</v>
      </c>
      <c r="Q33">
        <v>0.297694038549213</v>
      </c>
    </row>
    <row r="34" spans="1:17" x14ac:dyDescent="0.3">
      <c r="A34" t="s">
        <v>104</v>
      </c>
      <c r="B34" t="s">
        <v>105</v>
      </c>
      <c r="C34" t="s">
        <v>3159</v>
      </c>
      <c r="D34" t="s">
        <v>106</v>
      </c>
      <c r="E34">
        <v>280268.42128627503</v>
      </c>
      <c r="F34">
        <v>7870.05</v>
      </c>
      <c r="G34">
        <v>91.6221697170932</v>
      </c>
      <c r="H34">
        <v>15.7634032732963</v>
      </c>
      <c r="I34">
        <v>32.143899852528101</v>
      </c>
      <c r="J34">
        <v>9.5575296775013108</v>
      </c>
      <c r="K34">
        <v>7133.2744306572704</v>
      </c>
      <c r="L34">
        <v>6207.4360975873997</v>
      </c>
      <c r="M34">
        <v>74.181329057931194</v>
      </c>
      <c r="N34">
        <v>0.88076258083627401</v>
      </c>
      <c r="O34">
        <v>1.25348631838424</v>
      </c>
      <c r="P34">
        <v>142.45378927911199</v>
      </c>
      <c r="Q34">
        <v>0.192245703384225</v>
      </c>
    </row>
    <row r="35" spans="1:17" x14ac:dyDescent="0.3">
      <c r="A35" t="s">
        <v>107</v>
      </c>
      <c r="B35" t="s">
        <v>108</v>
      </c>
      <c r="C35" t="s">
        <v>3153</v>
      </c>
      <c r="D35" t="s">
        <v>109</v>
      </c>
      <c r="E35">
        <v>279264.92587139999</v>
      </c>
      <c r="F35">
        <v>1763</v>
      </c>
      <c r="G35">
        <v>60.9270136832655</v>
      </c>
      <c r="H35">
        <v>-2.7255010131972699</v>
      </c>
      <c r="I35">
        <v>-15.3739010194959</v>
      </c>
      <c r="J35">
        <v>1.17630296703422</v>
      </c>
      <c r="K35">
        <v>1859.79261228273</v>
      </c>
      <c r="L35">
        <v>1742.79914258638</v>
      </c>
      <c r="M35">
        <v>31.427233103914102</v>
      </c>
      <c r="N35">
        <v>0.37058446358421199</v>
      </c>
      <c r="O35">
        <v>23.318207600680601</v>
      </c>
      <c r="P35">
        <v>116.17313469437801</v>
      </c>
      <c r="Q35">
        <v>4.9345425282700001E-2</v>
      </c>
    </row>
    <row r="36" spans="1:17" x14ac:dyDescent="0.3">
      <c r="A36" t="s">
        <v>110</v>
      </c>
      <c r="B36" t="s">
        <v>111</v>
      </c>
      <c r="C36" t="s">
        <v>3147</v>
      </c>
      <c r="D36" t="s">
        <v>21</v>
      </c>
      <c r="E36">
        <v>278493.11390092497</v>
      </c>
      <c r="F36">
        <v>532.95000000000005</v>
      </c>
      <c r="G36">
        <v>3.0585136509619302</v>
      </c>
      <c r="H36">
        <v>0.58286945191504203</v>
      </c>
      <c r="I36">
        <v>3.5191049375637999</v>
      </c>
      <c r="J36">
        <v>3.20961596549947</v>
      </c>
      <c r="K36">
        <v>527.86996023644804</v>
      </c>
      <c r="L36">
        <v>494.59505687355397</v>
      </c>
      <c r="M36">
        <v>48.503618210595199</v>
      </c>
      <c r="N36">
        <v>0.89254209483382396</v>
      </c>
      <c r="O36">
        <v>8.8094567970728797</v>
      </c>
      <c r="P36">
        <v>42.1010531929076</v>
      </c>
      <c r="Q36">
        <v>-0.109337380660016</v>
      </c>
    </row>
    <row r="37" spans="1:17" x14ac:dyDescent="0.3">
      <c r="A37" t="s">
        <v>112</v>
      </c>
      <c r="B37" t="s">
        <v>113</v>
      </c>
      <c r="C37" t="s">
        <v>3160</v>
      </c>
      <c r="D37" t="s">
        <v>114</v>
      </c>
      <c r="E37">
        <v>272888.16573114</v>
      </c>
      <c r="F37">
        <v>4193.55</v>
      </c>
      <c r="G37">
        <v>-18.1345817838389</v>
      </c>
      <c r="H37">
        <v>-18.154630274948701</v>
      </c>
      <c r="I37">
        <v>-23.027774036615501</v>
      </c>
      <c r="J37">
        <v>-8.3575974577881293</v>
      </c>
      <c r="K37">
        <v>4920.4210190683698</v>
      </c>
      <c r="L37">
        <v>4621.9790417077302</v>
      </c>
      <c r="M37">
        <v>17.5055976536351</v>
      </c>
      <c r="N37">
        <v>2.3661990923757199</v>
      </c>
      <c r="O37">
        <v>30.792526618258901</v>
      </c>
      <c r="P37">
        <v>15.843922651933701</v>
      </c>
      <c r="Q37">
        <v>-4.8532941855468997E-2</v>
      </c>
    </row>
    <row r="38" spans="1:17" x14ac:dyDescent="0.3">
      <c r="A38" t="s">
        <v>115</v>
      </c>
      <c r="B38" t="s">
        <v>116</v>
      </c>
      <c r="C38" t="s">
        <v>3153</v>
      </c>
      <c r="D38" t="s">
        <v>57</v>
      </c>
      <c r="E38">
        <v>244491.35946998899</v>
      </c>
      <c r="F38">
        <v>633.9</v>
      </c>
      <c r="G38">
        <v>65.428944725155702</v>
      </c>
      <c r="H38">
        <v>-3.140838903114</v>
      </c>
      <c r="I38">
        <v>-5.2718686607936096</v>
      </c>
      <c r="J38">
        <v>2.5599134644667898</v>
      </c>
      <c r="K38">
        <v>659.49428200658997</v>
      </c>
      <c r="L38">
        <v>612.56283111670905</v>
      </c>
      <c r="M38">
        <v>39.849861531830598</v>
      </c>
      <c r="N38">
        <v>0.29310902057237398</v>
      </c>
      <c r="O38">
        <v>41.323552610821899</v>
      </c>
      <c r="P38">
        <v>119.077242094349</v>
      </c>
      <c r="Q38">
        <v>0.15824710354334401</v>
      </c>
    </row>
    <row r="39" spans="1:17" x14ac:dyDescent="0.3">
      <c r="A39" t="s">
        <v>117</v>
      </c>
      <c r="B39" t="s">
        <v>118</v>
      </c>
      <c r="C39" t="s">
        <v>3155</v>
      </c>
      <c r="D39" t="s">
        <v>119</v>
      </c>
      <c r="E39">
        <v>243923.04410276</v>
      </c>
      <c r="F39">
        <v>1000.85</v>
      </c>
      <c r="G39">
        <v>-0.28819750987126702</v>
      </c>
      <c r="H39">
        <v>6.6485263886971797</v>
      </c>
      <c r="I39">
        <v>3.8135076571545201</v>
      </c>
      <c r="J39">
        <v>-0.26551699880461799</v>
      </c>
      <c r="K39">
        <v>967.83959972870298</v>
      </c>
      <c r="L39">
        <v>897.31918199039296</v>
      </c>
      <c r="M39">
        <v>47.758344919873998</v>
      </c>
      <c r="N39">
        <v>1.22778679779402</v>
      </c>
      <c r="O39">
        <v>6.2097217365239397</v>
      </c>
      <c r="P39">
        <v>38.430152143845</v>
      </c>
      <c r="Q39">
        <v>3.8001824366610003E-2</v>
      </c>
    </row>
    <row r="40" spans="1:17" x14ac:dyDescent="0.3">
      <c r="A40" t="s">
        <v>120</v>
      </c>
      <c r="B40" t="s">
        <v>121</v>
      </c>
      <c r="C40" t="s">
        <v>3160</v>
      </c>
      <c r="D40" t="s">
        <v>122</v>
      </c>
      <c r="E40">
        <v>243382.43209630001</v>
      </c>
      <c r="F40">
        <v>279.55</v>
      </c>
      <c r="G40">
        <v>123.85157533147201</v>
      </c>
      <c r="H40">
        <v>3.1830544801195102</v>
      </c>
      <c r="I40">
        <v>35.956368657494998</v>
      </c>
      <c r="J40">
        <v>6.0436608599139703</v>
      </c>
      <c r="K40">
        <v>263.77362564836</v>
      </c>
      <c r="L40">
        <v>206.830516070356</v>
      </c>
      <c r="M40">
        <v>54.4169404011745</v>
      </c>
      <c r="N40">
        <v>0.70483945877443199</v>
      </c>
      <c r="O40">
        <v>6.6893221248434998</v>
      </c>
      <c r="P40">
        <v>176.09876543209799</v>
      </c>
      <c r="Q40">
        <v>7.5745198881423004E-2</v>
      </c>
    </row>
    <row r="41" spans="1:17" x14ac:dyDescent="0.3">
      <c r="A41" t="s">
        <v>123</v>
      </c>
      <c r="B41" t="s">
        <v>124</v>
      </c>
      <c r="C41" t="s">
        <v>3150</v>
      </c>
      <c r="D41" t="s">
        <v>125</v>
      </c>
      <c r="E41">
        <v>239520.74247299999</v>
      </c>
      <c r="F41">
        <v>2484.25</v>
      </c>
      <c r="G41">
        <v>-19.362413670890099</v>
      </c>
      <c r="H41">
        <v>0.365140695364918</v>
      </c>
      <c r="I41">
        <v>-15.2212143672465</v>
      </c>
      <c r="J41">
        <v>-2.5757240402515298</v>
      </c>
      <c r="K41">
        <v>2569.8387861994102</v>
      </c>
      <c r="L41">
        <v>2505.9259364187301</v>
      </c>
      <c r="M41">
        <v>22.3877621140103</v>
      </c>
      <c r="N41">
        <v>1.02119854706673</v>
      </c>
      <c r="O41">
        <v>11.824494314179301</v>
      </c>
      <c r="P41">
        <v>8.1281651182478303</v>
      </c>
      <c r="Q41">
        <v>-2.5188064303849999E-3</v>
      </c>
    </row>
    <row r="42" spans="1:17" x14ac:dyDescent="0.3">
      <c r="A42" t="s">
        <v>126</v>
      </c>
      <c r="B42" t="s">
        <v>127</v>
      </c>
      <c r="C42" t="s">
        <v>3146</v>
      </c>
      <c r="D42" t="s">
        <v>18</v>
      </c>
      <c r="E42">
        <v>237137.95616571899</v>
      </c>
      <c r="F42">
        <v>167.93</v>
      </c>
      <c r="G42">
        <v>57.875560689649198</v>
      </c>
      <c r="H42">
        <v>-3.6130889737884302</v>
      </c>
      <c r="I42">
        <v>-11.5840645965186</v>
      </c>
      <c r="J42">
        <v>1.69486839579464</v>
      </c>
      <c r="K42">
        <v>170.441586865093</v>
      </c>
      <c r="L42">
        <v>158.87456086127901</v>
      </c>
      <c r="M42">
        <v>50.043649809640598</v>
      </c>
      <c r="N42">
        <v>0.82824498949246494</v>
      </c>
      <c r="O42">
        <v>17.191687012445598</v>
      </c>
      <c r="P42">
        <v>96.409356725146196</v>
      </c>
      <c r="Q42">
        <v>8.3628151906069995E-2</v>
      </c>
    </row>
    <row r="43" spans="1:17" x14ac:dyDescent="0.3">
      <c r="A43" t="s">
        <v>128</v>
      </c>
      <c r="B43" t="s">
        <v>129</v>
      </c>
      <c r="C43" t="s">
        <v>3155</v>
      </c>
      <c r="D43" t="s">
        <v>130</v>
      </c>
      <c r="E43">
        <v>217350.40935999999</v>
      </c>
      <c r="F43">
        <v>514.4</v>
      </c>
      <c r="G43">
        <v>32.935267033070097</v>
      </c>
      <c r="H43">
        <v>4.1896773787962003</v>
      </c>
      <c r="I43">
        <v>13.8070842619126</v>
      </c>
      <c r="J43">
        <v>4.3966169000654096</v>
      </c>
      <c r="K43">
        <v>527.12554605976504</v>
      </c>
      <c r="L43">
        <v>492.80510117226498</v>
      </c>
      <c r="M43">
        <v>53.749558946180102</v>
      </c>
      <c r="N43">
        <v>0.60920633851190897</v>
      </c>
      <c r="O43">
        <v>57.017884914463401</v>
      </c>
      <c r="P43">
        <v>80.744905130006998</v>
      </c>
      <c r="Q43">
        <v>4.3589405352311997E-2</v>
      </c>
    </row>
    <row r="44" spans="1:17" x14ac:dyDescent="0.3">
      <c r="A44" t="s">
        <v>131</v>
      </c>
      <c r="B44" t="s">
        <v>132</v>
      </c>
      <c r="C44" t="s">
        <v>3161</v>
      </c>
      <c r="D44" t="s">
        <v>133</v>
      </c>
      <c r="E44">
        <v>216701.16330176999</v>
      </c>
      <c r="F44">
        <v>875.45</v>
      </c>
      <c r="G44">
        <v>27.5072129749623</v>
      </c>
      <c r="H44">
        <v>0.340888776653967</v>
      </c>
      <c r="I44">
        <v>-13.5826317955625</v>
      </c>
      <c r="J44">
        <v>4.3095798038759803</v>
      </c>
      <c r="K44">
        <v>859.241124539574</v>
      </c>
      <c r="L44">
        <v>807.12648460799801</v>
      </c>
      <c r="M44">
        <v>55.262688898977899</v>
      </c>
      <c r="N44">
        <v>0.99903789375111096</v>
      </c>
      <c r="O44">
        <v>10.526015192186801</v>
      </c>
      <c r="P44">
        <v>70.486854917234595</v>
      </c>
      <c r="Q44">
        <v>0.110731155245747</v>
      </c>
    </row>
    <row r="45" spans="1:17" x14ac:dyDescent="0.3">
      <c r="A45" t="s">
        <v>134</v>
      </c>
      <c r="B45" t="s">
        <v>135</v>
      </c>
      <c r="C45" t="s">
        <v>3148</v>
      </c>
      <c r="D45" t="s">
        <v>54</v>
      </c>
      <c r="E45">
        <v>213946.8450309</v>
      </c>
      <c r="F45">
        <v>336.75</v>
      </c>
      <c r="G45">
        <v>22.9339086062913</v>
      </c>
      <c r="H45">
        <v>-2.4068411332761501</v>
      </c>
      <c r="I45">
        <v>-17.456965047570499</v>
      </c>
      <c r="J45">
        <v>1.54330491321003</v>
      </c>
      <c r="K45">
        <v>342.76250656841398</v>
      </c>
      <c r="L45">
        <v>315.643681800862</v>
      </c>
      <c r="M45">
        <v>35.453976299032497</v>
      </c>
      <c r="N45">
        <v>0.84827318464011703</v>
      </c>
      <c r="O45">
        <v>17.2086117297698</v>
      </c>
      <c r="P45">
        <v>64.871481028151706</v>
      </c>
    </row>
    <row r="46" spans="1:17" x14ac:dyDescent="0.3">
      <c r="A46" t="s">
        <v>136</v>
      </c>
      <c r="B46" t="s">
        <v>137</v>
      </c>
      <c r="C46" t="s">
        <v>3159</v>
      </c>
      <c r="D46" t="s">
        <v>138</v>
      </c>
      <c r="E46">
        <v>211142.96147566399</v>
      </c>
      <c r="F46">
        <v>288.85000000000002</v>
      </c>
      <c r="G46">
        <v>83.359705173966603</v>
      </c>
      <c r="H46">
        <v>-0.60777947242347197</v>
      </c>
      <c r="I46">
        <v>10.699705878980399</v>
      </c>
      <c r="J46">
        <v>6.8671295908468402</v>
      </c>
      <c r="K46">
        <v>289.377175932478</v>
      </c>
      <c r="L46">
        <v>254.67272713920801</v>
      </c>
      <c r="M46">
        <v>58.797354195804097</v>
      </c>
      <c r="N46">
        <v>0.684816671677004</v>
      </c>
      <c r="O46">
        <v>17.8812532456292</v>
      </c>
      <c r="P46">
        <v>127.440944881889</v>
      </c>
      <c r="Q46">
        <v>0.20978837881026999</v>
      </c>
    </row>
    <row r="47" spans="1:17" x14ac:dyDescent="0.3">
      <c r="A47" t="s">
        <v>139</v>
      </c>
      <c r="B47" t="s">
        <v>140</v>
      </c>
      <c r="C47" t="s">
        <v>3150</v>
      </c>
      <c r="D47" t="s">
        <v>141</v>
      </c>
      <c r="E47">
        <v>198510.432832525</v>
      </c>
      <c r="F47">
        <v>611.04999999999995</v>
      </c>
      <c r="G47">
        <v>38.703370669476598</v>
      </c>
      <c r="H47">
        <v>-7.2122651070061599</v>
      </c>
      <c r="I47">
        <v>-1.8942388131408301</v>
      </c>
      <c r="J47">
        <v>9.3779638117183204</v>
      </c>
      <c r="K47">
        <v>611.85646501558404</v>
      </c>
      <c r="L47">
        <v>568.11943854374294</v>
      </c>
      <c r="M47">
        <v>56.7309853944002</v>
      </c>
      <c r="N47">
        <v>1.3216701587867701</v>
      </c>
      <c r="O47">
        <v>11.467146714671401</v>
      </c>
      <c r="P47">
        <v>84.462355853408198</v>
      </c>
      <c r="Q47">
        <v>0.22229300122623599</v>
      </c>
    </row>
    <row r="48" spans="1:17" x14ac:dyDescent="0.3">
      <c r="A48" t="s">
        <v>142</v>
      </c>
      <c r="B48" t="s">
        <v>143</v>
      </c>
      <c r="C48" t="s">
        <v>3148</v>
      </c>
      <c r="D48" t="s">
        <v>144</v>
      </c>
      <c r="E48">
        <v>197465.12565999999</v>
      </c>
      <c r="F48">
        <v>151.1</v>
      </c>
      <c r="G48">
        <v>71.168162557961793</v>
      </c>
      <c r="H48">
        <v>-8.0828135393603802</v>
      </c>
      <c r="I48">
        <v>-4.7673503671205903</v>
      </c>
      <c r="J48">
        <v>4.6726175062744897</v>
      </c>
      <c r="K48">
        <v>164.901763536495</v>
      </c>
      <c r="L48">
        <v>152.091634518581</v>
      </c>
      <c r="M48">
        <v>40.635592039458203</v>
      </c>
      <c r="N48">
        <v>0.57904052430798403</v>
      </c>
      <c r="O48">
        <v>51.555261416280601</v>
      </c>
      <c r="P48">
        <v>129.809885931558</v>
      </c>
      <c r="Q48">
        <v>0.15677526862694699</v>
      </c>
    </row>
    <row r="49" spans="1:17" x14ac:dyDescent="0.3">
      <c r="A49" t="s">
        <v>145</v>
      </c>
      <c r="B49" t="s">
        <v>146</v>
      </c>
      <c r="C49" t="s">
        <v>3155</v>
      </c>
      <c r="D49" t="s">
        <v>119</v>
      </c>
      <c r="E49">
        <v>194281.20137258299</v>
      </c>
      <c r="F49">
        <v>155.63</v>
      </c>
      <c r="G49">
        <v>-4.3226063711513598</v>
      </c>
      <c r="H49">
        <v>3.3612659975780299</v>
      </c>
      <c r="I49">
        <v>-15.7487953089597</v>
      </c>
      <c r="J49">
        <v>-1.76183790308829</v>
      </c>
      <c r="K49">
        <v>158.67706144498601</v>
      </c>
      <c r="L49">
        <v>153.902850443456</v>
      </c>
      <c r="M49">
        <v>31.838713288815502</v>
      </c>
      <c r="N49">
        <v>1.07679854812225</v>
      </c>
      <c r="O49">
        <v>18.614662982715402</v>
      </c>
      <c r="P49">
        <v>35.802792321116897</v>
      </c>
      <c r="Q49">
        <v>4.2025266959800001E-4</v>
      </c>
    </row>
    <row r="50" spans="1:17" x14ac:dyDescent="0.3">
      <c r="A50" t="s">
        <v>147</v>
      </c>
      <c r="B50" t="s">
        <v>148</v>
      </c>
      <c r="C50" t="s">
        <v>3147</v>
      </c>
      <c r="D50" t="s">
        <v>21</v>
      </c>
      <c r="E50">
        <v>191293.14376608</v>
      </c>
      <c r="F50">
        <v>6460.8</v>
      </c>
      <c r="G50">
        <v>-1.71603307151481</v>
      </c>
      <c r="H50">
        <v>1.46670816269758</v>
      </c>
      <c r="I50">
        <v>21.672969654451201</v>
      </c>
      <c r="J50">
        <v>2.91844159018473</v>
      </c>
      <c r="K50">
        <v>6081.4087740810701</v>
      </c>
      <c r="L50">
        <v>5557.1785848593199</v>
      </c>
      <c r="M50">
        <v>64.382146317065803</v>
      </c>
      <c r="N50">
        <v>0.66773901846974404</v>
      </c>
      <c r="O50">
        <v>1.7668090638930101</v>
      </c>
      <c r="P50">
        <v>43.142315915410201</v>
      </c>
      <c r="Q50">
        <v>-3.5587836562786003E-2</v>
      </c>
    </row>
    <row r="51" spans="1:17" x14ac:dyDescent="0.3">
      <c r="A51" t="s">
        <v>149</v>
      </c>
      <c r="B51" t="s">
        <v>150</v>
      </c>
      <c r="C51" t="s">
        <v>3155</v>
      </c>
      <c r="D51" t="s">
        <v>151</v>
      </c>
      <c r="E51">
        <v>191227.83678466</v>
      </c>
      <c r="F51">
        <v>489.85</v>
      </c>
      <c r="G51">
        <v>86.251336922917503</v>
      </c>
      <c r="H51">
        <v>10.2955267439272</v>
      </c>
      <c r="I51">
        <v>19.691849487794698</v>
      </c>
      <c r="J51">
        <v>0.97842518015178404</v>
      </c>
      <c r="K51">
        <v>470.24638337640698</v>
      </c>
      <c r="L51">
        <v>400.42105311885501</v>
      </c>
      <c r="M51">
        <v>45.868463305806799</v>
      </c>
      <c r="N51">
        <v>0.706177808831016</v>
      </c>
      <c r="O51">
        <v>6.9000714504439999</v>
      </c>
      <c r="P51">
        <v>131.936553030303</v>
      </c>
      <c r="Q51">
        <v>3.9309372801144001E-2</v>
      </c>
    </row>
    <row r="52" spans="1:17" x14ac:dyDescent="0.3">
      <c r="A52" t="s">
        <v>152</v>
      </c>
      <c r="B52" t="s">
        <v>153</v>
      </c>
      <c r="C52" t="s">
        <v>3158</v>
      </c>
      <c r="D52" t="s">
        <v>154</v>
      </c>
      <c r="E52">
        <v>183728.444849805</v>
      </c>
      <c r="F52">
        <v>4756.45</v>
      </c>
      <c r="G52">
        <v>56.529432689407201</v>
      </c>
      <c r="H52">
        <v>-4.6754133013399297</v>
      </c>
      <c r="I52">
        <v>19.779917867200801</v>
      </c>
      <c r="J52">
        <v>3.9538414251034699</v>
      </c>
      <c r="K52">
        <v>4666.3085149978697</v>
      </c>
      <c r="L52">
        <v>4018.20261757664</v>
      </c>
      <c r="M52">
        <v>53.246176618360103</v>
      </c>
      <c r="N52">
        <v>0.89083835562232105</v>
      </c>
      <c r="O52">
        <v>5.8562583439329696</v>
      </c>
      <c r="P52">
        <v>99.110450635242898</v>
      </c>
      <c r="Q52">
        <v>0.114042092711528</v>
      </c>
    </row>
    <row r="53" spans="1:17" x14ac:dyDescent="0.3">
      <c r="A53" t="s">
        <v>155</v>
      </c>
      <c r="B53" t="s">
        <v>156</v>
      </c>
      <c r="C53" t="s">
        <v>3156</v>
      </c>
      <c r="D53" t="s">
        <v>77</v>
      </c>
      <c r="E53">
        <v>183578.86929673899</v>
      </c>
      <c r="F53">
        <v>2735.8</v>
      </c>
      <c r="G53">
        <v>12.297997892014999</v>
      </c>
      <c r="H53">
        <v>-1.49350507322015</v>
      </c>
      <c r="I53">
        <v>9.7723201538096909</v>
      </c>
      <c r="J53">
        <v>0.23755840921701701</v>
      </c>
      <c r="K53">
        <v>2705.63706211509</v>
      </c>
      <c r="L53">
        <v>2462.9543067664299</v>
      </c>
      <c r="M53">
        <v>51.7052349088829</v>
      </c>
      <c r="N53">
        <v>0.61485468354951001</v>
      </c>
      <c r="O53">
        <v>5.1886102785291204</v>
      </c>
      <c r="P53">
        <v>50.251804836334799</v>
      </c>
      <c r="Q53">
        <v>6.11136299401E-2</v>
      </c>
    </row>
    <row r="54" spans="1:17" x14ac:dyDescent="0.3">
      <c r="A54" t="s">
        <v>157</v>
      </c>
      <c r="B54" t="s">
        <v>158</v>
      </c>
      <c r="C54" t="s">
        <v>3159</v>
      </c>
      <c r="D54" t="s">
        <v>159</v>
      </c>
      <c r="E54">
        <v>183264.71995125001</v>
      </c>
      <c r="F54">
        <v>8648.2999999999993</v>
      </c>
      <c r="G54">
        <v>75.1287378869891</v>
      </c>
      <c r="H54">
        <v>12.298810733755399</v>
      </c>
      <c r="I54">
        <v>19.309207636745398</v>
      </c>
      <c r="J54">
        <v>9.8284270770327495</v>
      </c>
      <c r="K54">
        <v>8003.11988220271</v>
      </c>
      <c r="L54">
        <v>7032.2966759974797</v>
      </c>
      <c r="M54">
        <v>71.972162956702903</v>
      </c>
      <c r="N54">
        <v>0.92339842089936996</v>
      </c>
      <c r="O54">
        <v>5.8005619601540301</v>
      </c>
      <c r="P54">
        <v>124.631168831168</v>
      </c>
      <c r="Q54">
        <v>0.19195382474547801</v>
      </c>
    </row>
    <row r="55" spans="1:17" x14ac:dyDescent="0.3">
      <c r="A55" t="s">
        <v>160</v>
      </c>
      <c r="B55" t="s">
        <v>161</v>
      </c>
      <c r="C55" t="s">
        <v>3148</v>
      </c>
      <c r="D55" t="s">
        <v>43</v>
      </c>
      <c r="E55">
        <v>172706.64157075001</v>
      </c>
      <c r="F55">
        <v>1723.75</v>
      </c>
      <c r="G55">
        <v>3.5039246907747699</v>
      </c>
      <c r="H55">
        <v>-4.4012779009744696</v>
      </c>
      <c r="I55">
        <v>5.0061786132591699</v>
      </c>
      <c r="J55">
        <v>-2.92915460453814</v>
      </c>
      <c r="K55">
        <v>1776.1657793091999</v>
      </c>
      <c r="L55">
        <v>1595.4235645039801</v>
      </c>
      <c r="M55">
        <v>24.122830675351199</v>
      </c>
      <c r="N55">
        <v>0.87939341146517302</v>
      </c>
      <c r="O55">
        <v>12.313270485859301</v>
      </c>
      <c r="P55">
        <v>33.546387759054802</v>
      </c>
      <c r="Q55">
        <v>3.375674969043E-2</v>
      </c>
    </row>
    <row r="56" spans="1:17" x14ac:dyDescent="0.3">
      <c r="A56" t="s">
        <v>162</v>
      </c>
      <c r="B56" t="s">
        <v>163</v>
      </c>
      <c r="C56" t="s">
        <v>3147</v>
      </c>
      <c r="D56" t="s">
        <v>21</v>
      </c>
      <c r="E56">
        <v>163907.79152418001</v>
      </c>
      <c r="F56">
        <v>1675.35</v>
      </c>
      <c r="G56">
        <v>14.561572613482101</v>
      </c>
      <c r="H56">
        <v>3.4703602156039901</v>
      </c>
      <c r="I56">
        <v>24.961079634250499</v>
      </c>
      <c r="J56">
        <v>3.94510162216348</v>
      </c>
      <c r="K56">
        <v>1595.56069102383</v>
      </c>
      <c r="L56">
        <v>1430.5651120294101</v>
      </c>
      <c r="M56">
        <v>61.306553884370999</v>
      </c>
      <c r="N56">
        <v>1.01904029553221</v>
      </c>
      <c r="O56">
        <v>1.67726146775302</v>
      </c>
      <c r="P56">
        <v>52.561125529299197</v>
      </c>
      <c r="Q56">
        <v>-1.2583771458683999E-2</v>
      </c>
    </row>
    <row r="57" spans="1:17" x14ac:dyDescent="0.3">
      <c r="A57" t="s">
        <v>164</v>
      </c>
      <c r="B57" t="s">
        <v>165</v>
      </c>
      <c r="C57" t="s">
        <v>3155</v>
      </c>
      <c r="D57" t="s">
        <v>166</v>
      </c>
      <c r="E57">
        <v>162645.27797108499</v>
      </c>
      <c r="F57">
        <v>726.95</v>
      </c>
      <c r="G57">
        <v>23.516792375912502</v>
      </c>
      <c r="H57">
        <v>10.4444822710501</v>
      </c>
      <c r="I57">
        <v>6.1434366668051004</v>
      </c>
      <c r="J57">
        <v>2.5824382352339401</v>
      </c>
      <c r="K57">
        <v>701.12685362676905</v>
      </c>
      <c r="L57">
        <v>634.55042004178404</v>
      </c>
      <c r="M57">
        <v>47.491369991475501</v>
      </c>
      <c r="N57">
        <v>0.70282666180537401</v>
      </c>
      <c r="O57">
        <v>6.2865396519705401</v>
      </c>
      <c r="P57">
        <v>61.994428969359298</v>
      </c>
      <c r="Q57">
        <v>4.3317112200674003E-2</v>
      </c>
    </row>
    <row r="58" spans="1:17" x14ac:dyDescent="0.3">
      <c r="A58" t="s">
        <v>167</v>
      </c>
      <c r="B58" t="s">
        <v>168</v>
      </c>
      <c r="C58" t="s">
        <v>3152</v>
      </c>
      <c r="D58" t="s">
        <v>169</v>
      </c>
      <c r="E58">
        <v>162113.69774860001</v>
      </c>
      <c r="F58">
        <v>6106.7</v>
      </c>
      <c r="G58">
        <v>40.202919985000896</v>
      </c>
      <c r="H58">
        <v>14.6608913241948</v>
      </c>
      <c r="I58">
        <v>51.807451590044899</v>
      </c>
      <c r="J58">
        <v>14.876887186760101</v>
      </c>
      <c r="K58">
        <v>5316.9690649676604</v>
      </c>
      <c r="L58">
        <v>4525.6477701444801</v>
      </c>
      <c r="M58">
        <v>76.260631966024704</v>
      </c>
      <c r="N58">
        <v>1.29550411746321</v>
      </c>
      <c r="O58">
        <v>2.7699084611983502</v>
      </c>
      <c r="P58">
        <v>85.315449276241907</v>
      </c>
      <c r="Q58">
        <v>1.1874713041E-4</v>
      </c>
    </row>
    <row r="59" spans="1:17" x14ac:dyDescent="0.3">
      <c r="A59" t="s">
        <v>170</v>
      </c>
      <c r="B59" t="s">
        <v>171</v>
      </c>
      <c r="C59" t="s">
        <v>3162</v>
      </c>
      <c r="D59" t="s">
        <v>172</v>
      </c>
      <c r="E59">
        <v>160912.597644375</v>
      </c>
      <c r="F59">
        <v>3163.75</v>
      </c>
      <c r="G59">
        <v>3.0835648959681401</v>
      </c>
      <c r="H59">
        <v>-4.4980199636575202</v>
      </c>
      <c r="I59">
        <v>-2.7768337075666101</v>
      </c>
      <c r="J59">
        <v>-0.48233733495779402</v>
      </c>
      <c r="K59">
        <v>3190.3685123626701</v>
      </c>
      <c r="L59">
        <v>3000.3061433841399</v>
      </c>
      <c r="M59">
        <v>42.436523270164898</v>
      </c>
      <c r="N59">
        <v>1.0695158065903401</v>
      </c>
      <c r="O59">
        <v>7.9415250888976701</v>
      </c>
      <c r="P59">
        <v>38.001352206058698</v>
      </c>
      <c r="Q59">
        <v>1.5058234284457E-2</v>
      </c>
    </row>
    <row r="60" spans="1:17" x14ac:dyDescent="0.3">
      <c r="A60" t="s">
        <v>173</v>
      </c>
      <c r="B60" t="s">
        <v>174</v>
      </c>
      <c r="C60" t="s">
        <v>3148</v>
      </c>
      <c r="D60" t="s">
        <v>144</v>
      </c>
      <c r="E60">
        <v>157332.35140799999</v>
      </c>
      <c r="F60">
        <v>476.75</v>
      </c>
      <c r="G60">
        <v>62.395698292929097</v>
      </c>
      <c r="H60">
        <v>-4.0054087964879903</v>
      </c>
      <c r="I60">
        <v>8.9923867776678303</v>
      </c>
      <c r="J60">
        <v>8.0128988873725806</v>
      </c>
      <c r="K60">
        <v>494.613320520179</v>
      </c>
      <c r="L60">
        <v>448.45229205442899</v>
      </c>
      <c r="M60">
        <v>51.046391073713799</v>
      </c>
      <c r="N60">
        <v>1.0028598194071101</v>
      </c>
      <c r="O60">
        <v>21.657052962768699</v>
      </c>
      <c r="P60">
        <v>111.419068736141</v>
      </c>
      <c r="Q60">
        <v>0.18563673497421099</v>
      </c>
    </row>
    <row r="61" spans="1:17" x14ac:dyDescent="0.3">
      <c r="A61" t="s">
        <v>175</v>
      </c>
      <c r="B61" t="s">
        <v>176</v>
      </c>
      <c r="C61" t="s">
        <v>3148</v>
      </c>
      <c r="D61" t="s">
        <v>43</v>
      </c>
      <c r="E61">
        <v>153683.84206652499</v>
      </c>
      <c r="F61">
        <v>714.25</v>
      </c>
      <c r="G61">
        <v>-9.3196869678043992</v>
      </c>
      <c r="H61">
        <v>6.0806262470541199</v>
      </c>
      <c r="I61">
        <v>4.0230977433948798</v>
      </c>
      <c r="J61">
        <v>4.6795863076715598</v>
      </c>
      <c r="K61">
        <v>706.03648100907697</v>
      </c>
      <c r="L61">
        <v>652.53018380123103</v>
      </c>
      <c r="M61">
        <v>46.463234009632501</v>
      </c>
      <c r="N61">
        <v>0.700524858470707</v>
      </c>
      <c r="O61">
        <v>6.5733286664333201</v>
      </c>
      <c r="P61">
        <v>39.665623777864603</v>
      </c>
      <c r="Q61">
        <v>-3.8531602585582997E-2</v>
      </c>
    </row>
    <row r="62" spans="1:17" x14ac:dyDescent="0.3">
      <c r="A62" t="s">
        <v>177</v>
      </c>
      <c r="B62" t="s">
        <v>178</v>
      </c>
      <c r="C62" t="s">
        <v>3146</v>
      </c>
      <c r="D62" t="s">
        <v>179</v>
      </c>
      <c r="E62">
        <v>152035.56658508899</v>
      </c>
      <c r="F62">
        <v>231.23</v>
      </c>
      <c r="G62">
        <v>51.071754876208999</v>
      </c>
      <c r="H62">
        <v>6.1204069332583897</v>
      </c>
      <c r="I62">
        <v>1.01143724914428</v>
      </c>
      <c r="J62">
        <v>3.4952030602689499</v>
      </c>
      <c r="K62">
        <v>226.651772888766</v>
      </c>
      <c r="L62">
        <v>201.771406317691</v>
      </c>
      <c r="M62">
        <v>57.231689540736099</v>
      </c>
      <c r="N62">
        <v>0.88248186464256095</v>
      </c>
      <c r="O62">
        <v>6.5173204169009402</v>
      </c>
      <c r="P62">
        <v>99.078777442961595</v>
      </c>
      <c r="Q62">
        <v>0.108084260328061</v>
      </c>
    </row>
    <row r="63" spans="1:17" x14ac:dyDescent="0.3">
      <c r="A63" t="s">
        <v>180</v>
      </c>
      <c r="B63" t="s">
        <v>181</v>
      </c>
      <c r="C63" t="s">
        <v>3146</v>
      </c>
      <c r="D63" t="s">
        <v>18</v>
      </c>
      <c r="E63">
        <v>151305.37889399999</v>
      </c>
      <c r="F63">
        <v>348.75</v>
      </c>
      <c r="G63">
        <v>73.9980174277636</v>
      </c>
      <c r="H63">
        <v>9.1242281295152106E-2</v>
      </c>
      <c r="I63">
        <v>5.8070401125815199</v>
      </c>
      <c r="J63">
        <v>2.48975875086211</v>
      </c>
      <c r="K63">
        <v>340.53502988083397</v>
      </c>
      <c r="L63">
        <v>303.92142143325498</v>
      </c>
      <c r="M63">
        <v>57.909231928897803</v>
      </c>
      <c r="N63">
        <v>0.76646969455871905</v>
      </c>
      <c r="O63">
        <v>7.8136200716845696</v>
      </c>
      <c r="P63">
        <v>110.43898023834601</v>
      </c>
      <c r="Q63">
        <v>4.3029144307539999E-2</v>
      </c>
    </row>
    <row r="64" spans="1:17" x14ac:dyDescent="0.3">
      <c r="A64" t="s">
        <v>182</v>
      </c>
      <c r="B64" t="s">
        <v>183</v>
      </c>
      <c r="C64" t="s">
        <v>3154</v>
      </c>
      <c r="D64" t="s">
        <v>184</v>
      </c>
      <c r="E64">
        <v>148564.334044638</v>
      </c>
      <c r="F64">
        <v>211.14</v>
      </c>
      <c r="G64">
        <v>90.021605802635094</v>
      </c>
      <c r="H64">
        <v>13.706036892898799</v>
      </c>
      <c r="I64">
        <v>62.281232461555703</v>
      </c>
      <c r="J64">
        <v>8.4913797809384199</v>
      </c>
      <c r="K64">
        <v>198.410633056758</v>
      </c>
      <c r="L64">
        <v>161.54435983321201</v>
      </c>
      <c r="M64">
        <v>59.1875906608918</v>
      </c>
      <c r="N64">
        <v>0.67835448742627502</v>
      </c>
      <c r="O64">
        <v>2.7706734867860301</v>
      </c>
      <c r="P64">
        <v>143.24884792626699</v>
      </c>
      <c r="Q64">
        <v>5.5809336203786003E-2</v>
      </c>
    </row>
    <row r="65" spans="1:17" x14ac:dyDescent="0.3">
      <c r="A65" t="s">
        <v>185</v>
      </c>
      <c r="B65" t="s">
        <v>186</v>
      </c>
      <c r="C65" t="s">
        <v>3153</v>
      </c>
      <c r="D65" t="s">
        <v>89</v>
      </c>
      <c r="E65">
        <v>148103.98800345001</v>
      </c>
      <c r="F65">
        <v>463.5</v>
      </c>
      <c r="G65">
        <v>55.0414648781842</v>
      </c>
      <c r="H65">
        <v>5.3483207780617601</v>
      </c>
      <c r="I65">
        <v>-5.1124328773342098</v>
      </c>
      <c r="J65">
        <v>4.0623008396794198</v>
      </c>
      <c r="K65">
        <v>448.133549117521</v>
      </c>
      <c r="L65">
        <v>405.85058346400399</v>
      </c>
      <c r="M65">
        <v>52.584093039297798</v>
      </c>
      <c r="N65">
        <v>0.96807602054231101</v>
      </c>
      <c r="O65">
        <v>6.7637540453074401</v>
      </c>
      <c r="P65">
        <v>100.82322357019</v>
      </c>
      <c r="Q65">
        <v>9.8292500086130996E-2</v>
      </c>
    </row>
    <row r="66" spans="1:17" x14ac:dyDescent="0.3">
      <c r="A66" t="s">
        <v>187</v>
      </c>
      <c r="B66" t="s">
        <v>188</v>
      </c>
      <c r="C66" t="s">
        <v>3150</v>
      </c>
      <c r="D66" t="s">
        <v>125</v>
      </c>
      <c r="E66">
        <v>146175.74279351899</v>
      </c>
      <c r="F66">
        <v>6068.7</v>
      </c>
      <c r="G66">
        <v>5.4636512002735103</v>
      </c>
      <c r="H66">
        <v>1.3775555632205401</v>
      </c>
      <c r="I66">
        <v>14.9392916924626</v>
      </c>
      <c r="J66">
        <v>-2.17588737995943</v>
      </c>
      <c r="K66">
        <v>5990.1506964584196</v>
      </c>
      <c r="L66">
        <v>5468.1022445362296</v>
      </c>
      <c r="M66">
        <v>44.9381281125303</v>
      </c>
      <c r="N66">
        <v>1.1958467201954399</v>
      </c>
      <c r="O66">
        <v>6.6109710481651698</v>
      </c>
      <c r="P66">
        <v>39.584147940290201</v>
      </c>
      <c r="Q66">
        <v>5.7418498282371999E-2</v>
      </c>
    </row>
    <row r="67" spans="1:17" x14ac:dyDescent="0.3">
      <c r="A67" t="s">
        <v>189</v>
      </c>
      <c r="B67" t="s">
        <v>190</v>
      </c>
      <c r="C67" t="s">
        <v>3156</v>
      </c>
      <c r="D67" t="s">
        <v>77</v>
      </c>
      <c r="E67">
        <v>145410.49452373001</v>
      </c>
      <c r="F67">
        <v>590.35</v>
      </c>
      <c r="G67">
        <v>6.3207757695328297</v>
      </c>
      <c r="H67">
        <v>-5.4921728981490903</v>
      </c>
      <c r="I67">
        <v>-15.222494306844901</v>
      </c>
      <c r="J67">
        <v>0.309599577036622</v>
      </c>
      <c r="K67">
        <v>621.74256296220005</v>
      </c>
      <c r="L67">
        <v>600.20516624144796</v>
      </c>
      <c r="M67">
        <v>35.926884432101602</v>
      </c>
      <c r="N67">
        <v>0.97325012109130604</v>
      </c>
      <c r="O67">
        <v>19.750995172355299</v>
      </c>
      <c r="P67">
        <v>46.1081549313203</v>
      </c>
      <c r="Q67">
        <v>4.5454342769950001E-2</v>
      </c>
    </row>
    <row r="68" spans="1:17" x14ac:dyDescent="0.3">
      <c r="A68" t="s">
        <v>191</v>
      </c>
      <c r="B68" t="s">
        <v>192</v>
      </c>
      <c r="C68" t="s">
        <v>3148</v>
      </c>
      <c r="D68" t="s">
        <v>144</v>
      </c>
      <c r="E68">
        <v>144116.34951999999</v>
      </c>
      <c r="F68">
        <v>547.29999999999995</v>
      </c>
      <c r="G68">
        <v>59.258895248236797</v>
      </c>
      <c r="H68">
        <v>-3.4026004433706101</v>
      </c>
      <c r="I68">
        <v>15.0424908168689</v>
      </c>
      <c r="J68">
        <v>8.7648252059739296</v>
      </c>
      <c r="K68">
        <v>560.86748176102606</v>
      </c>
      <c r="L68">
        <v>503.36826235892403</v>
      </c>
      <c r="M68">
        <v>54.742643826301197</v>
      </c>
      <c r="N68">
        <v>0.90140599780673103</v>
      </c>
      <c r="O68">
        <v>19.4957061940435</v>
      </c>
      <c r="P68">
        <v>110.946232414723</v>
      </c>
      <c r="Q68">
        <v>0.19414800411976099</v>
      </c>
    </row>
    <row r="69" spans="1:17" x14ac:dyDescent="0.3">
      <c r="A69" t="s">
        <v>193</v>
      </c>
      <c r="B69" t="s">
        <v>194</v>
      </c>
      <c r="C69" t="s">
        <v>3150</v>
      </c>
      <c r="D69" t="s">
        <v>195</v>
      </c>
      <c r="E69">
        <v>137322.44526752</v>
      </c>
      <c r="F69">
        <v>1342.45</v>
      </c>
      <c r="G69">
        <v>9.2092981382002108</v>
      </c>
      <c r="H69">
        <v>-9.8846588711442802</v>
      </c>
      <c r="I69">
        <v>1.5146398908786101</v>
      </c>
      <c r="J69">
        <v>-1.0751592982212099</v>
      </c>
      <c r="K69">
        <v>1403.1902712491301</v>
      </c>
      <c r="L69">
        <v>1314.4997955941101</v>
      </c>
      <c r="M69">
        <v>44.124716866656001</v>
      </c>
      <c r="N69">
        <v>1.4778472077262901</v>
      </c>
      <c r="O69">
        <v>14.8534396066892</v>
      </c>
      <c r="P69">
        <v>39.867680766826403</v>
      </c>
      <c r="Q69">
        <v>2.0294021016094999E-2</v>
      </c>
    </row>
    <row r="70" spans="1:17" x14ac:dyDescent="0.3">
      <c r="A70" t="s">
        <v>196</v>
      </c>
      <c r="B70" t="s">
        <v>197</v>
      </c>
      <c r="C70" t="s">
        <v>3154</v>
      </c>
      <c r="D70" t="s">
        <v>80</v>
      </c>
      <c r="E70">
        <v>134620.68462304</v>
      </c>
      <c r="F70">
        <v>2833.6</v>
      </c>
      <c r="G70">
        <v>50.0461175093319</v>
      </c>
      <c r="H70">
        <v>0.81543598563461495</v>
      </c>
      <c r="I70">
        <v>29.165839046525399</v>
      </c>
      <c r="J70">
        <v>7.2816729475297599</v>
      </c>
      <c r="K70">
        <v>2721.9099261962301</v>
      </c>
      <c r="L70">
        <v>2336.4457376524601</v>
      </c>
      <c r="M70">
        <v>58.817422311686101</v>
      </c>
      <c r="N70">
        <v>0.83051651029559703</v>
      </c>
      <c r="O70">
        <v>4.3901750423489503</v>
      </c>
      <c r="P70">
        <v>82.989990313206306</v>
      </c>
      <c r="Q70">
        <v>0.25552597708612201</v>
      </c>
    </row>
    <row r="71" spans="1:17" x14ac:dyDescent="0.3">
      <c r="A71" t="s">
        <v>198</v>
      </c>
      <c r="B71" t="s">
        <v>199</v>
      </c>
      <c r="C71" t="s">
        <v>3154</v>
      </c>
      <c r="D71" t="s">
        <v>200</v>
      </c>
      <c r="E71">
        <v>129414.20786910001</v>
      </c>
      <c r="F71">
        <v>4722.1000000000004</v>
      </c>
      <c r="G71">
        <v>8.5697545282380396</v>
      </c>
      <c r="H71">
        <v>-0.59472706886165505</v>
      </c>
      <c r="I71">
        <v>-0.58819333980392496</v>
      </c>
      <c r="J71">
        <v>3.16808549293546</v>
      </c>
      <c r="K71">
        <v>4815.9873440115498</v>
      </c>
      <c r="L71">
        <v>4486.4879744932396</v>
      </c>
      <c r="M71">
        <v>40.606361541717199</v>
      </c>
      <c r="N71">
        <v>1.04784036059132</v>
      </c>
      <c r="O71">
        <v>8.1086804599648392</v>
      </c>
      <c r="P71">
        <v>44.186259541984697</v>
      </c>
      <c r="Q71">
        <v>7.5170954230506001E-2</v>
      </c>
    </row>
    <row r="72" spans="1:17" x14ac:dyDescent="0.3">
      <c r="A72" t="s">
        <v>201</v>
      </c>
      <c r="B72" t="s">
        <v>202</v>
      </c>
      <c r="C72" t="s">
        <v>3148</v>
      </c>
      <c r="D72" t="s">
        <v>54</v>
      </c>
      <c r="E72">
        <v>127886.313959369</v>
      </c>
      <c r="F72">
        <v>3401.15</v>
      </c>
      <c r="G72">
        <v>55.2523698545955</v>
      </c>
      <c r="H72">
        <v>1.9305182284597999</v>
      </c>
      <c r="I72">
        <v>28.3512465162162</v>
      </c>
      <c r="J72">
        <v>2.4468383612387199</v>
      </c>
      <c r="K72">
        <v>3272.6676895095802</v>
      </c>
      <c r="L72">
        <v>2742.7518877696898</v>
      </c>
      <c r="M72">
        <v>49.559659995410598</v>
      </c>
      <c r="N72">
        <v>0.86094564424717501</v>
      </c>
      <c r="O72">
        <v>7.382796995134</v>
      </c>
      <c r="P72">
        <v>93.153874549223303</v>
      </c>
      <c r="Q72">
        <v>0.106894301253806</v>
      </c>
    </row>
    <row r="73" spans="1:17" x14ac:dyDescent="0.3">
      <c r="A73" t="s">
        <v>203</v>
      </c>
      <c r="B73" t="s">
        <v>204</v>
      </c>
      <c r="C73" t="s">
        <v>3159</v>
      </c>
      <c r="D73" t="s">
        <v>159</v>
      </c>
      <c r="E73">
        <v>127277.20358738001</v>
      </c>
      <c r="F73">
        <v>832.7</v>
      </c>
      <c r="G73">
        <v>84.936197695738201</v>
      </c>
      <c r="H73">
        <v>20.302339062791798</v>
      </c>
      <c r="I73">
        <v>55.820701160894501</v>
      </c>
      <c r="J73">
        <v>13.1606016340553</v>
      </c>
      <c r="K73">
        <v>744.90191779301404</v>
      </c>
      <c r="L73">
        <v>627.54754647063203</v>
      </c>
      <c r="M73">
        <v>65.846273200752407</v>
      </c>
      <c r="N73">
        <v>1.51115614542974</v>
      </c>
      <c r="O73">
        <v>5.0438333133181201</v>
      </c>
      <c r="P73">
        <v>131.82071269487699</v>
      </c>
      <c r="Q73">
        <v>0.215491450054658</v>
      </c>
    </row>
    <row r="74" spans="1:17" x14ac:dyDescent="0.3">
      <c r="A74" t="s">
        <v>205</v>
      </c>
      <c r="B74" t="s">
        <v>206</v>
      </c>
      <c r="C74" t="s">
        <v>3152</v>
      </c>
      <c r="D74" t="s">
        <v>51</v>
      </c>
      <c r="E74">
        <v>126933.8139107</v>
      </c>
      <c r="F74">
        <v>1571.75</v>
      </c>
      <c r="G74">
        <v>10.410795576930401</v>
      </c>
      <c r="H74">
        <v>-2.7277651665043501</v>
      </c>
      <c r="I74">
        <v>1.2759633085609201</v>
      </c>
      <c r="J74">
        <v>-2.15739078656858</v>
      </c>
      <c r="K74">
        <v>1609.7991429199501</v>
      </c>
      <c r="L74">
        <v>1479.5488224409601</v>
      </c>
      <c r="M74">
        <v>32.0669255347307</v>
      </c>
      <c r="N74">
        <v>1.07856213274821</v>
      </c>
      <c r="O74">
        <v>8.2901224749483102</v>
      </c>
      <c r="P74">
        <v>38.847173144876301</v>
      </c>
      <c r="Q74">
        <v>6.1311435121445997E-2</v>
      </c>
    </row>
    <row r="75" spans="1:17" x14ac:dyDescent="0.3">
      <c r="A75" t="s">
        <v>207</v>
      </c>
      <c r="B75" t="s">
        <v>208</v>
      </c>
      <c r="C75" t="s">
        <v>3148</v>
      </c>
      <c r="D75" t="s">
        <v>54</v>
      </c>
      <c r="E75">
        <v>126322.680653025</v>
      </c>
      <c r="F75">
        <v>1503.05</v>
      </c>
      <c r="G75">
        <v>-6.2068462666280197</v>
      </c>
      <c r="H75">
        <v>-3.1669501310764598</v>
      </c>
      <c r="I75">
        <v>16.880126124473701</v>
      </c>
      <c r="J75">
        <v>2.32329294790941</v>
      </c>
      <c r="K75">
        <v>1500.61593082681</v>
      </c>
      <c r="L75">
        <v>1338.15758067158</v>
      </c>
      <c r="M75">
        <v>40.043480390755597</v>
      </c>
      <c r="N75">
        <v>0.80980882778711905</v>
      </c>
      <c r="O75">
        <v>9.9098499717241708</v>
      </c>
      <c r="P75">
        <v>48.640229430379698</v>
      </c>
      <c r="Q75">
        <v>0.12401353080524501</v>
      </c>
    </row>
    <row r="76" spans="1:17" x14ac:dyDescent="0.3">
      <c r="A76" t="s">
        <v>209</v>
      </c>
      <c r="B76" t="s">
        <v>210</v>
      </c>
      <c r="C76" t="s">
        <v>3148</v>
      </c>
      <c r="D76" t="s">
        <v>34</v>
      </c>
      <c r="E76">
        <v>126082.981286198</v>
      </c>
      <c r="F76">
        <v>243.81</v>
      </c>
      <c r="G76">
        <v>-8.3965257026634905</v>
      </c>
      <c r="H76">
        <v>2.9483989438365898</v>
      </c>
      <c r="I76">
        <v>-19.232686477220099</v>
      </c>
      <c r="J76">
        <v>-9.4857246483870006E-2</v>
      </c>
      <c r="K76">
        <v>246.59024089263499</v>
      </c>
      <c r="L76">
        <v>245.74866349627999</v>
      </c>
      <c r="M76">
        <v>47.2603819688511</v>
      </c>
      <c r="N76">
        <v>1.03333415974433</v>
      </c>
      <c r="O76">
        <v>22.923588039866999</v>
      </c>
      <c r="P76">
        <v>29.789725845089102</v>
      </c>
      <c r="Q76">
        <v>0.125795657010566</v>
      </c>
    </row>
    <row r="77" spans="1:17" x14ac:dyDescent="0.3">
      <c r="A77" t="s">
        <v>211</v>
      </c>
      <c r="B77" t="s">
        <v>212</v>
      </c>
      <c r="C77" t="s">
        <v>3161</v>
      </c>
      <c r="D77" t="s">
        <v>133</v>
      </c>
      <c r="E77">
        <v>121648.24057018899</v>
      </c>
      <c r="F77">
        <v>1222.3</v>
      </c>
      <c r="G77">
        <v>22.797365592069099</v>
      </c>
      <c r="H77">
        <v>-3.8006003773938701</v>
      </c>
      <c r="I77">
        <v>-10.163350712478</v>
      </c>
      <c r="J77">
        <v>3.2714214729478499</v>
      </c>
      <c r="K77">
        <v>1263.5116721945601</v>
      </c>
      <c r="L77">
        <v>1198.15085686979</v>
      </c>
      <c r="M77">
        <v>50.051709842021701</v>
      </c>
      <c r="N77">
        <v>1.09526343522604</v>
      </c>
      <c r="O77">
        <v>34.9873189887916</v>
      </c>
      <c r="P77">
        <v>74.191249821861106</v>
      </c>
      <c r="Q77">
        <v>8.6834562965122E-2</v>
      </c>
    </row>
    <row r="78" spans="1:17" x14ac:dyDescent="0.3">
      <c r="A78" t="s">
        <v>213</v>
      </c>
      <c r="B78" t="s">
        <v>214</v>
      </c>
      <c r="C78" t="s">
        <v>3157</v>
      </c>
      <c r="D78" t="s">
        <v>215</v>
      </c>
      <c r="E78">
        <v>121294.41689004</v>
      </c>
      <c r="F78">
        <v>1934.7</v>
      </c>
      <c r="G78">
        <v>9.9345107953721801</v>
      </c>
      <c r="H78">
        <v>-1.5572715096410299</v>
      </c>
      <c r="I78">
        <v>16.339032177179099</v>
      </c>
      <c r="J78">
        <v>1.0229278416373999</v>
      </c>
      <c r="K78">
        <v>1932.0645173153</v>
      </c>
      <c r="L78">
        <v>1732.11880945139</v>
      </c>
      <c r="M78">
        <v>38.4378860831861</v>
      </c>
      <c r="N78">
        <v>0.907831024492743</v>
      </c>
      <c r="O78">
        <v>8.8540859047914395</v>
      </c>
      <c r="P78">
        <v>56.929066796447202</v>
      </c>
      <c r="Q78">
        <v>3.5953264064526001E-2</v>
      </c>
    </row>
    <row r="79" spans="1:17" x14ac:dyDescent="0.3">
      <c r="A79" t="s">
        <v>216</v>
      </c>
      <c r="B79" t="s">
        <v>217</v>
      </c>
      <c r="C79" t="s">
        <v>3153</v>
      </c>
      <c r="D79" t="s">
        <v>57</v>
      </c>
      <c r="E79">
        <v>120740.75622692</v>
      </c>
      <c r="F79">
        <v>692.15</v>
      </c>
      <c r="G79">
        <v>45.654026721695999</v>
      </c>
      <c r="H79">
        <v>-8.3823096507857908</v>
      </c>
      <c r="I79">
        <v>1.05675957367129</v>
      </c>
      <c r="J79">
        <v>2.9620433145858698</v>
      </c>
      <c r="K79">
        <v>720.38193875875197</v>
      </c>
      <c r="L79">
        <v>622.33803352856</v>
      </c>
      <c r="M79">
        <v>35.006629438998502</v>
      </c>
      <c r="N79">
        <v>0.77612602174811096</v>
      </c>
      <c r="O79">
        <v>16.289821570468799</v>
      </c>
      <c r="P79">
        <v>99.179856115107896</v>
      </c>
      <c r="Q79">
        <v>6.1953471202408003E-2</v>
      </c>
    </row>
    <row r="80" spans="1:17" x14ac:dyDescent="0.3">
      <c r="A80" t="s">
        <v>218</v>
      </c>
      <c r="B80" t="s">
        <v>219</v>
      </c>
      <c r="C80" t="s">
        <v>3153</v>
      </c>
      <c r="D80" t="s">
        <v>220</v>
      </c>
      <c r="E80">
        <v>120692.86704173899</v>
      </c>
      <c r="F80">
        <v>1004.7</v>
      </c>
      <c r="G80">
        <v>2.81462865259265</v>
      </c>
      <c r="H80">
        <v>0.18708301505142699</v>
      </c>
      <c r="I80">
        <v>-15.846649897269399</v>
      </c>
      <c r="J80">
        <v>5.3669113406898097</v>
      </c>
      <c r="K80">
        <v>1018.9680220986</v>
      </c>
      <c r="L80">
        <v>1044.3828260321</v>
      </c>
      <c r="M80">
        <v>53.386392090813203</v>
      </c>
      <c r="N80">
        <v>0.85198847478954198</v>
      </c>
      <c r="O80">
        <v>34.169403802129899</v>
      </c>
      <c r="P80">
        <v>46.457725947521801</v>
      </c>
      <c r="Q80">
        <v>-3.1855628547740003E-2</v>
      </c>
    </row>
    <row r="81" spans="1:17" x14ac:dyDescent="0.3">
      <c r="A81" t="s">
        <v>221</v>
      </c>
      <c r="B81" t="s">
        <v>222</v>
      </c>
      <c r="C81" t="s">
        <v>3148</v>
      </c>
      <c r="D81" t="s">
        <v>34</v>
      </c>
      <c r="E81">
        <v>120652.918427463</v>
      </c>
      <c r="F81">
        <v>104.98</v>
      </c>
      <c r="G81">
        <v>12.642392190075</v>
      </c>
      <c r="H81">
        <v>-4.6324040759184602</v>
      </c>
      <c r="I81">
        <v>-33.482082984087</v>
      </c>
      <c r="J81">
        <v>2.6331617554285001</v>
      </c>
      <c r="K81">
        <v>110.442681185384</v>
      </c>
      <c r="L81">
        <v>110.31411433953799</v>
      </c>
      <c r="M81">
        <v>46.797674716723002</v>
      </c>
      <c r="N81">
        <v>1.60811117585969</v>
      </c>
      <c r="O81">
        <v>36.121165936368797</v>
      </c>
      <c r="P81">
        <v>55.872308834446898</v>
      </c>
      <c r="Q81">
        <v>0.10682631813697099</v>
      </c>
    </row>
    <row r="82" spans="1:17" x14ac:dyDescent="0.3">
      <c r="A82" t="s">
        <v>223</v>
      </c>
      <c r="B82" t="s">
        <v>224</v>
      </c>
      <c r="C82" t="s">
        <v>3148</v>
      </c>
      <c r="D82" t="s">
        <v>225</v>
      </c>
      <c r="E82">
        <v>119165.85642985</v>
      </c>
      <c r="F82">
        <v>10707.35</v>
      </c>
      <c r="G82">
        <v>29.440060776751402</v>
      </c>
      <c r="H82">
        <v>3.2874318910895202</v>
      </c>
      <c r="I82">
        <v>22.122536118269998</v>
      </c>
      <c r="J82">
        <v>3.06762407674892</v>
      </c>
      <c r="K82">
        <v>10274.3373648454</v>
      </c>
      <c r="L82">
        <v>9084.6298307616598</v>
      </c>
      <c r="M82">
        <v>55.779457626264197</v>
      </c>
      <c r="N82">
        <v>0.50524687196783602</v>
      </c>
      <c r="O82">
        <v>6.0019519302161504</v>
      </c>
      <c r="P82">
        <v>61.549661280345198</v>
      </c>
      <c r="Q82">
        <v>0.101918812875022</v>
      </c>
    </row>
    <row r="83" spans="1:17" x14ac:dyDescent="0.3">
      <c r="A83" t="s">
        <v>226</v>
      </c>
      <c r="B83" t="s">
        <v>227</v>
      </c>
      <c r="C83" t="s">
        <v>3152</v>
      </c>
      <c r="D83" t="s">
        <v>51</v>
      </c>
      <c r="E83">
        <v>118374.6770944</v>
      </c>
      <c r="F83">
        <v>3497.6</v>
      </c>
      <c r="G83">
        <v>56.029477030377301</v>
      </c>
      <c r="H83">
        <v>1.9332732202574301</v>
      </c>
      <c r="I83">
        <v>26.2983770619057</v>
      </c>
      <c r="J83">
        <v>2.7049037019923001</v>
      </c>
      <c r="K83">
        <v>3364.8406276528099</v>
      </c>
      <c r="L83">
        <v>2894.3233601104898</v>
      </c>
      <c r="M83">
        <v>55.207354062544297</v>
      </c>
      <c r="N83">
        <v>1.03774618212839</v>
      </c>
      <c r="O83">
        <v>2.6618252516010998</v>
      </c>
      <c r="P83">
        <v>91.906943568077693</v>
      </c>
      <c r="Q83">
        <v>0.12274580925831</v>
      </c>
    </row>
    <row r="84" spans="1:17" hidden="1" x14ac:dyDescent="0.3">
      <c r="A84" t="s">
        <v>228</v>
      </c>
      <c r="B84" t="s">
        <v>229</v>
      </c>
      <c r="C84" t="s">
        <v>3163</v>
      </c>
      <c r="D84" t="s">
        <v>54</v>
      </c>
      <c r="E84">
        <v>116510.77234698999</v>
      </c>
      <c r="F84">
        <v>139.9</v>
      </c>
      <c r="G84">
        <v>-42.078034669886698</v>
      </c>
      <c r="H84">
        <v>-4.2135569446361503</v>
      </c>
      <c r="I84">
        <v>-27.715656962486001</v>
      </c>
      <c r="J84">
        <v>4.41497926866412</v>
      </c>
      <c r="M84">
        <v>33.379273656671998</v>
      </c>
      <c r="O84">
        <v>34.739099356683298</v>
      </c>
      <c r="P84">
        <v>7.3264288454161797</v>
      </c>
    </row>
    <row r="85" spans="1:17" x14ac:dyDescent="0.3">
      <c r="A85" t="s">
        <v>230</v>
      </c>
      <c r="B85" t="s">
        <v>231</v>
      </c>
      <c r="C85" t="s">
        <v>3154</v>
      </c>
      <c r="D85" t="s">
        <v>184</v>
      </c>
      <c r="E85">
        <v>114149.6772966</v>
      </c>
      <c r="F85">
        <v>38703.15</v>
      </c>
      <c r="G85">
        <v>60.340511988627398</v>
      </c>
      <c r="H85">
        <v>14.1547327078585</v>
      </c>
      <c r="I85">
        <v>17.371063248306299</v>
      </c>
      <c r="J85">
        <v>5.5255982279024396</v>
      </c>
      <c r="K85">
        <v>35353.350347177096</v>
      </c>
      <c r="L85">
        <v>30840.011031052501</v>
      </c>
      <c r="M85">
        <v>70.675766537865599</v>
      </c>
      <c r="N85">
        <v>0.90254028645247097</v>
      </c>
      <c r="O85">
        <v>0.996430523096969</v>
      </c>
      <c r="P85">
        <v>100.534455958549</v>
      </c>
      <c r="Q85">
        <v>0.14540017652435799</v>
      </c>
    </row>
    <row r="86" spans="1:17" x14ac:dyDescent="0.3">
      <c r="A86" t="s">
        <v>232</v>
      </c>
      <c r="B86" t="s">
        <v>233</v>
      </c>
      <c r="C86" t="s">
        <v>3159</v>
      </c>
      <c r="D86" t="s">
        <v>215</v>
      </c>
      <c r="E86">
        <v>112633.65349144999</v>
      </c>
      <c r="F86">
        <v>7489.3</v>
      </c>
      <c r="G86">
        <v>11.3003073705713</v>
      </c>
      <c r="H86">
        <v>11.7288730456631</v>
      </c>
      <c r="I86">
        <v>28.435707924183699</v>
      </c>
      <c r="J86">
        <v>5.44644044261653</v>
      </c>
      <c r="K86">
        <v>6901.4536322890299</v>
      </c>
      <c r="L86">
        <v>6121.4357976902902</v>
      </c>
      <c r="M86">
        <v>73.847078098805497</v>
      </c>
      <c r="N86">
        <v>1.1343836158274001</v>
      </c>
      <c r="O86">
        <v>1.5448706821732301</v>
      </c>
      <c r="P86">
        <v>97.034990791896803</v>
      </c>
      <c r="Q86">
        <v>0.16261019363527701</v>
      </c>
    </row>
    <row r="87" spans="1:17" x14ac:dyDescent="0.3">
      <c r="A87" t="s">
        <v>234</v>
      </c>
      <c r="B87" t="s">
        <v>235</v>
      </c>
      <c r="C87" t="s">
        <v>3150</v>
      </c>
      <c r="D87" t="s">
        <v>236</v>
      </c>
      <c r="E87">
        <v>112579.36502733899</v>
      </c>
      <c r="F87">
        <v>1547.8</v>
      </c>
      <c r="G87">
        <v>16.7147915515108</v>
      </c>
      <c r="H87">
        <v>1.5936998617432701</v>
      </c>
      <c r="I87">
        <v>22.21076861449</v>
      </c>
      <c r="J87">
        <v>2.8530892894136</v>
      </c>
      <c r="K87">
        <v>1496.25805139512</v>
      </c>
      <c r="L87">
        <v>1299.5989480255</v>
      </c>
      <c r="M87">
        <v>51.846154328160402</v>
      </c>
      <c r="N87">
        <v>0.65913829957544401</v>
      </c>
      <c r="O87">
        <v>6.4414006977645704</v>
      </c>
      <c r="P87">
        <v>55.737787392463602</v>
      </c>
      <c r="Q87">
        <v>7.9431058025121001E-2</v>
      </c>
    </row>
    <row r="88" spans="1:17" x14ac:dyDescent="0.3">
      <c r="A88" t="s">
        <v>237</v>
      </c>
      <c r="B88" t="s">
        <v>238</v>
      </c>
      <c r="C88" t="s">
        <v>3150</v>
      </c>
      <c r="D88" t="s">
        <v>239</v>
      </c>
      <c r="E88">
        <v>110343.230579175</v>
      </c>
      <c r="F88">
        <v>1115.25</v>
      </c>
      <c r="G88">
        <v>-2.5964671889357098</v>
      </c>
      <c r="H88">
        <v>-7.4857419840062303</v>
      </c>
      <c r="I88">
        <v>-12.639547000655501</v>
      </c>
      <c r="J88">
        <v>5.2815900204636702E-2</v>
      </c>
      <c r="K88">
        <v>1168.5533814276901</v>
      </c>
      <c r="L88">
        <v>1110.28318229311</v>
      </c>
      <c r="M88">
        <v>24.199135534403801</v>
      </c>
      <c r="N88">
        <v>0.73990220821345398</v>
      </c>
      <c r="O88">
        <v>12.389186175579001</v>
      </c>
      <c r="P88">
        <v>29.485342752131601</v>
      </c>
      <c r="Q88">
        <v>2.4958928536897001E-2</v>
      </c>
    </row>
    <row r="89" spans="1:17" x14ac:dyDescent="0.3">
      <c r="A89" t="s">
        <v>240</v>
      </c>
      <c r="B89" t="s">
        <v>241</v>
      </c>
      <c r="C89" t="s">
        <v>3152</v>
      </c>
      <c r="D89" t="s">
        <v>51</v>
      </c>
      <c r="E89">
        <v>110145.21753628</v>
      </c>
      <c r="F89">
        <v>6611.65</v>
      </c>
      <c r="G89">
        <v>-6.5030946487141899</v>
      </c>
      <c r="H89">
        <v>0.75962088630483304</v>
      </c>
      <c r="I89">
        <v>-2.5082771762862599</v>
      </c>
      <c r="J89">
        <v>0.44349132073851699</v>
      </c>
      <c r="K89">
        <v>6676.9247362287697</v>
      </c>
      <c r="L89">
        <v>6306.5004570555302</v>
      </c>
      <c r="M89">
        <v>42.727428386222698</v>
      </c>
      <c r="N89">
        <v>0.85991697802242095</v>
      </c>
      <c r="O89">
        <v>7.4988845447051702</v>
      </c>
      <c r="P89">
        <v>27.011554974978601</v>
      </c>
      <c r="Q89">
        <v>2.1735303965835999E-2</v>
      </c>
    </row>
    <row r="90" spans="1:17" x14ac:dyDescent="0.3">
      <c r="A90" t="s">
        <v>242</v>
      </c>
      <c r="B90" t="s">
        <v>243</v>
      </c>
      <c r="C90" t="s">
        <v>3154</v>
      </c>
      <c r="D90" t="s">
        <v>80</v>
      </c>
      <c r="E90">
        <v>110102.053666669</v>
      </c>
      <c r="F90">
        <v>5505.65</v>
      </c>
      <c r="G90">
        <v>47.308398468839897</v>
      </c>
      <c r="H90">
        <v>-2.26001850983842</v>
      </c>
      <c r="I90">
        <v>13.161807078083999</v>
      </c>
      <c r="J90">
        <v>2.0000448331402398</v>
      </c>
      <c r="K90">
        <v>5609.8047383428402</v>
      </c>
      <c r="L90">
        <v>4995.2398403280904</v>
      </c>
      <c r="M90">
        <v>36.137250487701799</v>
      </c>
      <c r="N90">
        <v>0.86875071811114901</v>
      </c>
      <c r="O90">
        <v>13.4516360466066</v>
      </c>
      <c r="P90">
        <v>81.017590004931705</v>
      </c>
      <c r="Q90">
        <v>9.1907519234588994E-2</v>
      </c>
    </row>
    <row r="91" spans="1:17" x14ac:dyDescent="0.3">
      <c r="A91" t="s">
        <v>244</v>
      </c>
      <c r="B91" t="s">
        <v>245</v>
      </c>
      <c r="C91" t="s">
        <v>3152</v>
      </c>
      <c r="D91" t="s">
        <v>51</v>
      </c>
      <c r="E91">
        <v>110068.96403274</v>
      </c>
      <c r="F91">
        <v>2747.3</v>
      </c>
      <c r="G91">
        <v>24.563051679343399</v>
      </c>
      <c r="H91">
        <v>10.9730883702365</v>
      </c>
      <c r="I91">
        <v>8.6643474613140494</v>
      </c>
      <c r="J91">
        <v>9.1901808900475199</v>
      </c>
      <c r="K91">
        <v>2478.2744196482899</v>
      </c>
      <c r="L91">
        <v>2215.4291004648899</v>
      </c>
      <c r="M91">
        <v>64.397816713970101</v>
      </c>
      <c r="N91">
        <v>0.52549631445117495</v>
      </c>
      <c r="O91">
        <v>3.1922250937283798</v>
      </c>
      <c r="P91">
        <v>63.233415525385396</v>
      </c>
    </row>
    <row r="92" spans="1:17" x14ac:dyDescent="0.3">
      <c r="A92" t="s">
        <v>246</v>
      </c>
      <c r="B92" t="s">
        <v>247</v>
      </c>
      <c r="C92" t="s">
        <v>3160</v>
      </c>
      <c r="D92" t="s">
        <v>122</v>
      </c>
      <c r="E92">
        <v>107229.73779144</v>
      </c>
      <c r="F92">
        <v>8288.4</v>
      </c>
      <c r="G92">
        <v>74.052818740283001</v>
      </c>
      <c r="H92">
        <v>8.3911157945557804</v>
      </c>
      <c r="I92">
        <v>29.741416496561001</v>
      </c>
      <c r="J92">
        <v>3.2056798325826099</v>
      </c>
      <c r="K92">
        <v>7732.73843360303</v>
      </c>
      <c r="L92">
        <v>6508.9356737610997</v>
      </c>
      <c r="M92">
        <v>58.079805302960303</v>
      </c>
      <c r="N92">
        <v>0.81923574480177697</v>
      </c>
      <c r="O92">
        <v>2.2151440567540202</v>
      </c>
      <c r="P92">
        <v>108.66806812602999</v>
      </c>
      <c r="Q92">
        <v>1.9947860937724E-2</v>
      </c>
    </row>
    <row r="93" spans="1:17" x14ac:dyDescent="0.3">
      <c r="A93" t="s">
        <v>248</v>
      </c>
      <c r="B93" t="s">
        <v>249</v>
      </c>
      <c r="C93" t="s">
        <v>3152</v>
      </c>
      <c r="D93" t="s">
        <v>51</v>
      </c>
      <c r="E93">
        <v>106474.64965185001</v>
      </c>
      <c r="F93">
        <v>1058.1500000000001</v>
      </c>
      <c r="G93">
        <v>52.117510087565996</v>
      </c>
      <c r="H93">
        <v>-5.0310473068974204</v>
      </c>
      <c r="I93">
        <v>0.64943436138199695</v>
      </c>
      <c r="J93">
        <v>1.5565943604064101</v>
      </c>
      <c r="K93">
        <v>1098.8401389840601</v>
      </c>
      <c r="L93">
        <v>997.82090155047104</v>
      </c>
      <c r="M93">
        <v>41.980852928799798</v>
      </c>
      <c r="N93">
        <v>0.46924494426090202</v>
      </c>
      <c r="O93">
        <v>25.152388602750001</v>
      </c>
      <c r="P93">
        <v>86.376045794804</v>
      </c>
      <c r="Q93">
        <v>9.2909868112319993E-2</v>
      </c>
    </row>
    <row r="94" spans="1:17" x14ac:dyDescent="0.3">
      <c r="A94" t="s">
        <v>250</v>
      </c>
      <c r="B94" t="s">
        <v>251</v>
      </c>
      <c r="C94" t="s">
        <v>3148</v>
      </c>
      <c r="D94" t="s">
        <v>24</v>
      </c>
      <c r="E94">
        <v>106013.169345919</v>
      </c>
      <c r="F94">
        <v>1360.9</v>
      </c>
      <c r="G94">
        <v>-32.777141333871697</v>
      </c>
      <c r="H94">
        <v>-5.2390156492692803</v>
      </c>
      <c r="I94">
        <v>-24.127667187471001</v>
      </c>
      <c r="J94">
        <v>0.751230496239502</v>
      </c>
      <c r="K94">
        <v>1411.5590789210401</v>
      </c>
      <c r="L94">
        <v>1435.4048953542999</v>
      </c>
      <c r="M94">
        <v>38.305225946754398</v>
      </c>
      <c r="N94">
        <v>0.78452234751309002</v>
      </c>
      <c r="O94">
        <v>24.513189800867</v>
      </c>
      <c r="P94">
        <v>2.3848931688233499</v>
      </c>
      <c r="Q94">
        <v>-1.3602345885365999E-2</v>
      </c>
    </row>
    <row r="95" spans="1:17" x14ac:dyDescent="0.3">
      <c r="A95" t="s">
        <v>252</v>
      </c>
      <c r="B95" t="s">
        <v>253</v>
      </c>
      <c r="C95" t="s">
        <v>3148</v>
      </c>
      <c r="D95" t="s">
        <v>43</v>
      </c>
      <c r="E95">
        <v>105984.690318375</v>
      </c>
      <c r="F95">
        <v>733.75</v>
      </c>
      <c r="G95">
        <v>11.303750415692701</v>
      </c>
      <c r="H95">
        <v>-0.92604441787191405</v>
      </c>
      <c r="I95">
        <v>6.5440832972542502</v>
      </c>
      <c r="J95">
        <v>1.30591288650164E-2</v>
      </c>
      <c r="K95">
        <v>737.81019552652799</v>
      </c>
      <c r="L95">
        <v>647.763611898872</v>
      </c>
      <c r="M95">
        <v>30.922682711129902</v>
      </c>
      <c r="N95">
        <v>0.65654611692101605</v>
      </c>
      <c r="O95">
        <v>8.5928449744463204</v>
      </c>
      <c r="P95">
        <v>58.323443737188398</v>
      </c>
      <c r="Q95">
        <v>-7.9051918066729999E-3</v>
      </c>
    </row>
    <row r="96" spans="1:17" x14ac:dyDescent="0.3">
      <c r="A96" t="s">
        <v>254</v>
      </c>
      <c r="B96" t="s">
        <v>255</v>
      </c>
      <c r="C96" t="s">
        <v>3148</v>
      </c>
      <c r="D96" t="s">
        <v>43</v>
      </c>
      <c r="E96">
        <v>104049.52659464</v>
      </c>
      <c r="F96">
        <v>2103.1999999999998</v>
      </c>
      <c r="G96">
        <v>30.376806440555999</v>
      </c>
      <c r="H96">
        <v>0.15185189614607</v>
      </c>
      <c r="I96">
        <v>16.503395489284301</v>
      </c>
      <c r="J96">
        <v>-1.3591035332786601</v>
      </c>
      <c r="K96">
        <v>2093.8335720033201</v>
      </c>
      <c r="L96">
        <v>1823.64623970911</v>
      </c>
      <c r="M96">
        <v>42.231144332119698</v>
      </c>
      <c r="N96">
        <v>0.58198403315518299</v>
      </c>
      <c r="O96">
        <v>9.4475085583872307</v>
      </c>
      <c r="P96">
        <v>60.182787509520097</v>
      </c>
      <c r="Q96">
        <v>1.8528895001548001E-2</v>
      </c>
    </row>
    <row r="97" spans="1:17" x14ac:dyDescent="0.3">
      <c r="A97" t="s">
        <v>256</v>
      </c>
      <c r="B97" t="s">
        <v>257</v>
      </c>
      <c r="C97" t="s">
        <v>3162</v>
      </c>
      <c r="D97" t="s">
        <v>258</v>
      </c>
      <c r="E97">
        <v>103036.048675475</v>
      </c>
      <c r="F97">
        <v>11386.45</v>
      </c>
      <c r="G97">
        <v>90.006455740185004</v>
      </c>
      <c r="H97">
        <v>2.1020754815836402</v>
      </c>
      <c r="I97">
        <v>19.8570296600925</v>
      </c>
      <c r="J97">
        <v>6.2926283921402497</v>
      </c>
      <c r="K97">
        <v>10972.9261902178</v>
      </c>
      <c r="L97">
        <v>9325.5045368957708</v>
      </c>
      <c r="M97">
        <v>57.121151369530203</v>
      </c>
      <c r="N97">
        <v>0.63868667551644798</v>
      </c>
      <c r="O97">
        <v>16.787936538604999</v>
      </c>
      <c r="P97">
        <v>127.91817208282799</v>
      </c>
      <c r="Q97">
        <v>0.18276926447842301</v>
      </c>
    </row>
    <row r="98" spans="1:17" x14ac:dyDescent="0.3">
      <c r="A98" t="s">
        <v>259</v>
      </c>
      <c r="B98" t="s">
        <v>260</v>
      </c>
      <c r="C98" t="s">
        <v>3152</v>
      </c>
      <c r="D98" t="s">
        <v>51</v>
      </c>
      <c r="E98">
        <v>102673.29809808001</v>
      </c>
      <c r="F98">
        <v>2250.9</v>
      </c>
      <c r="G98">
        <v>60.975194778903102</v>
      </c>
      <c r="H98">
        <v>0.34233687657751899</v>
      </c>
      <c r="I98">
        <v>27.3821146131924</v>
      </c>
      <c r="J98">
        <v>3.4628477028860898</v>
      </c>
      <c r="K98">
        <v>2136.3310446374198</v>
      </c>
      <c r="L98">
        <v>1774.8079311359099</v>
      </c>
      <c r="M98">
        <v>56.7899759095503</v>
      </c>
      <c r="N98">
        <v>0.724341902758458</v>
      </c>
      <c r="O98">
        <v>2.7144697676484801</v>
      </c>
      <c r="P98">
        <v>100.43633125556499</v>
      </c>
      <c r="Q98">
        <v>0.12359668383686701</v>
      </c>
    </row>
    <row r="99" spans="1:17" x14ac:dyDescent="0.3">
      <c r="A99" t="s">
        <v>261</v>
      </c>
      <c r="B99" t="s">
        <v>262</v>
      </c>
      <c r="C99" t="s">
        <v>3152</v>
      </c>
      <c r="D99" t="s">
        <v>263</v>
      </c>
      <c r="E99">
        <v>102664.40186785501</v>
      </c>
      <c r="F99">
        <v>7140.15</v>
      </c>
      <c r="G99">
        <v>15.319999679219899</v>
      </c>
      <c r="H99">
        <v>1.9949570859005501</v>
      </c>
      <c r="I99">
        <v>0.775538997975322</v>
      </c>
      <c r="J99">
        <v>3.8958969640208099</v>
      </c>
      <c r="K99">
        <v>6877.1242770352601</v>
      </c>
      <c r="L99">
        <v>6323.6143766467503</v>
      </c>
      <c r="M99">
        <v>63.099630040925199</v>
      </c>
      <c r="N99">
        <v>0.82501811845456796</v>
      </c>
      <c r="O99">
        <v>2.4761384564750002</v>
      </c>
      <c r="P99">
        <v>51.082310622090503</v>
      </c>
      <c r="Q99">
        <v>6.1929260921686997E-2</v>
      </c>
    </row>
    <row r="100" spans="1:17" x14ac:dyDescent="0.3">
      <c r="A100" t="s">
        <v>264</v>
      </c>
      <c r="B100" t="s">
        <v>265</v>
      </c>
      <c r="C100" t="s">
        <v>3147</v>
      </c>
      <c r="D100" t="s">
        <v>266</v>
      </c>
      <c r="E100">
        <v>102508.322731319</v>
      </c>
      <c r="F100">
        <v>11817.3</v>
      </c>
      <c r="G100">
        <v>160.904694115593</v>
      </c>
      <c r="H100">
        <v>-2.8707850874165599</v>
      </c>
      <c r="I100">
        <v>34.157670199334497</v>
      </c>
      <c r="J100">
        <v>6.6666133335178603</v>
      </c>
      <c r="K100">
        <v>11117.338543927401</v>
      </c>
      <c r="L100">
        <v>8999.9955554090902</v>
      </c>
      <c r="M100">
        <v>64.732228432405805</v>
      </c>
      <c r="N100">
        <v>0.39790696776030898</v>
      </c>
      <c r="O100">
        <v>6.78412158445669</v>
      </c>
      <c r="P100">
        <v>205.45130272952801</v>
      </c>
      <c r="Q100">
        <v>0.106346428149275</v>
      </c>
    </row>
    <row r="101" spans="1:17" x14ac:dyDescent="0.3">
      <c r="A101" t="s">
        <v>267</v>
      </c>
      <c r="B101" t="s">
        <v>268</v>
      </c>
      <c r="C101" t="s">
        <v>3148</v>
      </c>
      <c r="D101" t="s">
        <v>34</v>
      </c>
      <c r="E101">
        <v>102375.464778496</v>
      </c>
      <c r="F101">
        <v>54.16</v>
      </c>
      <c r="G101">
        <v>-4.4704332317768403</v>
      </c>
      <c r="H101">
        <v>-8.4442837616787507</v>
      </c>
      <c r="I101">
        <v>-24.795033726073299</v>
      </c>
      <c r="J101">
        <v>2.30529370577224</v>
      </c>
      <c r="K101">
        <v>58.732964277704703</v>
      </c>
      <c r="L101">
        <v>57.590357187139197</v>
      </c>
      <c r="M101">
        <v>34.548766029863003</v>
      </c>
      <c r="N101">
        <v>0.413883813822985</v>
      </c>
      <c r="O101">
        <v>54.634416543574503</v>
      </c>
      <c r="P101">
        <v>47.7762619372442</v>
      </c>
      <c r="Q101">
        <v>9.3566803104739998E-2</v>
      </c>
    </row>
    <row r="102" spans="1:17" x14ac:dyDescent="0.3">
      <c r="A102" t="s">
        <v>269</v>
      </c>
      <c r="B102" t="s">
        <v>270</v>
      </c>
      <c r="C102" t="s">
        <v>3149</v>
      </c>
      <c r="D102" t="s">
        <v>271</v>
      </c>
      <c r="E102">
        <v>101796.06488696</v>
      </c>
      <c r="F102">
        <v>385.9</v>
      </c>
      <c r="G102">
        <v>77.476156968498699</v>
      </c>
      <c r="H102">
        <v>-7.5702236113028203</v>
      </c>
      <c r="I102">
        <v>2.8454404863710998</v>
      </c>
      <c r="J102">
        <v>7.0869469540086598</v>
      </c>
      <c r="K102">
        <v>399.73144452922401</v>
      </c>
      <c r="L102">
        <v>342.19189822121098</v>
      </c>
      <c r="M102">
        <v>51.401638662238199</v>
      </c>
      <c r="N102">
        <v>0.56214131180973503</v>
      </c>
      <c r="O102">
        <v>19.292562840114002</v>
      </c>
      <c r="P102">
        <v>131.49370125974801</v>
      </c>
      <c r="Q102">
        <v>1.7732779528748001E-2</v>
      </c>
    </row>
    <row r="103" spans="1:17" x14ac:dyDescent="0.3">
      <c r="A103" t="s">
        <v>272</v>
      </c>
      <c r="B103" t="s">
        <v>273</v>
      </c>
      <c r="C103" t="s">
        <v>3159</v>
      </c>
      <c r="D103" t="s">
        <v>274</v>
      </c>
      <c r="E103">
        <v>101706.06600000001</v>
      </c>
      <c r="F103">
        <v>3669.05</v>
      </c>
      <c r="G103">
        <v>86.804994733132105</v>
      </c>
      <c r="H103">
        <v>-2.2966308851784398</v>
      </c>
      <c r="I103">
        <v>8.0857628758101896</v>
      </c>
      <c r="J103">
        <v>1.7703431876425799</v>
      </c>
      <c r="K103">
        <v>3747.6901784223001</v>
      </c>
      <c r="L103">
        <v>3289.3335940019301</v>
      </c>
      <c r="M103">
        <v>44.274341041818097</v>
      </c>
      <c r="N103">
        <v>0.76513693702194996</v>
      </c>
      <c r="O103">
        <v>13.7051825404395</v>
      </c>
      <c r="P103">
        <v>121.15367228233001</v>
      </c>
      <c r="Q103">
        <v>0.22764539150667301</v>
      </c>
    </row>
    <row r="104" spans="1:17" x14ac:dyDescent="0.3">
      <c r="A104" t="s">
        <v>275</v>
      </c>
      <c r="B104" t="s">
        <v>276</v>
      </c>
      <c r="C104" t="s">
        <v>3160</v>
      </c>
      <c r="D104" t="s">
        <v>277</v>
      </c>
      <c r="E104">
        <v>101433.78049602</v>
      </c>
      <c r="F104">
        <v>712.6</v>
      </c>
      <c r="G104">
        <v>44.144405716700497</v>
      </c>
      <c r="H104">
        <v>3.1093854079932699</v>
      </c>
      <c r="I104">
        <v>6.7500831936566303</v>
      </c>
      <c r="J104">
        <v>7.8171673736368197</v>
      </c>
      <c r="K104">
        <v>670.37038336194701</v>
      </c>
      <c r="L104">
        <v>589.53389543271601</v>
      </c>
      <c r="M104">
        <v>65.241727660674002</v>
      </c>
      <c r="N104">
        <v>0.78362784367185501</v>
      </c>
      <c r="O104">
        <v>1.1015997754700999</v>
      </c>
      <c r="P104">
        <v>91.765339074273399</v>
      </c>
      <c r="Q104">
        <v>0.192951087551373</v>
      </c>
    </row>
    <row r="105" spans="1:17" x14ac:dyDescent="0.3">
      <c r="A105" t="s">
        <v>278</v>
      </c>
      <c r="B105" t="s">
        <v>279</v>
      </c>
      <c r="C105" t="s">
        <v>3150</v>
      </c>
      <c r="D105" t="s">
        <v>195</v>
      </c>
      <c r="E105">
        <v>101198.9798551</v>
      </c>
      <c r="F105">
        <v>571</v>
      </c>
      <c r="G105">
        <v>-20.524540890487302</v>
      </c>
      <c r="H105">
        <v>-12.8721893714725</v>
      </c>
      <c r="I105">
        <v>2.8034109378419898</v>
      </c>
      <c r="J105">
        <v>-0.563010827332036</v>
      </c>
      <c r="K105">
        <v>616.74364726823296</v>
      </c>
      <c r="L105">
        <v>590.21280148101198</v>
      </c>
      <c r="M105">
        <v>26.270404760492799</v>
      </c>
      <c r="N105">
        <v>1.4597696563981899</v>
      </c>
      <c r="O105">
        <v>17.6882661996497</v>
      </c>
      <c r="P105">
        <v>16.721177432542898</v>
      </c>
      <c r="Q105">
        <v>-7.5027630299517006E-2</v>
      </c>
    </row>
    <row r="106" spans="1:17" x14ac:dyDescent="0.3">
      <c r="A106" t="s">
        <v>280</v>
      </c>
      <c r="B106" t="s">
        <v>281</v>
      </c>
      <c r="C106" t="s">
        <v>3159</v>
      </c>
      <c r="D106" t="s">
        <v>282</v>
      </c>
      <c r="E106">
        <v>100578.996381591</v>
      </c>
      <c r="F106">
        <v>73.709999999999994</v>
      </c>
      <c r="G106">
        <v>135.44725380201999</v>
      </c>
      <c r="H106">
        <v>-10.692097867077999</v>
      </c>
      <c r="I106">
        <v>68.379899832457198</v>
      </c>
      <c r="J106">
        <v>8.1834686433706203</v>
      </c>
      <c r="K106">
        <v>74.589864774003104</v>
      </c>
      <c r="L106">
        <v>56.6356547656506</v>
      </c>
      <c r="M106">
        <v>36.898673798295199</v>
      </c>
      <c r="N106">
        <v>0.82504912687702203</v>
      </c>
      <c r="O106">
        <v>16.7277167277167</v>
      </c>
      <c r="P106">
        <v>172.49537892791099</v>
      </c>
      <c r="Q106">
        <v>0.213298227684703</v>
      </c>
    </row>
    <row r="107" spans="1:17" x14ac:dyDescent="0.3">
      <c r="A107" t="s">
        <v>283</v>
      </c>
      <c r="B107" t="s">
        <v>284</v>
      </c>
      <c r="C107" t="s">
        <v>3151</v>
      </c>
      <c r="D107" t="s">
        <v>144</v>
      </c>
      <c r="E107">
        <v>98871.653141999996</v>
      </c>
      <c r="F107">
        <v>474.2</v>
      </c>
      <c r="G107">
        <v>158.88280603605699</v>
      </c>
      <c r="H107">
        <v>-13.553822741422399</v>
      </c>
      <c r="I107">
        <v>76.420767038479795</v>
      </c>
      <c r="J107">
        <v>9.0513834876656496</v>
      </c>
      <c r="K107">
        <v>520.76562463326195</v>
      </c>
      <c r="L107">
        <v>406.92238540921801</v>
      </c>
      <c r="M107">
        <v>35.419755065576702</v>
      </c>
      <c r="N107">
        <v>0.36659876935378399</v>
      </c>
      <c r="O107">
        <v>36.4403205398566</v>
      </c>
      <c r="P107">
        <v>233.59127682025999</v>
      </c>
      <c r="Q107">
        <v>0.195409970520766</v>
      </c>
    </row>
    <row r="108" spans="1:17" x14ac:dyDescent="0.3">
      <c r="A108" t="s">
        <v>285</v>
      </c>
      <c r="B108" t="s">
        <v>286</v>
      </c>
      <c r="C108" t="s">
        <v>3155</v>
      </c>
      <c r="D108" t="s">
        <v>119</v>
      </c>
      <c r="E108">
        <v>98011.072221659997</v>
      </c>
      <c r="F108">
        <v>968.7</v>
      </c>
      <c r="G108">
        <v>13.1499859423934</v>
      </c>
      <c r="H108">
        <v>-2.9563239974031998</v>
      </c>
      <c r="I108">
        <v>-4.1175217643508004</v>
      </c>
      <c r="J108">
        <v>-0.76229263767617605</v>
      </c>
      <c r="K108">
        <v>994.55024193544</v>
      </c>
      <c r="L108">
        <v>913.70429855308998</v>
      </c>
      <c r="M108">
        <v>33.776215442326198</v>
      </c>
      <c r="N108">
        <v>1.3507091808789899</v>
      </c>
      <c r="O108">
        <v>13.244554557654499</v>
      </c>
      <c r="P108">
        <v>66.557771664374101</v>
      </c>
      <c r="Q108">
        <v>0.101649654234083</v>
      </c>
    </row>
    <row r="109" spans="1:17" x14ac:dyDescent="0.3">
      <c r="A109" t="s">
        <v>287</v>
      </c>
      <c r="B109" t="s">
        <v>288</v>
      </c>
      <c r="C109" t="s">
        <v>3148</v>
      </c>
      <c r="D109" t="s">
        <v>225</v>
      </c>
      <c r="E109">
        <v>97304.3653681</v>
      </c>
      <c r="F109">
        <v>4555.1000000000004</v>
      </c>
      <c r="G109">
        <v>32.486893958711597</v>
      </c>
      <c r="H109">
        <v>2.0564165723527301</v>
      </c>
      <c r="I109">
        <v>12.399806814553299</v>
      </c>
      <c r="J109">
        <v>9.13758632741993</v>
      </c>
      <c r="K109">
        <v>4325.6835536725903</v>
      </c>
      <c r="L109">
        <v>3871.9172333783699</v>
      </c>
      <c r="M109">
        <v>69.516380896896393</v>
      </c>
      <c r="N109">
        <v>0.997823678713884</v>
      </c>
      <c r="O109">
        <v>1.0790103400583899</v>
      </c>
      <c r="P109">
        <v>69.296811120196196</v>
      </c>
      <c r="Q109">
        <v>5.6478517116253998E-2</v>
      </c>
    </row>
    <row r="110" spans="1:17" x14ac:dyDescent="0.3">
      <c r="A110" t="s">
        <v>289</v>
      </c>
      <c r="B110" t="s">
        <v>290</v>
      </c>
      <c r="C110" t="s">
        <v>3150</v>
      </c>
      <c r="D110" t="s">
        <v>195</v>
      </c>
      <c r="E110">
        <v>94978.743320969996</v>
      </c>
      <c r="F110">
        <v>3492.05</v>
      </c>
      <c r="G110">
        <v>41.490561327693896</v>
      </c>
      <c r="H110">
        <v>-1.91650971859305</v>
      </c>
      <c r="I110">
        <v>18.123404735177399</v>
      </c>
      <c r="J110">
        <v>-4.8800590527398899</v>
      </c>
      <c r="K110">
        <v>3564.2570501404498</v>
      </c>
      <c r="L110">
        <v>3017.7032613085398</v>
      </c>
      <c r="M110">
        <v>26.893767011595699</v>
      </c>
      <c r="N110">
        <v>0.71439341979053395</v>
      </c>
      <c r="O110">
        <v>11.395884938646301</v>
      </c>
      <c r="P110">
        <v>74.167082294264304</v>
      </c>
      <c r="Q110">
        <v>0.122711531105081</v>
      </c>
    </row>
    <row r="111" spans="1:17" x14ac:dyDescent="0.3">
      <c r="A111" t="s">
        <v>291</v>
      </c>
      <c r="B111" t="s">
        <v>292</v>
      </c>
      <c r="C111" t="s">
        <v>3148</v>
      </c>
      <c r="D111" t="s">
        <v>34</v>
      </c>
      <c r="E111">
        <v>94724.811108180002</v>
      </c>
      <c r="F111">
        <v>104.43</v>
      </c>
      <c r="G111">
        <v>13.742676820947199</v>
      </c>
      <c r="H111">
        <v>-1.07466701635427</v>
      </c>
      <c r="I111">
        <v>-24.466105300187699</v>
      </c>
      <c r="J111">
        <v>0.975277459042032</v>
      </c>
      <c r="K111">
        <v>108.280223218872</v>
      </c>
      <c r="L111">
        <v>105.738971190732</v>
      </c>
      <c r="M111">
        <v>38.663170493753803</v>
      </c>
      <c r="N111">
        <v>0.71989986923802896</v>
      </c>
      <c r="O111">
        <v>23.431963995020499</v>
      </c>
      <c r="P111">
        <v>52.630809704764701</v>
      </c>
      <c r="Q111">
        <v>0.125332906743818</v>
      </c>
    </row>
    <row r="112" spans="1:17" x14ac:dyDescent="0.3">
      <c r="A112" t="s">
        <v>293</v>
      </c>
      <c r="B112" t="s">
        <v>294</v>
      </c>
      <c r="C112" t="s">
        <v>3159</v>
      </c>
      <c r="D112" t="s">
        <v>159</v>
      </c>
      <c r="E112">
        <v>94572.840721800007</v>
      </c>
      <c r="F112">
        <v>271.60000000000002</v>
      </c>
      <c r="G112">
        <v>80.225203583789906</v>
      </c>
      <c r="H112">
        <v>2.6331550221437698</v>
      </c>
      <c r="I112">
        <v>-6.6165961792146799</v>
      </c>
      <c r="J112">
        <v>4.9474861808450603</v>
      </c>
      <c r="K112">
        <v>278.83300732155902</v>
      </c>
      <c r="L112">
        <v>256.26395792365201</v>
      </c>
      <c r="M112">
        <v>52.042346955279498</v>
      </c>
      <c r="N112">
        <v>0.71902321740907205</v>
      </c>
      <c r="O112">
        <v>23.472017673048601</v>
      </c>
      <c r="P112">
        <v>139.295154185022</v>
      </c>
      <c r="Q112">
        <v>0.15388368233662</v>
      </c>
    </row>
    <row r="113" spans="1:17" x14ac:dyDescent="0.3">
      <c r="A113" t="s">
        <v>295</v>
      </c>
      <c r="B113" t="s">
        <v>296</v>
      </c>
      <c r="C113" t="s">
        <v>3158</v>
      </c>
      <c r="D113" t="s">
        <v>48</v>
      </c>
      <c r="E113">
        <v>94545.070674207993</v>
      </c>
      <c r="F113">
        <v>89.54</v>
      </c>
      <c r="G113">
        <v>25.542597180532301</v>
      </c>
      <c r="H113">
        <v>-7.2890443563120799</v>
      </c>
      <c r="I113">
        <v>-1.48059712668221</v>
      </c>
      <c r="J113">
        <v>2.6794446592877601</v>
      </c>
      <c r="K113">
        <v>92.581285541514902</v>
      </c>
      <c r="L113">
        <v>85.882425003039003</v>
      </c>
      <c r="M113">
        <v>46.602857163396102</v>
      </c>
      <c r="N113">
        <v>0.82650273765019899</v>
      </c>
      <c r="O113">
        <v>15.8700022336385</v>
      </c>
      <c r="P113">
        <v>72.192307692307693</v>
      </c>
      <c r="Q113">
        <v>0.114638208436335</v>
      </c>
    </row>
    <row r="114" spans="1:17" x14ac:dyDescent="0.3">
      <c r="A114" t="s">
        <v>297</v>
      </c>
      <c r="B114" t="s">
        <v>298</v>
      </c>
      <c r="C114" t="s">
        <v>3152</v>
      </c>
      <c r="D114" t="s">
        <v>263</v>
      </c>
      <c r="E114">
        <v>94199.595935699996</v>
      </c>
      <c r="F114">
        <v>969</v>
      </c>
      <c r="G114">
        <v>41.231926771222199</v>
      </c>
      <c r="H114">
        <v>3.4469828664299702</v>
      </c>
      <c r="I114">
        <v>3.7741386961462702</v>
      </c>
      <c r="J114">
        <v>2.9870916845680799</v>
      </c>
      <c r="K114">
        <v>931.92119333911103</v>
      </c>
      <c r="L114">
        <v>836.71704891512195</v>
      </c>
      <c r="M114">
        <v>55.8705989858938</v>
      </c>
      <c r="N114">
        <v>1.2300998080074199</v>
      </c>
      <c r="O114">
        <v>15.3766769865841</v>
      </c>
      <c r="P114">
        <v>79.894179894179899</v>
      </c>
      <c r="Q114">
        <v>0.125131603468178</v>
      </c>
    </row>
    <row r="115" spans="1:17" x14ac:dyDescent="0.3">
      <c r="A115" t="s">
        <v>299</v>
      </c>
      <c r="B115" t="s">
        <v>300</v>
      </c>
      <c r="C115" t="s">
        <v>3153</v>
      </c>
      <c r="D115" t="s">
        <v>89</v>
      </c>
      <c r="E115">
        <v>93874.070250880002</v>
      </c>
      <c r="F115">
        <v>1953.2</v>
      </c>
      <c r="G115">
        <v>139.09269220672201</v>
      </c>
      <c r="H115">
        <v>10.603682995583201</v>
      </c>
      <c r="I115">
        <v>15.554159709395901</v>
      </c>
      <c r="J115">
        <v>8.2020110040468204</v>
      </c>
      <c r="K115">
        <v>1784.5612548859799</v>
      </c>
      <c r="L115">
        <v>1463.1523072226501</v>
      </c>
      <c r="M115">
        <v>63.679321700656601</v>
      </c>
      <c r="N115">
        <v>0.82624281881023898</v>
      </c>
      <c r="O115">
        <v>1.6127380708580801</v>
      </c>
      <c r="P115">
        <v>182.27473083315201</v>
      </c>
      <c r="Q115">
        <v>0.17146780198547201</v>
      </c>
    </row>
    <row r="116" spans="1:17" x14ac:dyDescent="0.3">
      <c r="A116" t="s">
        <v>301</v>
      </c>
      <c r="B116" t="s">
        <v>302</v>
      </c>
      <c r="C116" t="s">
        <v>3157</v>
      </c>
      <c r="D116" t="s">
        <v>303</v>
      </c>
      <c r="E116">
        <v>92174.983584774993</v>
      </c>
      <c r="F116">
        <v>15404.45</v>
      </c>
      <c r="G116">
        <v>158.99192262971101</v>
      </c>
      <c r="H116">
        <v>17.5771503078407</v>
      </c>
      <c r="I116">
        <v>89.310298914904394</v>
      </c>
      <c r="J116">
        <v>12.8140405422839</v>
      </c>
      <c r="K116">
        <v>13387.3090808943</v>
      </c>
      <c r="L116">
        <v>10309.9942877883</v>
      </c>
      <c r="M116">
        <v>77.936392843351598</v>
      </c>
      <c r="N116">
        <v>0.79028547465554</v>
      </c>
      <c r="O116">
        <v>0.12658679797070599</v>
      </c>
      <c r="P116">
        <v>203.47616233254499</v>
      </c>
      <c r="Q116">
        <v>0.133374300386465</v>
      </c>
    </row>
    <row r="117" spans="1:17" x14ac:dyDescent="0.3">
      <c r="A117" t="s">
        <v>304</v>
      </c>
      <c r="B117" t="s">
        <v>305</v>
      </c>
      <c r="C117" t="s">
        <v>3146</v>
      </c>
      <c r="D117" t="s">
        <v>69</v>
      </c>
      <c r="E117">
        <v>91000.572867494993</v>
      </c>
      <c r="F117">
        <v>559.45000000000005</v>
      </c>
      <c r="G117">
        <v>135.49925771622199</v>
      </c>
      <c r="H117">
        <v>1.2053671077963799</v>
      </c>
      <c r="I117">
        <v>22.444602868273101</v>
      </c>
      <c r="J117">
        <v>6.7635574257935698</v>
      </c>
      <c r="K117">
        <v>590.82761678951999</v>
      </c>
      <c r="L117">
        <v>476.85812525867499</v>
      </c>
      <c r="M117">
        <v>42.0490029589321</v>
      </c>
      <c r="N117">
        <v>0.47574407378731098</v>
      </c>
      <c r="O117">
        <v>37.259808740727401</v>
      </c>
      <c r="P117">
        <v>186.21248294679401</v>
      </c>
      <c r="Q117">
        <v>0.14058301265646</v>
      </c>
    </row>
    <row r="118" spans="1:17" x14ac:dyDescent="0.3">
      <c r="A118" t="s">
        <v>306</v>
      </c>
      <c r="B118" t="s">
        <v>307</v>
      </c>
      <c r="C118" t="s">
        <v>3153</v>
      </c>
      <c r="D118" t="s">
        <v>109</v>
      </c>
      <c r="E118">
        <v>90415.358279805005</v>
      </c>
      <c r="F118">
        <v>90.01</v>
      </c>
      <c r="G118">
        <v>45.732360751246901</v>
      </c>
      <c r="H118">
        <v>-2.7146827142051801</v>
      </c>
      <c r="I118">
        <v>-11.3118550308594</v>
      </c>
      <c r="J118">
        <v>1.44141592525569</v>
      </c>
      <c r="K118">
        <v>95.1820927745446</v>
      </c>
      <c r="L118">
        <v>89.712647636324704</v>
      </c>
      <c r="M118">
        <v>32.3108864934389</v>
      </c>
      <c r="N118">
        <v>0.58683167891149701</v>
      </c>
      <c r="O118">
        <v>31.540939895567099</v>
      </c>
      <c r="P118">
        <v>85.971074380165305</v>
      </c>
      <c r="Q118">
        <v>0.123166037608315</v>
      </c>
    </row>
    <row r="119" spans="1:17" x14ac:dyDescent="0.3">
      <c r="A119" t="s">
        <v>308</v>
      </c>
      <c r="B119" t="s">
        <v>309</v>
      </c>
      <c r="C119" t="s">
        <v>3146</v>
      </c>
      <c r="D119" t="s">
        <v>18</v>
      </c>
      <c r="E119">
        <v>89985.614243930002</v>
      </c>
      <c r="F119">
        <v>422.9</v>
      </c>
      <c r="G119">
        <v>120.25134404126</v>
      </c>
      <c r="H119">
        <v>-0.39655439825564698</v>
      </c>
      <c r="I119">
        <v>23.2008176564166</v>
      </c>
      <c r="J119">
        <v>4.1817398494265197</v>
      </c>
      <c r="K119">
        <v>402.33942483405099</v>
      </c>
      <c r="L119">
        <v>346.39047807600599</v>
      </c>
      <c r="M119">
        <v>62.9639081137096</v>
      </c>
      <c r="N119">
        <v>0.86400756979404303</v>
      </c>
      <c r="O119">
        <v>8.09884133364862</v>
      </c>
      <c r="P119">
        <v>165.19648829431401</v>
      </c>
      <c r="Q119">
        <v>7.1871844687786998E-2</v>
      </c>
    </row>
    <row r="120" spans="1:17" x14ac:dyDescent="0.3">
      <c r="A120" t="s">
        <v>310</v>
      </c>
      <c r="B120" t="s">
        <v>311</v>
      </c>
      <c r="C120" t="s">
        <v>3156</v>
      </c>
      <c r="D120" t="s">
        <v>77</v>
      </c>
      <c r="E120">
        <v>89186.196943799994</v>
      </c>
      <c r="F120">
        <v>24718.5</v>
      </c>
      <c r="G120">
        <v>-34.1445333558108</v>
      </c>
      <c r="H120">
        <v>-4.2686683832469496</v>
      </c>
      <c r="I120">
        <v>-14.7872779725167</v>
      </c>
      <c r="J120">
        <v>-3.0341887678446802</v>
      </c>
      <c r="K120">
        <v>25623.8508495202</v>
      </c>
      <c r="L120">
        <v>25953.827250174301</v>
      </c>
      <c r="M120">
        <v>35.970756885122697</v>
      </c>
      <c r="N120">
        <v>0.60960669602413897</v>
      </c>
      <c r="O120">
        <v>24.3511944495013</v>
      </c>
      <c r="P120">
        <v>4.2974683544303804</v>
      </c>
      <c r="Q120">
        <v>-6.3511609805630004E-2</v>
      </c>
    </row>
    <row r="121" spans="1:17" x14ac:dyDescent="0.3">
      <c r="A121" t="s">
        <v>312</v>
      </c>
      <c r="B121" t="s">
        <v>313</v>
      </c>
      <c r="C121" t="s">
        <v>3159</v>
      </c>
      <c r="D121" t="s">
        <v>314</v>
      </c>
      <c r="E121">
        <v>88807.13235</v>
      </c>
      <c r="F121">
        <v>4403.1499999999996</v>
      </c>
      <c r="G121">
        <v>76.691481022378696</v>
      </c>
      <c r="H121">
        <v>0.19829490721571</v>
      </c>
      <c r="I121">
        <v>92.618517729556899</v>
      </c>
      <c r="J121">
        <v>10.215819206651499</v>
      </c>
      <c r="K121">
        <v>4323.6751209502199</v>
      </c>
      <c r="L121">
        <v>3517.2353566706201</v>
      </c>
      <c r="M121">
        <v>61.297019759683998</v>
      </c>
      <c r="N121">
        <v>0.93290312211034199</v>
      </c>
      <c r="O121">
        <v>33.086540317727</v>
      </c>
      <c r="P121">
        <v>152.764064293915</v>
      </c>
      <c r="Q121">
        <v>0.25244383459168401</v>
      </c>
    </row>
    <row r="122" spans="1:17" x14ac:dyDescent="0.3">
      <c r="A122" t="s">
        <v>315</v>
      </c>
      <c r="B122" t="s">
        <v>316</v>
      </c>
      <c r="C122" t="s">
        <v>3150</v>
      </c>
      <c r="D122" t="s">
        <v>195</v>
      </c>
      <c r="E122">
        <v>88780.50851611</v>
      </c>
      <c r="F122">
        <v>685.7</v>
      </c>
      <c r="G122">
        <v>-0.55109352592432204</v>
      </c>
      <c r="H122">
        <v>2.8613163252706699</v>
      </c>
      <c r="I122">
        <v>22.145457867700902</v>
      </c>
      <c r="J122">
        <v>0.99000853346855999</v>
      </c>
      <c r="K122">
        <v>676.67009495382695</v>
      </c>
      <c r="L122">
        <v>614.95866595063296</v>
      </c>
      <c r="M122">
        <v>44.959746141257703</v>
      </c>
      <c r="N122">
        <v>0.67591369020109704</v>
      </c>
      <c r="O122">
        <v>4.9803120898352002</v>
      </c>
      <c r="P122">
        <v>41.003495784495101</v>
      </c>
      <c r="Q122">
        <v>-1.1575764789403E-2</v>
      </c>
    </row>
    <row r="123" spans="1:17" x14ac:dyDescent="0.3">
      <c r="A123" t="s">
        <v>317</v>
      </c>
      <c r="B123" t="s">
        <v>318</v>
      </c>
      <c r="C123" t="s">
        <v>3148</v>
      </c>
      <c r="D123" t="s">
        <v>319</v>
      </c>
      <c r="E123">
        <v>88417.003085025004</v>
      </c>
      <c r="F123">
        <v>82.23</v>
      </c>
      <c r="G123">
        <v>-9.5620618172519602</v>
      </c>
      <c r="H123">
        <v>-11.8021608670332</v>
      </c>
      <c r="I123">
        <v>-15.304954190081</v>
      </c>
      <c r="J123">
        <v>2.1714107265154499</v>
      </c>
      <c r="K123">
        <v>88.735620026938804</v>
      </c>
      <c r="L123">
        <v>84.502757314548305</v>
      </c>
      <c r="M123">
        <v>33.775514447935301</v>
      </c>
      <c r="N123">
        <v>0.29596612915569398</v>
      </c>
      <c r="O123">
        <v>31.217317280797701</v>
      </c>
      <c r="P123">
        <v>38.2016806722689</v>
      </c>
      <c r="Q123">
        <v>4.3117463785845002E-2</v>
      </c>
    </row>
    <row r="124" spans="1:17" x14ac:dyDescent="0.3">
      <c r="A124" t="s">
        <v>320</v>
      </c>
      <c r="B124" t="s">
        <v>321</v>
      </c>
      <c r="C124" t="s">
        <v>3161</v>
      </c>
      <c r="D124" t="s">
        <v>133</v>
      </c>
      <c r="E124">
        <v>87496.414472479999</v>
      </c>
      <c r="F124">
        <v>3146.65</v>
      </c>
      <c r="G124">
        <v>58.106017294960502</v>
      </c>
      <c r="H124">
        <v>5.4690086110693299</v>
      </c>
      <c r="I124">
        <v>6.1350043846123903</v>
      </c>
      <c r="J124">
        <v>7.1799620453848503</v>
      </c>
      <c r="K124">
        <v>3010.57002080545</v>
      </c>
      <c r="L124">
        <v>2699.1777397095302</v>
      </c>
      <c r="M124">
        <v>61.677317988156602</v>
      </c>
      <c r="N124">
        <v>0.85725993862920402</v>
      </c>
      <c r="O124">
        <v>8.1372253031001005</v>
      </c>
      <c r="P124">
        <v>103.16696797520601</v>
      </c>
      <c r="Q124">
        <v>2.3650848389626999E-2</v>
      </c>
    </row>
    <row r="125" spans="1:17" x14ac:dyDescent="0.3">
      <c r="A125" t="s">
        <v>322</v>
      </c>
      <c r="B125" t="s">
        <v>323</v>
      </c>
      <c r="C125" t="s">
        <v>3148</v>
      </c>
      <c r="D125" t="s">
        <v>34</v>
      </c>
      <c r="E125">
        <v>86404.781865632904</v>
      </c>
      <c r="F125">
        <v>113.19</v>
      </c>
      <c r="G125">
        <v>-19.117222358288998</v>
      </c>
      <c r="H125">
        <v>-5.9834307745099702</v>
      </c>
      <c r="I125">
        <v>-34.602641049745301</v>
      </c>
      <c r="J125">
        <v>0.29902195856925801</v>
      </c>
      <c r="K125">
        <v>122.880691748071</v>
      </c>
      <c r="L125">
        <v>127.26810706129901</v>
      </c>
      <c r="M125">
        <v>19.775676844669299</v>
      </c>
      <c r="N125">
        <v>0.78558073879110601</v>
      </c>
      <c r="O125">
        <v>52.3986217863768</v>
      </c>
      <c r="P125">
        <v>24.043835616438301</v>
      </c>
      <c r="Q125">
        <v>9.5101795053828E-2</v>
      </c>
    </row>
    <row r="126" spans="1:17" x14ac:dyDescent="0.3">
      <c r="A126" t="s">
        <v>324</v>
      </c>
      <c r="B126" t="s">
        <v>325</v>
      </c>
      <c r="C126" t="s">
        <v>3147</v>
      </c>
      <c r="D126" t="s">
        <v>266</v>
      </c>
      <c r="E126">
        <v>86149.735507990001</v>
      </c>
      <c r="F126">
        <v>5630.9</v>
      </c>
      <c r="G126">
        <v>68.620902838299301</v>
      </c>
      <c r="H126">
        <v>5.7543435084141796</v>
      </c>
      <c r="I126">
        <v>29.951716921825401</v>
      </c>
      <c r="J126">
        <v>6.6960928717986601</v>
      </c>
      <c r="K126">
        <v>5140.9442292093199</v>
      </c>
      <c r="L126">
        <v>4329.6405674656698</v>
      </c>
      <c r="M126">
        <v>69.480298415372602</v>
      </c>
      <c r="N126">
        <v>0.98745981565682095</v>
      </c>
      <c r="O126">
        <v>1.04867783125255</v>
      </c>
      <c r="P126">
        <v>100.183086699551</v>
      </c>
      <c r="Q126">
        <v>0.13903517848040001</v>
      </c>
    </row>
    <row r="127" spans="1:17" x14ac:dyDescent="0.3">
      <c r="A127" t="s">
        <v>326</v>
      </c>
      <c r="B127" t="s">
        <v>327</v>
      </c>
      <c r="C127" t="s">
        <v>3152</v>
      </c>
      <c r="D127" t="s">
        <v>51</v>
      </c>
      <c r="E127">
        <v>85961.544212114997</v>
      </c>
      <c r="F127">
        <v>1480.05</v>
      </c>
      <c r="G127">
        <v>35.866357020519203</v>
      </c>
      <c r="H127">
        <v>-3.9544721063819499</v>
      </c>
      <c r="I127">
        <v>23.868895835371799</v>
      </c>
      <c r="J127">
        <v>2.34988411516699</v>
      </c>
      <c r="K127">
        <v>1476.0134111952</v>
      </c>
      <c r="L127">
        <v>1267.8591503651801</v>
      </c>
      <c r="M127">
        <v>46.500764556300098</v>
      </c>
      <c r="N127">
        <v>0.77115797679083498</v>
      </c>
      <c r="O127">
        <v>7.5639336508901804</v>
      </c>
      <c r="P127">
        <v>77.325825196189996</v>
      </c>
      <c r="Q127">
        <v>8.9975725340820004E-2</v>
      </c>
    </row>
    <row r="128" spans="1:17" x14ac:dyDescent="0.3">
      <c r="A128" t="s">
        <v>328</v>
      </c>
      <c r="B128" t="s">
        <v>329</v>
      </c>
      <c r="C128" t="s">
        <v>3154</v>
      </c>
      <c r="D128" t="s">
        <v>330</v>
      </c>
      <c r="E128">
        <v>83691.553628819995</v>
      </c>
      <c r="F128">
        <v>4326.95</v>
      </c>
      <c r="G128">
        <v>16.8459951394744</v>
      </c>
      <c r="H128">
        <v>4.7368611709864403</v>
      </c>
      <c r="I128">
        <v>11.481392184533</v>
      </c>
      <c r="J128">
        <v>5.1170517407531104</v>
      </c>
      <c r="K128">
        <v>4116.3586310629898</v>
      </c>
      <c r="L128">
        <v>3860.6318220749599</v>
      </c>
      <c r="M128">
        <v>64.691656344636399</v>
      </c>
      <c r="N128">
        <v>0.78920616351036099</v>
      </c>
      <c r="O128">
        <v>8.19861565305815</v>
      </c>
      <c r="P128">
        <v>50.280454979595298</v>
      </c>
      <c r="Q128">
        <v>0.131662372128802</v>
      </c>
    </row>
    <row r="129" spans="1:17" x14ac:dyDescent="0.3">
      <c r="A129" t="s">
        <v>331</v>
      </c>
      <c r="B129" t="s">
        <v>332</v>
      </c>
      <c r="C129" t="s">
        <v>3146</v>
      </c>
      <c r="D129" t="s">
        <v>179</v>
      </c>
      <c r="E129">
        <v>82034.834090969904</v>
      </c>
      <c r="F129">
        <v>745.9</v>
      </c>
      <c r="G129">
        <v>-1.54669302765801</v>
      </c>
      <c r="H129">
        <v>-5.3154203884952498</v>
      </c>
      <c r="I129">
        <v>-31.9745209055604</v>
      </c>
      <c r="J129">
        <v>2.05951982329058</v>
      </c>
      <c r="K129">
        <v>812.52313322283203</v>
      </c>
      <c r="L129">
        <v>897.091483924861</v>
      </c>
      <c r="M129">
        <v>29.230363208330001</v>
      </c>
      <c r="N129">
        <v>0.215747642543337</v>
      </c>
      <c r="O129">
        <v>68.843008446172405</v>
      </c>
      <c r="P129">
        <v>42.892720306513397</v>
      </c>
      <c r="Q129">
        <v>-1.8951776074126001E-2</v>
      </c>
    </row>
    <row r="130" spans="1:17" x14ac:dyDescent="0.3">
      <c r="A130" t="s">
        <v>333</v>
      </c>
      <c r="B130" t="s">
        <v>334</v>
      </c>
      <c r="C130" t="s">
        <v>3161</v>
      </c>
      <c r="D130" t="s">
        <v>133</v>
      </c>
      <c r="E130">
        <v>81942.119335680007</v>
      </c>
      <c r="F130">
        <v>1902.4</v>
      </c>
      <c r="G130">
        <v>136.84354038199001</v>
      </c>
      <c r="H130">
        <v>1.8907475970768799</v>
      </c>
      <c r="I130">
        <v>43.757501663902701</v>
      </c>
      <c r="J130">
        <v>8.0939038353590806</v>
      </c>
      <c r="K130">
        <v>1811.03284662752</v>
      </c>
      <c r="L130">
        <v>1533.6607353417501</v>
      </c>
      <c r="M130">
        <v>66.813847551556094</v>
      </c>
      <c r="N130">
        <v>0.43940423474278101</v>
      </c>
      <c r="O130">
        <v>9.0622371740958805</v>
      </c>
      <c r="P130">
        <v>167.56680731364199</v>
      </c>
      <c r="Q130">
        <v>0.17655290492203701</v>
      </c>
    </row>
    <row r="131" spans="1:17" x14ac:dyDescent="0.3">
      <c r="A131" t="s">
        <v>335</v>
      </c>
      <c r="B131" t="s">
        <v>336</v>
      </c>
      <c r="C131" t="s">
        <v>3148</v>
      </c>
      <c r="D131" t="s">
        <v>54</v>
      </c>
      <c r="E131">
        <v>78564.476149244903</v>
      </c>
      <c r="F131">
        <v>1956.95</v>
      </c>
      <c r="G131">
        <v>30.312513111448499</v>
      </c>
      <c r="H131">
        <v>-2.3047683683993498</v>
      </c>
      <c r="I131">
        <v>6.2650507641706099</v>
      </c>
      <c r="J131">
        <v>2.5279174080379301</v>
      </c>
      <c r="K131">
        <v>1934.58277713594</v>
      </c>
      <c r="L131">
        <v>1715.5302862363001</v>
      </c>
      <c r="M131">
        <v>50.298662103844798</v>
      </c>
      <c r="N131">
        <v>0.88599779437773496</v>
      </c>
      <c r="O131">
        <v>6.2239709752420698</v>
      </c>
      <c r="P131">
        <v>60.933388157894697</v>
      </c>
      <c r="Q131">
        <v>-5.49990222397E-4</v>
      </c>
    </row>
    <row r="132" spans="1:17" x14ac:dyDescent="0.3">
      <c r="A132" t="s">
        <v>337</v>
      </c>
      <c r="B132" t="s">
        <v>338</v>
      </c>
      <c r="C132" t="s">
        <v>3157</v>
      </c>
      <c r="D132" t="s">
        <v>83</v>
      </c>
      <c r="E132">
        <v>77445.544903899994</v>
      </c>
      <c r="F132">
        <v>751</v>
      </c>
      <c r="G132">
        <v>137.71044729615301</v>
      </c>
      <c r="H132">
        <v>5.0105051952246198</v>
      </c>
      <c r="I132">
        <v>66.818336264916894</v>
      </c>
      <c r="J132">
        <v>8.2420655110863006</v>
      </c>
      <c r="K132">
        <v>663.00587954383002</v>
      </c>
      <c r="L132">
        <v>497.22026442417001</v>
      </c>
      <c r="M132">
        <v>65.232055361708504</v>
      </c>
      <c r="N132">
        <v>1.10173362246097</v>
      </c>
      <c r="O132">
        <v>4.6937416777629704</v>
      </c>
      <c r="P132">
        <v>182.70280444193401</v>
      </c>
      <c r="Q132">
        <v>0.25164961262075097</v>
      </c>
    </row>
    <row r="133" spans="1:17" x14ac:dyDescent="0.3">
      <c r="A133" t="s">
        <v>339</v>
      </c>
      <c r="B133" t="s">
        <v>340</v>
      </c>
      <c r="C133" t="s">
        <v>3148</v>
      </c>
      <c r="D133" t="s">
        <v>122</v>
      </c>
      <c r="E133">
        <v>76029.142554189995</v>
      </c>
      <c r="F133">
        <v>1676.15</v>
      </c>
      <c r="G133">
        <v>100.100911186784</v>
      </c>
      <c r="H133">
        <v>-8.2566156435246292</v>
      </c>
      <c r="I133">
        <v>23.9019004475518</v>
      </c>
      <c r="J133">
        <v>-1.5080900784495801</v>
      </c>
      <c r="K133">
        <v>1667.3723724870099</v>
      </c>
      <c r="L133">
        <v>1355.9303659049201</v>
      </c>
      <c r="M133">
        <v>46.7951180611987</v>
      </c>
      <c r="N133">
        <v>1.1684149170617</v>
      </c>
      <c r="O133">
        <v>17.322435342898899</v>
      </c>
      <c r="P133">
        <v>153.462876153031</v>
      </c>
      <c r="Q133">
        <v>2.2832613401528999E-2</v>
      </c>
    </row>
    <row r="134" spans="1:17" x14ac:dyDescent="0.3">
      <c r="A134" t="s">
        <v>341</v>
      </c>
      <c r="B134" t="s">
        <v>342</v>
      </c>
      <c r="C134" t="s">
        <v>3152</v>
      </c>
      <c r="D134" t="s">
        <v>51</v>
      </c>
      <c r="E134">
        <v>74913.450750000004</v>
      </c>
      <c r="F134">
        <v>6265.5</v>
      </c>
      <c r="G134">
        <v>46.724899292452598</v>
      </c>
      <c r="H134">
        <v>-1.31271727478497</v>
      </c>
      <c r="I134">
        <v>20.362559061591099</v>
      </c>
      <c r="J134">
        <v>2.1040334523228101</v>
      </c>
      <c r="K134">
        <v>5990.5868910402896</v>
      </c>
      <c r="L134">
        <v>5299.8127745816</v>
      </c>
      <c r="M134">
        <v>58.173969182826497</v>
      </c>
      <c r="N134">
        <v>0.74109593746272195</v>
      </c>
      <c r="O134">
        <v>2.7834969276194998</v>
      </c>
      <c r="P134">
        <v>78.506816336415</v>
      </c>
      <c r="Q134">
        <v>5.3350989794693E-2</v>
      </c>
    </row>
    <row r="135" spans="1:17" x14ac:dyDescent="0.3">
      <c r="A135" t="s">
        <v>343</v>
      </c>
      <c r="B135" t="s">
        <v>344</v>
      </c>
      <c r="C135" t="s">
        <v>3161</v>
      </c>
      <c r="D135" t="s">
        <v>133</v>
      </c>
      <c r="E135">
        <v>73771.257864929998</v>
      </c>
      <c r="F135">
        <v>2028.9</v>
      </c>
      <c r="G135">
        <v>52.563668677985</v>
      </c>
      <c r="H135">
        <v>10.708285160627</v>
      </c>
      <c r="I135">
        <v>25.695497013070899</v>
      </c>
      <c r="J135">
        <v>14.550372512614899</v>
      </c>
      <c r="K135">
        <v>1824.3923090933699</v>
      </c>
      <c r="L135">
        <v>1634.84656824953</v>
      </c>
      <c r="M135">
        <v>76.619859932618198</v>
      </c>
      <c r="N135">
        <v>1.2430427937583799</v>
      </c>
      <c r="O135">
        <v>0.57173838040316305</v>
      </c>
      <c r="P135">
        <v>93.026353344115705</v>
      </c>
      <c r="Q135">
        <v>0.102860816524577</v>
      </c>
    </row>
    <row r="136" spans="1:17" hidden="1" x14ac:dyDescent="0.3">
      <c r="A136" t="s">
        <v>345</v>
      </c>
      <c r="B136" t="s">
        <v>346</v>
      </c>
      <c r="C136" t="s">
        <v>3149</v>
      </c>
      <c r="D136" t="s">
        <v>27</v>
      </c>
      <c r="E136">
        <v>73692.5</v>
      </c>
      <c r="F136">
        <v>1473.85</v>
      </c>
      <c r="G136">
        <v>54.352579103404999</v>
      </c>
      <c r="H136">
        <v>7.9080372582623903</v>
      </c>
      <c r="I136">
        <v>70.333581232639702</v>
      </c>
      <c r="J136">
        <v>6.1086979632440599</v>
      </c>
      <c r="K136">
        <v>1310.8517263989199</v>
      </c>
      <c r="M136">
        <v>62.264401102189403</v>
      </c>
      <c r="N136">
        <v>1.04521871086054</v>
      </c>
      <c r="O136">
        <v>6.3880313464735199</v>
      </c>
      <c r="P136">
        <v>95.211920529801304</v>
      </c>
    </row>
    <row r="137" spans="1:17" x14ac:dyDescent="0.3">
      <c r="A137" t="s">
        <v>347</v>
      </c>
      <c r="B137" t="s">
        <v>348</v>
      </c>
      <c r="C137" t="s">
        <v>3160</v>
      </c>
      <c r="D137" t="s">
        <v>122</v>
      </c>
      <c r="E137">
        <v>71624</v>
      </c>
      <c r="F137">
        <v>895.3</v>
      </c>
      <c r="G137">
        <v>0.42490903459245599</v>
      </c>
      <c r="H137">
        <v>-4.6662792525603303</v>
      </c>
      <c r="I137">
        <v>-25.538989854298698</v>
      </c>
      <c r="J137">
        <v>3.35628312104933</v>
      </c>
      <c r="K137">
        <v>921.26200844670802</v>
      </c>
      <c r="L137">
        <v>921.01108028105102</v>
      </c>
      <c r="M137">
        <v>51.840868908950398</v>
      </c>
      <c r="N137">
        <v>0.99683015720864299</v>
      </c>
      <c r="O137">
        <v>27.208756841282199</v>
      </c>
      <c r="P137">
        <v>40.870112500983403</v>
      </c>
      <c r="Q137">
        <v>-4.9101304835194003E-2</v>
      </c>
    </row>
    <row r="138" spans="1:17" x14ac:dyDescent="0.3">
      <c r="A138" t="s">
        <v>349</v>
      </c>
      <c r="B138" t="s">
        <v>350</v>
      </c>
      <c r="C138" t="s">
        <v>3162</v>
      </c>
      <c r="D138" t="s">
        <v>258</v>
      </c>
      <c r="E138">
        <v>71331.724117200007</v>
      </c>
      <c r="F138">
        <v>8364</v>
      </c>
      <c r="G138">
        <v>3.3931563205417401</v>
      </c>
      <c r="H138">
        <v>-7.8123465459354696E-2</v>
      </c>
      <c r="I138">
        <v>10.484708020451199</v>
      </c>
      <c r="J138">
        <v>1.3287901992837201</v>
      </c>
      <c r="K138">
        <v>8043.4682428475699</v>
      </c>
      <c r="L138">
        <v>7405.0065459499201</v>
      </c>
      <c r="M138">
        <v>58.212702031149</v>
      </c>
      <c r="N138">
        <v>0.58340194343214702</v>
      </c>
      <c r="O138">
        <v>18.783476805356202</v>
      </c>
      <c r="P138">
        <v>57.0704225352112</v>
      </c>
      <c r="Q138">
        <v>0.14346269253180999</v>
      </c>
    </row>
    <row r="139" spans="1:17" x14ac:dyDescent="0.3">
      <c r="A139" t="s">
        <v>351</v>
      </c>
      <c r="B139" t="s">
        <v>352</v>
      </c>
      <c r="C139" t="s">
        <v>3148</v>
      </c>
      <c r="D139" t="s">
        <v>353</v>
      </c>
      <c r="E139">
        <v>70303.44483747</v>
      </c>
      <c r="F139">
        <v>739.05</v>
      </c>
      <c r="G139">
        <v>-34.478889268753697</v>
      </c>
      <c r="H139">
        <v>-7.1307656301988898</v>
      </c>
      <c r="I139">
        <v>-10.0569042006004</v>
      </c>
      <c r="J139">
        <v>0.72622748515544799</v>
      </c>
      <c r="K139">
        <v>751.15099012682094</v>
      </c>
      <c r="L139">
        <v>744.443629089149</v>
      </c>
      <c r="M139">
        <v>37.030167250175602</v>
      </c>
      <c r="N139">
        <v>0.71374695362224805</v>
      </c>
      <c r="O139">
        <v>10.601447804614001</v>
      </c>
      <c r="P139">
        <v>14.059726830773901</v>
      </c>
      <c r="Q139">
        <v>-0.13827533752886401</v>
      </c>
    </row>
    <row r="140" spans="1:17" x14ac:dyDescent="0.3">
      <c r="A140" t="s">
        <v>354</v>
      </c>
      <c r="B140" t="s">
        <v>355</v>
      </c>
      <c r="C140" t="s">
        <v>3148</v>
      </c>
      <c r="D140" t="s">
        <v>34</v>
      </c>
      <c r="E140">
        <v>70028.657372190006</v>
      </c>
      <c r="F140">
        <v>519.9</v>
      </c>
      <c r="G140">
        <v>-6.0010988582072304</v>
      </c>
      <c r="H140">
        <v>1.1226987631263901</v>
      </c>
      <c r="I140">
        <v>-11.463792285201</v>
      </c>
      <c r="J140">
        <v>1.21298605734773</v>
      </c>
      <c r="K140">
        <v>534.42860324414005</v>
      </c>
      <c r="L140">
        <v>512.56293950489203</v>
      </c>
      <c r="M140">
        <v>43.186280629238702</v>
      </c>
      <c r="N140">
        <v>0.54762066852694302</v>
      </c>
      <c r="O140">
        <v>21.696480092325402</v>
      </c>
      <c r="P140">
        <v>33.0007674597083</v>
      </c>
      <c r="Q140">
        <v>0.13097744337721501</v>
      </c>
    </row>
    <row r="141" spans="1:17" x14ac:dyDescent="0.3">
      <c r="A141" t="s">
        <v>356</v>
      </c>
      <c r="B141" t="s">
        <v>357</v>
      </c>
      <c r="C141" t="s">
        <v>3162</v>
      </c>
      <c r="D141" t="s">
        <v>172</v>
      </c>
      <c r="E141">
        <v>69701.333350500005</v>
      </c>
      <c r="F141">
        <v>2351.4</v>
      </c>
      <c r="G141">
        <v>-22.5169296998885</v>
      </c>
      <c r="H141">
        <v>-3.5475628817676199</v>
      </c>
      <c r="I141">
        <v>-20.556794005980901</v>
      </c>
      <c r="J141">
        <v>1.4653753774104901</v>
      </c>
      <c r="K141">
        <v>2437.2995200616401</v>
      </c>
      <c r="L141">
        <v>2424.3411809383701</v>
      </c>
      <c r="M141">
        <v>38.737290565654298</v>
      </c>
      <c r="N141">
        <v>0.571796221773055</v>
      </c>
      <c r="O141">
        <v>14.5679169856255</v>
      </c>
      <c r="P141">
        <v>12.9259214791691</v>
      </c>
      <c r="Q141">
        <v>-3.9053030909828999E-2</v>
      </c>
    </row>
    <row r="142" spans="1:17" x14ac:dyDescent="0.3">
      <c r="A142" t="s">
        <v>358</v>
      </c>
      <c r="B142" t="s">
        <v>359</v>
      </c>
      <c r="C142" t="s">
        <v>3148</v>
      </c>
      <c r="D142" t="s">
        <v>43</v>
      </c>
      <c r="E142">
        <v>69439.152000000002</v>
      </c>
      <c r="F142">
        <v>395.8</v>
      </c>
      <c r="G142">
        <v>49.909432678902597</v>
      </c>
      <c r="H142">
        <v>2.6651134459524699</v>
      </c>
      <c r="I142">
        <v>9.1687667396444201</v>
      </c>
      <c r="J142">
        <v>9.8728524192750502</v>
      </c>
      <c r="K142">
        <v>392.73132174478201</v>
      </c>
      <c r="L142">
        <v>359.10075803554298</v>
      </c>
      <c r="M142">
        <v>56.589497713312902</v>
      </c>
      <c r="N142">
        <v>0.31833153580344298</v>
      </c>
      <c r="O142">
        <v>18.1910055583628</v>
      </c>
      <c r="P142">
        <v>86.2588235294117</v>
      </c>
      <c r="Q142">
        <v>0.12267274114728199</v>
      </c>
    </row>
    <row r="143" spans="1:17" x14ac:dyDescent="0.3">
      <c r="A143" t="s">
        <v>360</v>
      </c>
      <c r="B143" t="s">
        <v>361</v>
      </c>
      <c r="C143" t="s">
        <v>3162</v>
      </c>
      <c r="D143" t="s">
        <v>172</v>
      </c>
      <c r="E143">
        <v>69143.777823659999</v>
      </c>
      <c r="F143">
        <v>4557.8999999999996</v>
      </c>
      <c r="G143">
        <v>3.35794048717809</v>
      </c>
      <c r="H143">
        <v>-0.97969204984102198</v>
      </c>
      <c r="I143">
        <v>7.5359691219027702</v>
      </c>
      <c r="J143">
        <v>1.43944556970521</v>
      </c>
      <c r="K143">
        <v>4485.1947451959004</v>
      </c>
      <c r="L143">
        <v>4025.62760198244</v>
      </c>
      <c r="M143">
        <v>44.538487793416202</v>
      </c>
      <c r="N143">
        <v>0.40676473304482602</v>
      </c>
      <c r="O143">
        <v>5.4005133943263397</v>
      </c>
      <c r="P143">
        <v>41.549689440993703</v>
      </c>
      <c r="Q143">
        <v>3.7206245384099002E-2</v>
      </c>
    </row>
    <row r="144" spans="1:17" x14ac:dyDescent="0.3">
      <c r="A144" t="s">
        <v>362</v>
      </c>
      <c r="B144" t="s">
        <v>363</v>
      </c>
      <c r="C144" t="s">
        <v>3154</v>
      </c>
      <c r="D144" t="s">
        <v>119</v>
      </c>
      <c r="E144">
        <v>68928.069024440003</v>
      </c>
      <c r="F144">
        <v>1480.45</v>
      </c>
      <c r="G144">
        <v>5.0403546404213202</v>
      </c>
      <c r="H144">
        <v>-7.12176207284128</v>
      </c>
      <c r="I144">
        <v>13.9982159372366</v>
      </c>
      <c r="J144">
        <v>3.6702509240749799</v>
      </c>
      <c r="K144">
        <v>1550.78976509419</v>
      </c>
      <c r="L144">
        <v>1426.2895967372699</v>
      </c>
      <c r="M144">
        <v>38.741570171913203</v>
      </c>
      <c r="N144">
        <v>0.80780685267268104</v>
      </c>
      <c r="O144">
        <v>21.888614948157599</v>
      </c>
      <c r="P144">
        <v>47.7052778609198</v>
      </c>
      <c r="Q144">
        <v>7.9018838430832003E-2</v>
      </c>
    </row>
    <row r="145" spans="1:17" x14ac:dyDescent="0.3">
      <c r="A145" t="s">
        <v>364</v>
      </c>
      <c r="B145" t="s">
        <v>365</v>
      </c>
      <c r="C145" t="s">
        <v>3159</v>
      </c>
      <c r="D145" t="s">
        <v>159</v>
      </c>
      <c r="E145">
        <v>68312.690940375003</v>
      </c>
      <c r="F145">
        <v>16118.45</v>
      </c>
      <c r="G145">
        <v>227.38962781191799</v>
      </c>
      <c r="H145">
        <v>25.4527236256625</v>
      </c>
      <c r="I145">
        <v>111.396477446004</v>
      </c>
      <c r="J145">
        <v>17.595424434979599</v>
      </c>
      <c r="K145">
        <v>13164.6455193232</v>
      </c>
      <c r="L145">
        <v>10174.791228563599</v>
      </c>
      <c r="M145">
        <v>82.693059158245703</v>
      </c>
      <c r="N145">
        <v>1.53858487144738</v>
      </c>
      <c r="O145">
        <v>2.6770564167150002</v>
      </c>
      <c r="P145">
        <v>299.916882730216</v>
      </c>
      <c r="Q145">
        <v>0.19369656104355301</v>
      </c>
    </row>
    <row r="146" spans="1:17" x14ac:dyDescent="0.3">
      <c r="A146" t="s">
        <v>366</v>
      </c>
      <c r="B146" t="s">
        <v>367</v>
      </c>
      <c r="C146" t="s">
        <v>3155</v>
      </c>
      <c r="D146" t="s">
        <v>368</v>
      </c>
      <c r="E146">
        <v>68013.500566799994</v>
      </c>
      <c r="F146">
        <v>232.08</v>
      </c>
      <c r="G146">
        <v>13.575841459027201</v>
      </c>
      <c r="H146">
        <v>7.8773503185707101</v>
      </c>
      <c r="I146">
        <v>-16.164805986977399</v>
      </c>
      <c r="J146">
        <v>6.1714311264648103</v>
      </c>
      <c r="K146">
        <v>228.00303606442199</v>
      </c>
      <c r="L146">
        <v>221.73914555614999</v>
      </c>
      <c r="M146">
        <v>53.380616467467704</v>
      </c>
      <c r="N146">
        <v>1.3713003129829899</v>
      </c>
      <c r="O146">
        <v>23.3841778697001</v>
      </c>
      <c r="P146">
        <v>55.549597855227901</v>
      </c>
      <c r="Q146">
        <v>0.10081107120018599</v>
      </c>
    </row>
    <row r="147" spans="1:17" x14ac:dyDescent="0.3">
      <c r="A147" t="s">
        <v>369</v>
      </c>
      <c r="B147" t="s">
        <v>370</v>
      </c>
      <c r="C147" t="s">
        <v>3159</v>
      </c>
      <c r="D147" t="s">
        <v>371</v>
      </c>
      <c r="E147">
        <v>67942.8619569</v>
      </c>
      <c r="F147">
        <v>5348.7</v>
      </c>
      <c r="G147">
        <v>-3.59415416116151</v>
      </c>
      <c r="H147">
        <v>1.41601927294765</v>
      </c>
      <c r="I147">
        <v>19.796697995631199</v>
      </c>
      <c r="J147">
        <v>-3.1976360038071299</v>
      </c>
      <c r="K147">
        <v>5358.5565495901901</v>
      </c>
      <c r="L147">
        <v>4988.9128055419296</v>
      </c>
      <c r="M147">
        <v>51.632646126263502</v>
      </c>
      <c r="N147">
        <v>0.78000459814149203</v>
      </c>
      <c r="O147">
        <v>20.777011236375198</v>
      </c>
      <c r="P147">
        <v>48.5337406276034</v>
      </c>
      <c r="Q147">
        <v>9.5533699283846002E-2</v>
      </c>
    </row>
    <row r="148" spans="1:17" x14ac:dyDescent="0.3">
      <c r="A148" t="s">
        <v>372</v>
      </c>
      <c r="B148" t="s">
        <v>373</v>
      </c>
      <c r="C148" t="s">
        <v>3157</v>
      </c>
      <c r="D148" t="s">
        <v>100</v>
      </c>
      <c r="E148">
        <v>67761.895348125006</v>
      </c>
      <c r="F148">
        <v>581.25</v>
      </c>
      <c r="G148">
        <v>-24.748907133099301</v>
      </c>
      <c r="H148">
        <v>-7.0755496280878303</v>
      </c>
      <c r="I148">
        <v>-6.0377421795249804</v>
      </c>
      <c r="J148">
        <v>0.62123602796970001</v>
      </c>
      <c r="K148">
        <v>580.96267395764198</v>
      </c>
      <c r="L148">
        <v>555.14138598355805</v>
      </c>
      <c r="M148">
        <v>44.323694755226498</v>
      </c>
      <c r="N148">
        <v>0.761043000059068</v>
      </c>
      <c r="O148">
        <v>8.3010752688172005</v>
      </c>
      <c r="P148">
        <v>32.403189066059198</v>
      </c>
      <c r="Q148">
        <v>-5.8504498358866001E-2</v>
      </c>
    </row>
    <row r="149" spans="1:17" x14ac:dyDescent="0.3">
      <c r="A149" t="s">
        <v>374</v>
      </c>
      <c r="B149" t="s">
        <v>375</v>
      </c>
      <c r="C149" t="s">
        <v>3158</v>
      </c>
      <c r="D149" t="s">
        <v>86</v>
      </c>
      <c r="E149">
        <v>66638.592127319993</v>
      </c>
      <c r="F149">
        <v>322.8</v>
      </c>
      <c r="G149">
        <v>65.448653119535606</v>
      </c>
      <c r="H149">
        <v>-3.9354652469905398</v>
      </c>
      <c r="I149">
        <v>24.5956360483185</v>
      </c>
      <c r="J149">
        <v>1.8376814371180401</v>
      </c>
      <c r="K149">
        <v>325.20799374012398</v>
      </c>
      <c r="L149">
        <v>278.63756781514002</v>
      </c>
      <c r="M149">
        <v>45.295278389100503</v>
      </c>
      <c r="N149">
        <v>0.80615908064846598</v>
      </c>
      <c r="O149">
        <v>11.8184634448574</v>
      </c>
      <c r="P149">
        <v>99.197778463437203</v>
      </c>
    </row>
    <row r="150" spans="1:17" x14ac:dyDescent="0.3">
      <c r="A150" t="s">
        <v>376</v>
      </c>
      <c r="B150" t="s">
        <v>377</v>
      </c>
      <c r="C150" t="s">
        <v>3148</v>
      </c>
      <c r="D150" t="s">
        <v>24</v>
      </c>
      <c r="E150">
        <v>66455.396751199994</v>
      </c>
      <c r="F150">
        <v>21.2</v>
      </c>
      <c r="G150">
        <v>-2.5257375046863602</v>
      </c>
      <c r="H150">
        <v>-8.7089222414397902</v>
      </c>
      <c r="I150">
        <v>-23.9857904476508</v>
      </c>
      <c r="J150">
        <v>-1.25753411975976</v>
      </c>
      <c r="K150">
        <v>22.9559473838226</v>
      </c>
      <c r="L150">
        <v>22.976830395813</v>
      </c>
      <c r="M150">
        <v>26.131093067215801</v>
      </c>
      <c r="N150">
        <v>0.61736771141769597</v>
      </c>
      <c r="O150">
        <v>54.952830188679201</v>
      </c>
      <c r="P150">
        <v>35.0318471337579</v>
      </c>
      <c r="Q150">
        <v>4.2848989144275998E-2</v>
      </c>
    </row>
    <row r="151" spans="1:17" x14ac:dyDescent="0.3">
      <c r="A151" t="s">
        <v>378</v>
      </c>
      <c r="B151" t="s">
        <v>379</v>
      </c>
      <c r="C151" t="s">
        <v>3159</v>
      </c>
      <c r="D151" t="s">
        <v>200</v>
      </c>
      <c r="E151">
        <v>66451.349255880006</v>
      </c>
      <c r="F151">
        <v>226.3</v>
      </c>
      <c r="G151">
        <v>1.49483526600077</v>
      </c>
      <c r="H151">
        <v>-5.8864568498237304</v>
      </c>
      <c r="I151">
        <v>16.921685868165302</v>
      </c>
      <c r="J151">
        <v>2.8783102957217799</v>
      </c>
      <c r="K151">
        <v>237.273734640697</v>
      </c>
      <c r="L151">
        <v>215.81474869901999</v>
      </c>
      <c r="M151">
        <v>38.818592767054803</v>
      </c>
      <c r="N151">
        <v>1.20812793449333</v>
      </c>
      <c r="O151">
        <v>16.946531153336199</v>
      </c>
      <c r="P151">
        <v>43.636940653760703</v>
      </c>
      <c r="Q151">
        <v>5.2648931685604999E-2</v>
      </c>
    </row>
    <row r="152" spans="1:17" x14ac:dyDescent="0.3">
      <c r="A152" t="s">
        <v>380</v>
      </c>
      <c r="B152" t="s">
        <v>381</v>
      </c>
      <c r="C152" t="s">
        <v>3148</v>
      </c>
      <c r="D152" t="s">
        <v>382</v>
      </c>
      <c r="E152">
        <v>64334.230205774998</v>
      </c>
      <c r="F152">
        <v>4752.25</v>
      </c>
      <c r="G152">
        <v>194.015247919682</v>
      </c>
      <c r="H152">
        <v>62.032619198061703</v>
      </c>
      <c r="I152">
        <v>58.179772142245398</v>
      </c>
      <c r="J152">
        <v>24.099778736023101</v>
      </c>
      <c r="K152">
        <v>3459.2135881802401</v>
      </c>
      <c r="L152">
        <v>2684.0185880160002</v>
      </c>
      <c r="M152">
        <v>76.0928969390514</v>
      </c>
      <c r="N152">
        <v>2.5776225159052699</v>
      </c>
      <c r="O152">
        <v>4.9986848334999197</v>
      </c>
      <c r="P152">
        <v>224.37459472372899</v>
      </c>
      <c r="Q152">
        <v>0.214579456229407</v>
      </c>
    </row>
    <row r="153" spans="1:17" x14ac:dyDescent="0.3">
      <c r="A153" t="s">
        <v>383</v>
      </c>
      <c r="B153" t="s">
        <v>384</v>
      </c>
      <c r="C153" t="s">
        <v>3149</v>
      </c>
      <c r="D153" t="s">
        <v>27</v>
      </c>
      <c r="E153">
        <v>63566.23277568</v>
      </c>
      <c r="F153">
        <v>9.1199999999999992</v>
      </c>
      <c r="G153">
        <v>-49.577777864545197</v>
      </c>
      <c r="H153">
        <v>-30.933741161713499</v>
      </c>
      <c r="I153">
        <v>-43.1499235830644</v>
      </c>
      <c r="J153">
        <v>4.3800114392317201E-2</v>
      </c>
      <c r="K153">
        <v>12.3305243592067</v>
      </c>
      <c r="L153">
        <v>13.5751175594703</v>
      </c>
      <c r="M153">
        <v>25.057952892028801</v>
      </c>
      <c r="N153">
        <v>0.63973932699932401</v>
      </c>
      <c r="O153">
        <v>110.307017543859</v>
      </c>
      <c r="P153">
        <v>2.4719101123595402</v>
      </c>
      <c r="Q153">
        <v>-4.3357531385900001E-3</v>
      </c>
    </row>
    <row r="154" spans="1:17" x14ac:dyDescent="0.3">
      <c r="A154" t="s">
        <v>385</v>
      </c>
      <c r="B154" t="s">
        <v>386</v>
      </c>
      <c r="C154" t="s">
        <v>3150</v>
      </c>
      <c r="D154" t="s">
        <v>387</v>
      </c>
      <c r="E154">
        <v>62626.919543265001</v>
      </c>
      <c r="F154">
        <v>1730.05</v>
      </c>
      <c r="G154">
        <v>4.2580822978809598</v>
      </c>
      <c r="H154">
        <v>-6.3025614404614601</v>
      </c>
      <c r="I154">
        <v>16.537263831942902</v>
      </c>
      <c r="J154">
        <v>7.0232929479094004</v>
      </c>
      <c r="K154">
        <v>1749.6817382326401</v>
      </c>
      <c r="L154">
        <v>1598.8876646572501</v>
      </c>
      <c r="M154">
        <v>53.033975672796501</v>
      </c>
      <c r="N154">
        <v>0.60767660292589798</v>
      </c>
      <c r="O154">
        <v>15.1527412502528</v>
      </c>
      <c r="P154">
        <v>47.873840762425701</v>
      </c>
      <c r="Q154">
        <v>5.7436209429387E-2</v>
      </c>
    </row>
    <row r="155" spans="1:17" x14ac:dyDescent="0.3">
      <c r="A155" t="s">
        <v>388</v>
      </c>
      <c r="B155" t="s">
        <v>389</v>
      </c>
      <c r="C155" t="s">
        <v>3154</v>
      </c>
      <c r="D155" t="s">
        <v>184</v>
      </c>
      <c r="E155">
        <v>62609.779573549997</v>
      </c>
      <c r="F155">
        <v>4005.65</v>
      </c>
      <c r="G155">
        <v>2.4174147653209501</v>
      </c>
      <c r="H155">
        <v>1.2577476507177501</v>
      </c>
      <c r="I155">
        <v>11.7392644543466</v>
      </c>
      <c r="J155">
        <v>7.0673247781481301</v>
      </c>
      <c r="K155">
        <v>3939.1600318870401</v>
      </c>
      <c r="L155">
        <v>3743.8437694773802</v>
      </c>
      <c r="M155">
        <v>64.603175908237105</v>
      </c>
      <c r="N155">
        <v>0.71751125474228095</v>
      </c>
      <c r="O155">
        <v>23.6004144146393</v>
      </c>
      <c r="P155">
        <v>53.343924661205101</v>
      </c>
      <c r="Q155">
        <v>0.11318297048975499</v>
      </c>
    </row>
    <row r="156" spans="1:17" x14ac:dyDescent="0.3">
      <c r="A156" t="s">
        <v>390</v>
      </c>
      <c r="B156" t="s">
        <v>391</v>
      </c>
      <c r="C156" t="s">
        <v>3155</v>
      </c>
      <c r="D156" t="s">
        <v>119</v>
      </c>
      <c r="E156">
        <v>62342.232657480003</v>
      </c>
      <c r="F156">
        <v>757.1</v>
      </c>
      <c r="G156">
        <v>35.097932942919002</v>
      </c>
      <c r="H156">
        <v>-0.31989617187911501</v>
      </c>
      <c r="I156">
        <v>-3.3798689876089401</v>
      </c>
      <c r="J156">
        <v>-0.24978704146078101</v>
      </c>
      <c r="K156">
        <v>753.04858366936503</v>
      </c>
      <c r="L156">
        <v>687.71403861740703</v>
      </c>
      <c r="M156">
        <v>47.685426556709402</v>
      </c>
      <c r="N156">
        <v>0.540034574722417</v>
      </c>
      <c r="O156">
        <v>12.006339981508299</v>
      </c>
      <c r="P156">
        <v>77.244527683483497</v>
      </c>
      <c r="Q156">
        <v>0.174657981075932</v>
      </c>
    </row>
    <row r="157" spans="1:17" x14ac:dyDescent="0.3">
      <c r="A157" t="s">
        <v>392</v>
      </c>
      <c r="B157" t="s">
        <v>393</v>
      </c>
      <c r="C157" t="s">
        <v>3152</v>
      </c>
      <c r="D157" t="s">
        <v>51</v>
      </c>
      <c r="E157">
        <v>61666.324376080003</v>
      </c>
      <c r="F157">
        <v>29020.400000000001</v>
      </c>
      <c r="G157">
        <v>2.2461971980633302</v>
      </c>
      <c r="H157">
        <v>-1.80777408236607</v>
      </c>
      <c r="I157">
        <v>-1.82208379144069</v>
      </c>
      <c r="J157">
        <v>2.6115282420270498</v>
      </c>
      <c r="K157">
        <v>28630.030642843802</v>
      </c>
      <c r="L157">
        <v>27144.7330206763</v>
      </c>
      <c r="M157">
        <v>60.071166377108398</v>
      </c>
      <c r="N157">
        <v>0.60158826277271205</v>
      </c>
      <c r="O157">
        <v>5.1708453363840503</v>
      </c>
      <c r="P157">
        <v>31.910909090909101</v>
      </c>
      <c r="Q157">
        <v>2.3746105619837001E-2</v>
      </c>
    </row>
    <row r="158" spans="1:17" x14ac:dyDescent="0.3">
      <c r="A158" t="s">
        <v>394</v>
      </c>
      <c r="B158" t="s">
        <v>395</v>
      </c>
      <c r="C158" t="s">
        <v>3157</v>
      </c>
      <c r="D158" t="s">
        <v>303</v>
      </c>
      <c r="E158">
        <v>59926.5352614</v>
      </c>
      <c r="F158">
        <v>1811.1</v>
      </c>
      <c r="G158">
        <v>85.604757588691498</v>
      </c>
      <c r="H158">
        <v>-5.6744448876776801</v>
      </c>
      <c r="I158">
        <v>28.558852286086601</v>
      </c>
      <c r="J158">
        <v>1.83858529320943</v>
      </c>
      <c r="K158">
        <v>1752.8198499038499</v>
      </c>
      <c r="L158">
        <v>1434.0075228873</v>
      </c>
      <c r="M158">
        <v>48.5665631853619</v>
      </c>
      <c r="N158">
        <v>0.66423605191611501</v>
      </c>
      <c r="O158">
        <v>7.38777538512507</v>
      </c>
      <c r="P158">
        <v>124.507251766455</v>
      </c>
      <c r="Q158">
        <v>4.3252929952563003E-2</v>
      </c>
    </row>
    <row r="159" spans="1:17" x14ac:dyDescent="0.3">
      <c r="A159" t="s">
        <v>396</v>
      </c>
      <c r="B159" t="s">
        <v>397</v>
      </c>
      <c r="C159" t="s">
        <v>3148</v>
      </c>
      <c r="D159" t="s">
        <v>144</v>
      </c>
      <c r="E159">
        <v>59851.144473207998</v>
      </c>
      <c r="F159">
        <v>222.68</v>
      </c>
      <c r="G159">
        <v>244.26741987556699</v>
      </c>
      <c r="H159">
        <v>-3.4036646382692899</v>
      </c>
      <c r="I159">
        <v>27.899995144969299</v>
      </c>
      <c r="J159">
        <v>6.0022872434848704</v>
      </c>
      <c r="K159">
        <v>230.57156756489499</v>
      </c>
      <c r="L159">
        <v>185.23776530372501</v>
      </c>
      <c r="M159">
        <v>44.320850691607298</v>
      </c>
      <c r="N159">
        <v>0.444148902138224</v>
      </c>
      <c r="O159">
        <v>39.213220765223603</v>
      </c>
      <c r="P159">
        <v>375.81196581196502</v>
      </c>
    </row>
    <row r="160" spans="1:17" x14ac:dyDescent="0.3">
      <c r="A160" t="s">
        <v>398</v>
      </c>
      <c r="B160" t="s">
        <v>399</v>
      </c>
      <c r="C160" t="s">
        <v>3162</v>
      </c>
      <c r="D160" t="s">
        <v>400</v>
      </c>
      <c r="E160">
        <v>59517.680168519997</v>
      </c>
      <c r="F160">
        <v>919.8</v>
      </c>
      <c r="G160">
        <v>12.9638220241438</v>
      </c>
      <c r="H160">
        <v>-6.5020966016565103</v>
      </c>
      <c r="I160">
        <v>28.4295830728942</v>
      </c>
      <c r="J160">
        <v>7.6894508580943199</v>
      </c>
      <c r="K160">
        <v>951.70820274160405</v>
      </c>
      <c r="L160">
        <v>841.71471104940599</v>
      </c>
      <c r="M160">
        <v>46.525050212479798</v>
      </c>
      <c r="N160">
        <v>0.68714527603568498</v>
      </c>
      <c r="O160">
        <v>29.049793433354999</v>
      </c>
      <c r="P160">
        <v>68.910109264530305</v>
      </c>
      <c r="Q160">
        <v>0.15104801446084601</v>
      </c>
    </row>
    <row r="161" spans="1:17" x14ac:dyDescent="0.3">
      <c r="A161" t="s">
        <v>401</v>
      </c>
      <c r="B161" t="s">
        <v>402</v>
      </c>
      <c r="C161" t="s">
        <v>3161</v>
      </c>
      <c r="D161" t="s">
        <v>133</v>
      </c>
      <c r="E161">
        <v>59191.380589150001</v>
      </c>
      <c r="F161">
        <v>1655.75</v>
      </c>
      <c r="G161">
        <v>45.164528891386396</v>
      </c>
      <c r="H161">
        <v>-3.0040075554201402</v>
      </c>
      <c r="I161">
        <v>-2.2506683101690301</v>
      </c>
      <c r="J161">
        <v>-2.8785142810062401</v>
      </c>
      <c r="K161">
        <v>1742.59948813498</v>
      </c>
      <c r="L161">
        <v>1564.2437022080301</v>
      </c>
      <c r="M161">
        <v>42.183313603813303</v>
      </c>
      <c r="N161">
        <v>1.2840776029361001</v>
      </c>
      <c r="O161">
        <v>24.9282802355428</v>
      </c>
      <c r="P161">
        <v>91.632186568675607</v>
      </c>
      <c r="Q161">
        <v>0.173490850370772</v>
      </c>
    </row>
    <row r="162" spans="1:17" x14ac:dyDescent="0.3">
      <c r="A162" t="s">
        <v>403</v>
      </c>
      <c r="B162" t="s">
        <v>404</v>
      </c>
      <c r="C162" t="s">
        <v>3148</v>
      </c>
      <c r="D162" t="s">
        <v>405</v>
      </c>
      <c r="E162">
        <v>58837.455148424997</v>
      </c>
      <c r="F162">
        <v>225.85</v>
      </c>
      <c r="G162">
        <v>-1.7065895453244</v>
      </c>
      <c r="H162">
        <v>-0.215163105252205</v>
      </c>
      <c r="I162">
        <v>-2.6275931573217401</v>
      </c>
      <c r="J162">
        <v>-0.64752520968140903</v>
      </c>
      <c r="K162">
        <v>225.220549921279</v>
      </c>
      <c r="L162">
        <v>210.58545855648899</v>
      </c>
      <c r="M162">
        <v>46.798690869814898</v>
      </c>
      <c r="N162">
        <v>0.83752025011894704</v>
      </c>
      <c r="O162">
        <v>9.3203453619659093</v>
      </c>
      <c r="P162">
        <v>45.709677419354797</v>
      </c>
      <c r="Q162">
        <v>0.10825732781873899</v>
      </c>
    </row>
    <row r="163" spans="1:17" x14ac:dyDescent="0.3">
      <c r="A163" t="s">
        <v>406</v>
      </c>
      <c r="B163" t="s">
        <v>407</v>
      </c>
      <c r="C163" t="s">
        <v>3154</v>
      </c>
      <c r="D163" t="s">
        <v>408</v>
      </c>
      <c r="E163">
        <v>58540.311475800001</v>
      </c>
      <c r="F163">
        <v>3028.2</v>
      </c>
      <c r="G163">
        <v>-10.158779685075</v>
      </c>
      <c r="H163">
        <v>-3.0144982976971502</v>
      </c>
      <c r="I163">
        <v>14.334722642481101</v>
      </c>
      <c r="J163">
        <v>4.8181817349656901</v>
      </c>
      <c r="K163">
        <v>3009.95400730034</v>
      </c>
      <c r="L163">
        <v>2824.3505523480098</v>
      </c>
      <c r="M163">
        <v>53.160615254015902</v>
      </c>
      <c r="N163">
        <v>0.96274319717604695</v>
      </c>
      <c r="O163">
        <v>11.452347929463</v>
      </c>
      <c r="P163">
        <v>38.034460753031198</v>
      </c>
      <c r="Q163">
        <v>1.2847188785439999E-3</v>
      </c>
    </row>
    <row r="164" spans="1:17" x14ac:dyDescent="0.3">
      <c r="A164" t="s">
        <v>409</v>
      </c>
      <c r="B164" t="s">
        <v>410</v>
      </c>
      <c r="C164" t="s">
        <v>3159</v>
      </c>
      <c r="D164" t="s">
        <v>274</v>
      </c>
      <c r="E164">
        <v>57772.2671844</v>
      </c>
      <c r="F164">
        <v>5129.2</v>
      </c>
      <c r="G164">
        <v>49.1080122648521</v>
      </c>
      <c r="H164">
        <v>6.8874210167963499</v>
      </c>
      <c r="I164">
        <v>-3.58135399395958</v>
      </c>
      <c r="J164">
        <v>0.406197048880583</v>
      </c>
      <c r="K164">
        <v>4922.2700029094703</v>
      </c>
      <c r="L164">
        <v>4405.5215654172998</v>
      </c>
      <c r="M164">
        <v>52.956915696080699</v>
      </c>
      <c r="N164">
        <v>0.47014847961823097</v>
      </c>
      <c r="O164">
        <v>13.856936754269601</v>
      </c>
      <c r="P164">
        <v>105.147485251474</v>
      </c>
      <c r="Q164">
        <v>0.15403046434072901</v>
      </c>
    </row>
    <row r="165" spans="1:17" x14ac:dyDescent="0.3">
      <c r="A165" t="s">
        <v>411</v>
      </c>
      <c r="B165" t="s">
        <v>412</v>
      </c>
      <c r="C165" t="s">
        <v>3154</v>
      </c>
      <c r="D165" t="s">
        <v>184</v>
      </c>
      <c r="E165">
        <v>57508.250715200003</v>
      </c>
      <c r="F165">
        <v>1001.6</v>
      </c>
      <c r="G165">
        <v>40.318196039814097</v>
      </c>
      <c r="H165">
        <v>-3.3813814077547302</v>
      </c>
      <c r="I165">
        <v>27.189630218951802</v>
      </c>
      <c r="J165">
        <v>3.2797706807029301</v>
      </c>
      <c r="K165">
        <v>1056.95817066313</v>
      </c>
      <c r="L165">
        <v>904.81197588671296</v>
      </c>
      <c r="M165">
        <v>37.825896527175402</v>
      </c>
      <c r="N165">
        <v>1.0191596336096</v>
      </c>
      <c r="O165">
        <v>25.299520766773099</v>
      </c>
      <c r="P165">
        <v>82.573824279985402</v>
      </c>
      <c r="Q165">
        <v>0.112727984978296</v>
      </c>
    </row>
    <row r="166" spans="1:17" x14ac:dyDescent="0.3">
      <c r="A166" t="s">
        <v>413</v>
      </c>
      <c r="B166" t="s">
        <v>414</v>
      </c>
      <c r="C166" t="s">
        <v>3147</v>
      </c>
      <c r="D166" t="s">
        <v>266</v>
      </c>
      <c r="E166">
        <v>56290.750301380001</v>
      </c>
      <c r="F166">
        <v>5318.6</v>
      </c>
      <c r="G166">
        <v>-13.470181841451</v>
      </c>
      <c r="H166">
        <v>-7.7770693113959499</v>
      </c>
      <c r="I166">
        <v>-15.138751903992601</v>
      </c>
      <c r="J166">
        <v>2.9179892887654502</v>
      </c>
      <c r="K166">
        <v>5328.1146557020602</v>
      </c>
      <c r="L166">
        <v>5078.60156081682</v>
      </c>
      <c r="M166">
        <v>54.877063653038299</v>
      </c>
      <c r="N166">
        <v>1.03726813166731</v>
      </c>
      <c r="O166">
        <v>12.811642161470999</v>
      </c>
      <c r="P166">
        <v>29.374847968864</v>
      </c>
      <c r="Q166">
        <v>-5.5977914082289996E-3</v>
      </c>
    </row>
    <row r="167" spans="1:17" x14ac:dyDescent="0.3">
      <c r="A167" t="s">
        <v>415</v>
      </c>
      <c r="B167" t="s">
        <v>416</v>
      </c>
      <c r="C167" t="s">
        <v>3148</v>
      </c>
      <c r="D167" t="s">
        <v>54</v>
      </c>
      <c r="E167">
        <v>55953.316626250002</v>
      </c>
      <c r="F167">
        <v>5077.8999999999996</v>
      </c>
      <c r="G167">
        <v>30.862234644365198</v>
      </c>
      <c r="H167">
        <v>6.5511059114061503</v>
      </c>
      <c r="I167">
        <v>-2.2294739018588898</v>
      </c>
      <c r="J167">
        <v>-3.8295372407698398</v>
      </c>
      <c r="K167">
        <v>4873.4997552500599</v>
      </c>
      <c r="L167">
        <v>4316.1424708688401</v>
      </c>
      <c r="M167">
        <v>43.418112761667899</v>
      </c>
      <c r="N167">
        <v>0.55795536077334096</v>
      </c>
      <c r="O167">
        <v>9.0184918962563394</v>
      </c>
      <c r="P167">
        <v>72.559214326978605</v>
      </c>
      <c r="Q167">
        <v>8.5297194586281003E-2</v>
      </c>
    </row>
    <row r="168" spans="1:17" x14ac:dyDescent="0.3">
      <c r="A168" t="s">
        <v>417</v>
      </c>
      <c r="B168" t="s">
        <v>418</v>
      </c>
      <c r="C168" t="s">
        <v>3154</v>
      </c>
      <c r="D168" t="s">
        <v>408</v>
      </c>
      <c r="E168">
        <v>55570.530414674999</v>
      </c>
      <c r="F168">
        <v>131027.25</v>
      </c>
      <c r="G168">
        <v>-7.2592462707811398</v>
      </c>
      <c r="H168">
        <v>-3.1268612609219701</v>
      </c>
      <c r="I168">
        <v>-11.2802635658337</v>
      </c>
      <c r="J168">
        <v>-2.1250174006364E-2</v>
      </c>
      <c r="K168">
        <v>134926.10004245801</v>
      </c>
      <c r="L168">
        <v>130137.939801407</v>
      </c>
      <c r="M168">
        <v>30.395166302450399</v>
      </c>
      <c r="N168">
        <v>0.65803252985670202</v>
      </c>
      <c r="O168">
        <v>15.582827236319099</v>
      </c>
      <c r="P168">
        <v>22.4461617607273</v>
      </c>
      <c r="Q168">
        <v>5.1152035814247002E-2</v>
      </c>
    </row>
    <row r="169" spans="1:17" x14ac:dyDescent="0.3">
      <c r="A169" t="s">
        <v>419</v>
      </c>
      <c r="B169" t="s">
        <v>420</v>
      </c>
      <c r="C169" t="s">
        <v>3147</v>
      </c>
      <c r="D169" t="s">
        <v>21</v>
      </c>
      <c r="E169">
        <v>55422.642210240003</v>
      </c>
      <c r="F169">
        <v>2929.8</v>
      </c>
      <c r="G169">
        <v>-2.6955383782995299</v>
      </c>
      <c r="H169">
        <v>-5.1470962201496802</v>
      </c>
      <c r="I169">
        <v>9.8620825932011709</v>
      </c>
      <c r="J169">
        <v>2.8559144962157199</v>
      </c>
      <c r="K169">
        <v>2932.5710388239299</v>
      </c>
      <c r="L169">
        <v>2666.5098736652799</v>
      </c>
      <c r="M169">
        <v>47.828279371540397</v>
      </c>
      <c r="N169">
        <v>1.0520878683334001</v>
      </c>
      <c r="O169">
        <v>8.8060618472250507</v>
      </c>
      <c r="P169">
        <v>41.597796143250697</v>
      </c>
      <c r="Q169">
        <v>-4.9373111152958997E-2</v>
      </c>
    </row>
    <row r="170" spans="1:17" x14ac:dyDescent="0.3">
      <c r="A170" t="s">
        <v>421</v>
      </c>
      <c r="B170" t="s">
        <v>422</v>
      </c>
      <c r="C170" t="s">
        <v>3148</v>
      </c>
      <c r="D170" t="s">
        <v>405</v>
      </c>
      <c r="E170">
        <v>55335.198944819997</v>
      </c>
      <c r="F170">
        <v>924.45</v>
      </c>
      <c r="G170">
        <v>248.14549569998499</v>
      </c>
      <c r="H170">
        <v>9.0326331588511</v>
      </c>
      <c r="I170">
        <v>73.352917808139395</v>
      </c>
      <c r="J170">
        <v>16.512305720473002</v>
      </c>
      <c r="K170">
        <v>730.84700221628896</v>
      </c>
      <c r="L170">
        <v>571.36026958740194</v>
      </c>
      <c r="M170">
        <v>82.919751138966404</v>
      </c>
      <c r="N170">
        <v>1.78613096924644</v>
      </c>
      <c r="O170">
        <v>1.89301746984693</v>
      </c>
      <c r="P170">
        <v>309.93293054708698</v>
      </c>
      <c r="Q170">
        <v>0.153922927013186</v>
      </c>
    </row>
    <row r="171" spans="1:17" x14ac:dyDescent="0.3">
      <c r="A171" t="s">
        <v>423</v>
      </c>
      <c r="B171" t="s">
        <v>424</v>
      </c>
      <c r="C171" t="s">
        <v>3149</v>
      </c>
      <c r="D171" t="s">
        <v>27</v>
      </c>
      <c r="E171">
        <v>55042.05</v>
      </c>
      <c r="F171">
        <v>1931.3</v>
      </c>
      <c r="G171">
        <v>-19.389355957556798</v>
      </c>
      <c r="H171">
        <v>-4.6408273903515296</v>
      </c>
      <c r="I171">
        <v>-11.3459828486258</v>
      </c>
      <c r="J171">
        <v>-2.0153307253135901</v>
      </c>
      <c r="K171">
        <v>1978.0239106587301</v>
      </c>
      <c r="L171">
        <v>1862.63542935652</v>
      </c>
      <c r="M171">
        <v>30.790787927042501</v>
      </c>
      <c r="N171">
        <v>0.79251032434945701</v>
      </c>
      <c r="O171">
        <v>12.618443535442401</v>
      </c>
      <c r="P171">
        <v>25.132823636127998</v>
      </c>
      <c r="Q171">
        <v>2.5483849822823999E-2</v>
      </c>
    </row>
    <row r="172" spans="1:17" x14ac:dyDescent="0.3">
      <c r="A172" t="s">
        <v>425</v>
      </c>
      <c r="B172" t="s">
        <v>426</v>
      </c>
      <c r="C172" t="s">
        <v>3150</v>
      </c>
      <c r="D172" t="s">
        <v>236</v>
      </c>
      <c r="E172">
        <v>54714.679508314999</v>
      </c>
      <c r="F172">
        <v>2069.35</v>
      </c>
      <c r="G172">
        <v>5.34402776380358</v>
      </c>
      <c r="H172">
        <v>1.20137828966446</v>
      </c>
      <c r="I172">
        <v>-0.54692580095044996</v>
      </c>
      <c r="J172">
        <v>1.27920179535548</v>
      </c>
      <c r="K172">
        <v>2071.32698722236</v>
      </c>
      <c r="L172">
        <v>1930.14026137976</v>
      </c>
      <c r="M172">
        <v>37.692935252743297</v>
      </c>
      <c r="N172">
        <v>0.506251715685343</v>
      </c>
      <c r="O172">
        <v>6.5503660569744104</v>
      </c>
      <c r="P172">
        <v>34.286177806619001</v>
      </c>
      <c r="Q172">
        <v>4.31778538252E-4</v>
      </c>
    </row>
    <row r="173" spans="1:17" x14ac:dyDescent="0.3">
      <c r="A173" t="s">
        <v>427</v>
      </c>
      <c r="B173" t="s">
        <v>428</v>
      </c>
      <c r="C173" t="s">
        <v>3158</v>
      </c>
      <c r="D173" t="s">
        <v>429</v>
      </c>
      <c r="E173">
        <v>54163.221065459998</v>
      </c>
      <c r="F173">
        <v>888.95</v>
      </c>
      <c r="G173">
        <v>-2.8148389392056599</v>
      </c>
      <c r="H173">
        <v>-7.2895159317849902</v>
      </c>
      <c r="I173">
        <v>-16.804321626131799</v>
      </c>
      <c r="J173">
        <v>0.74566476114343605</v>
      </c>
      <c r="K173">
        <v>937.62546657663802</v>
      </c>
      <c r="L173">
        <v>938.512006331267</v>
      </c>
      <c r="M173">
        <v>45.115568405489498</v>
      </c>
      <c r="N173">
        <v>0.63671419928848405</v>
      </c>
      <c r="O173">
        <v>32.740874064907999</v>
      </c>
      <c r="P173">
        <v>32.244867598928799</v>
      </c>
      <c r="Q173">
        <v>1.4280330053418999E-2</v>
      </c>
    </row>
    <row r="174" spans="1:17" x14ac:dyDescent="0.3">
      <c r="A174" t="s">
        <v>430</v>
      </c>
      <c r="B174" t="s">
        <v>431</v>
      </c>
      <c r="C174" t="s">
        <v>3155</v>
      </c>
      <c r="D174" t="s">
        <v>119</v>
      </c>
      <c r="E174">
        <v>54085.098134166001</v>
      </c>
      <c r="F174">
        <v>130.94</v>
      </c>
      <c r="G174">
        <v>19.9278085153286</v>
      </c>
      <c r="H174">
        <v>2.1797763886971899</v>
      </c>
      <c r="I174">
        <v>-25.8170081105104</v>
      </c>
      <c r="J174">
        <v>4.62940982393346</v>
      </c>
      <c r="K174">
        <v>135.389314765367</v>
      </c>
      <c r="L174">
        <v>133.34221207043601</v>
      </c>
      <c r="M174">
        <v>41.306439754437399</v>
      </c>
      <c r="N174">
        <v>1.0058130023385301</v>
      </c>
      <c r="O174">
        <v>33.916297540858402</v>
      </c>
      <c r="P174">
        <v>60.073349633251802</v>
      </c>
      <c r="Q174">
        <v>-2.8016117164720001E-3</v>
      </c>
    </row>
    <row r="175" spans="1:17" x14ac:dyDescent="0.3">
      <c r="A175" t="s">
        <v>432</v>
      </c>
      <c r="B175" t="s">
        <v>433</v>
      </c>
      <c r="C175" t="s">
        <v>3148</v>
      </c>
      <c r="D175" t="s">
        <v>34</v>
      </c>
      <c r="E175">
        <v>54017.019039168001</v>
      </c>
      <c r="F175">
        <v>45.18</v>
      </c>
      <c r="G175">
        <v>-16.401365780503902</v>
      </c>
      <c r="H175">
        <v>-8.8162331883179696</v>
      </c>
      <c r="I175">
        <v>-27.498832081503</v>
      </c>
      <c r="J175">
        <v>0.29099896127244201</v>
      </c>
      <c r="K175">
        <v>49.1823393950108</v>
      </c>
      <c r="L175">
        <v>49.325177282513799</v>
      </c>
      <c r="M175">
        <v>31.125228417203999</v>
      </c>
      <c r="N175">
        <v>0.48196491133407998</v>
      </c>
      <c r="O175">
        <v>56.374501992031803</v>
      </c>
      <c r="P175">
        <v>30.014388489208599</v>
      </c>
      <c r="Q175">
        <v>0.107015887016662</v>
      </c>
    </row>
    <row r="176" spans="1:17" x14ac:dyDescent="0.3">
      <c r="A176" t="s">
        <v>434</v>
      </c>
      <c r="B176" t="s">
        <v>435</v>
      </c>
      <c r="C176" t="s">
        <v>3160</v>
      </c>
      <c r="D176" t="s">
        <v>436</v>
      </c>
      <c r="E176">
        <v>53929.393697844003</v>
      </c>
      <c r="F176">
        <v>188.68</v>
      </c>
      <c r="G176">
        <v>1.4441851481508099</v>
      </c>
      <c r="H176">
        <v>-5.6570027717153399</v>
      </c>
      <c r="I176">
        <v>-6.41413456959447</v>
      </c>
      <c r="J176">
        <v>-2.02336317615323</v>
      </c>
      <c r="K176">
        <v>197.095190150907</v>
      </c>
      <c r="L176">
        <v>181.187360539639</v>
      </c>
      <c r="M176">
        <v>31.219625157110301</v>
      </c>
      <c r="N176">
        <v>0.49471490999117301</v>
      </c>
      <c r="O176">
        <v>21.793512825948699</v>
      </c>
      <c r="P176">
        <v>38.227106227106198</v>
      </c>
      <c r="Q176">
        <v>-7.8555152368433995E-2</v>
      </c>
    </row>
    <row r="177" spans="1:17" x14ac:dyDescent="0.3">
      <c r="A177" t="s">
        <v>437</v>
      </c>
      <c r="B177" t="s">
        <v>438</v>
      </c>
      <c r="C177" t="s">
        <v>3146</v>
      </c>
      <c r="D177" t="s">
        <v>439</v>
      </c>
      <c r="E177">
        <v>53437.503134999999</v>
      </c>
      <c r="F177">
        <v>356.25</v>
      </c>
      <c r="G177">
        <v>27.254787385842501</v>
      </c>
      <c r="H177">
        <v>6.5281644439638598</v>
      </c>
      <c r="I177">
        <v>4.29974293815979</v>
      </c>
      <c r="J177">
        <v>1.79338210522894</v>
      </c>
      <c r="K177">
        <v>347.841344898898</v>
      </c>
      <c r="L177">
        <v>312.64489947688202</v>
      </c>
      <c r="M177">
        <v>61.874378526138301</v>
      </c>
      <c r="N177">
        <v>1.1422264603438399</v>
      </c>
      <c r="O177">
        <v>7.8456140350877197</v>
      </c>
      <c r="P177">
        <v>85.837245696400601</v>
      </c>
      <c r="Q177">
        <v>4.9058784876646999E-2</v>
      </c>
    </row>
    <row r="178" spans="1:17" x14ac:dyDescent="0.3">
      <c r="A178" t="s">
        <v>440</v>
      </c>
      <c r="B178" t="s">
        <v>441</v>
      </c>
      <c r="C178" t="s">
        <v>3148</v>
      </c>
      <c r="D178" t="s">
        <v>24</v>
      </c>
      <c r="E178">
        <v>53218.544481206001</v>
      </c>
      <c r="F178">
        <v>72.739999999999995</v>
      </c>
      <c r="G178">
        <v>-46.887903562218497</v>
      </c>
      <c r="H178">
        <v>0.24265836615202799</v>
      </c>
      <c r="I178">
        <v>-24.6002124875249</v>
      </c>
      <c r="J178">
        <v>1.0164117048461401</v>
      </c>
      <c r="K178">
        <v>73.818548066129594</v>
      </c>
      <c r="L178">
        <v>77.133582017358293</v>
      </c>
      <c r="M178">
        <v>47.982693421882701</v>
      </c>
      <c r="N178">
        <v>1.0926121795003301</v>
      </c>
      <c r="O178">
        <v>27.990101732196798</v>
      </c>
      <c r="P178">
        <v>3.3091890356483402</v>
      </c>
      <c r="Q178">
        <v>3.3405260834321E-2</v>
      </c>
    </row>
    <row r="179" spans="1:17" x14ac:dyDescent="0.3">
      <c r="A179" t="s">
        <v>442</v>
      </c>
      <c r="B179" t="s">
        <v>443</v>
      </c>
      <c r="C179" t="s">
        <v>3150</v>
      </c>
      <c r="D179" t="s">
        <v>195</v>
      </c>
      <c r="E179">
        <v>53087.586083839997</v>
      </c>
      <c r="F179">
        <v>16354.4</v>
      </c>
      <c r="G179">
        <v>-33.936322067492398</v>
      </c>
      <c r="H179">
        <v>0.17330363458081399</v>
      </c>
      <c r="I179">
        <v>-9.5294234663712203</v>
      </c>
      <c r="J179">
        <v>-0.90195750424361898</v>
      </c>
      <c r="K179">
        <v>16630.938826410798</v>
      </c>
      <c r="L179">
        <v>16497.8202444983</v>
      </c>
      <c r="M179">
        <v>33.872963628349197</v>
      </c>
      <c r="N179">
        <v>1.2478855788288901</v>
      </c>
      <c r="O179">
        <v>17.705327006799301</v>
      </c>
      <c r="P179">
        <v>6.5752603386030897</v>
      </c>
      <c r="Q179">
        <v>-4.1389934680430999E-2</v>
      </c>
    </row>
    <row r="180" spans="1:17" x14ac:dyDescent="0.3">
      <c r="A180" t="s">
        <v>444</v>
      </c>
      <c r="B180" t="s">
        <v>445</v>
      </c>
      <c r="C180" t="s">
        <v>3155</v>
      </c>
      <c r="D180" t="s">
        <v>368</v>
      </c>
      <c r="E180">
        <v>52135.281455935001</v>
      </c>
      <c r="F180">
        <v>997.45</v>
      </c>
      <c r="G180">
        <v>45.972416121163498</v>
      </c>
      <c r="H180">
        <v>29.2787380602777</v>
      </c>
      <c r="I180">
        <v>31.055761889243701</v>
      </c>
      <c r="J180">
        <v>10.980133882280899</v>
      </c>
      <c r="K180">
        <v>852.60306426810496</v>
      </c>
      <c r="L180">
        <v>714.10496530237697</v>
      </c>
      <c r="M180">
        <v>68.667096143553394</v>
      </c>
      <c r="N180">
        <v>1.1083864570906301</v>
      </c>
      <c r="O180">
        <v>4.2658779888716101</v>
      </c>
      <c r="P180">
        <v>102.73373983739801</v>
      </c>
    </row>
    <row r="181" spans="1:17" hidden="1" x14ac:dyDescent="0.3">
      <c r="A181" t="s">
        <v>446</v>
      </c>
      <c r="B181" t="s">
        <v>447</v>
      </c>
      <c r="C181" t="s">
        <v>3163</v>
      </c>
      <c r="D181" t="s">
        <v>109</v>
      </c>
      <c r="E181">
        <v>51760.166805599998</v>
      </c>
      <c r="F181">
        <v>1148.25</v>
      </c>
      <c r="G181">
        <v>9.8467904355550999</v>
      </c>
      <c r="H181">
        <v>4.4079328336272701</v>
      </c>
      <c r="I181">
        <v>24.2091681429558</v>
      </c>
      <c r="J181">
        <v>13.976658840865399</v>
      </c>
      <c r="M181">
        <v>68.273425502108694</v>
      </c>
      <c r="O181">
        <v>10.4245591116917</v>
      </c>
      <c r="P181">
        <v>43.155466899389097</v>
      </c>
    </row>
    <row r="182" spans="1:17" x14ac:dyDescent="0.3">
      <c r="A182" t="s">
        <v>448</v>
      </c>
      <c r="B182" t="s">
        <v>449</v>
      </c>
      <c r="C182" t="s">
        <v>3148</v>
      </c>
      <c r="D182" t="s">
        <v>54</v>
      </c>
      <c r="E182">
        <v>51735.3246382</v>
      </c>
      <c r="F182">
        <v>695.8</v>
      </c>
      <c r="G182">
        <v>-28.776112936161201</v>
      </c>
      <c r="H182">
        <v>-2.13056843888902</v>
      </c>
      <c r="I182">
        <v>-2.4608345009578598</v>
      </c>
      <c r="J182">
        <v>-4.4378378906592904</v>
      </c>
      <c r="K182">
        <v>694.93305260002705</v>
      </c>
      <c r="L182">
        <v>669.35875839556502</v>
      </c>
      <c r="M182">
        <v>35.7196683514792</v>
      </c>
      <c r="N182">
        <v>0.650497808286715</v>
      </c>
      <c r="O182">
        <v>16.901408450704199</v>
      </c>
      <c r="P182">
        <v>25.663716814159201</v>
      </c>
      <c r="Q182">
        <v>-8.5336768260840003E-3</v>
      </c>
    </row>
    <row r="183" spans="1:17" x14ac:dyDescent="0.3">
      <c r="A183" t="s">
        <v>450</v>
      </c>
      <c r="B183" t="s">
        <v>451</v>
      </c>
      <c r="C183" t="s">
        <v>600</v>
      </c>
      <c r="D183" t="s">
        <v>452</v>
      </c>
      <c r="E183">
        <v>51595.255732979997</v>
      </c>
      <c r="F183">
        <v>46257.7</v>
      </c>
      <c r="G183">
        <v>-8.0115558260807802</v>
      </c>
      <c r="H183">
        <v>6.1133086387161404</v>
      </c>
      <c r="I183">
        <v>18.548131091008301</v>
      </c>
      <c r="J183">
        <v>10.379117602789499</v>
      </c>
      <c r="K183">
        <v>42205.292427579698</v>
      </c>
      <c r="L183">
        <v>39633.575423818002</v>
      </c>
      <c r="M183">
        <v>83.162341221113294</v>
      </c>
      <c r="N183">
        <v>1.3235639355757101</v>
      </c>
      <c r="O183">
        <v>0.51710309851118397</v>
      </c>
      <c r="P183">
        <v>39.877925796906801</v>
      </c>
      <c r="Q183">
        <v>-8.1782705334720006E-3</v>
      </c>
    </row>
    <row r="184" spans="1:17" x14ac:dyDescent="0.3">
      <c r="A184" t="s">
        <v>453</v>
      </c>
      <c r="B184" t="s">
        <v>454</v>
      </c>
      <c r="C184" t="s">
        <v>3159</v>
      </c>
      <c r="D184" t="s">
        <v>455</v>
      </c>
      <c r="E184">
        <v>51160.013864050001</v>
      </c>
      <c r="F184">
        <v>1904.5</v>
      </c>
      <c r="G184">
        <v>-29.171692010690698</v>
      </c>
      <c r="H184">
        <v>-0.32194244611374101</v>
      </c>
      <c r="I184">
        <v>-15.8063206504688</v>
      </c>
      <c r="J184">
        <v>0.59012355767195801</v>
      </c>
      <c r="K184">
        <v>1974.3425901421199</v>
      </c>
      <c r="L184">
        <v>2012.62930720603</v>
      </c>
      <c r="M184">
        <v>39.446974767742603</v>
      </c>
      <c r="N184">
        <v>0.81799889146792504</v>
      </c>
      <c r="O184">
        <v>28.852717248621602</v>
      </c>
      <c r="P184">
        <v>9.4540229885057503</v>
      </c>
      <c r="Q184">
        <v>-4.5619443373960001E-3</v>
      </c>
    </row>
    <row r="185" spans="1:17" x14ac:dyDescent="0.3">
      <c r="A185" t="s">
        <v>456</v>
      </c>
      <c r="B185" t="s">
        <v>457</v>
      </c>
      <c r="C185" t="s">
        <v>3152</v>
      </c>
      <c r="D185" t="s">
        <v>51</v>
      </c>
      <c r="E185">
        <v>50932.140276439997</v>
      </c>
      <c r="F185">
        <v>1804.9</v>
      </c>
      <c r="G185">
        <v>99.368731816739299</v>
      </c>
      <c r="H185">
        <v>4.3079669729286101</v>
      </c>
      <c r="I185">
        <v>60.379606012087301</v>
      </c>
      <c r="J185">
        <v>8.3728018884748003</v>
      </c>
      <c r="K185">
        <v>1643.1940743034299</v>
      </c>
      <c r="L185">
        <v>1286.61810087764</v>
      </c>
      <c r="M185">
        <v>69.697343286435995</v>
      </c>
      <c r="N185">
        <v>0.82580673215275202</v>
      </c>
      <c r="O185">
        <v>1.4432932572441699</v>
      </c>
      <c r="P185">
        <v>149.95153025896599</v>
      </c>
      <c r="Q185">
        <v>0.181222048588003</v>
      </c>
    </row>
    <row r="186" spans="1:17" x14ac:dyDescent="0.3">
      <c r="A186" t="s">
        <v>458</v>
      </c>
      <c r="B186" t="s">
        <v>459</v>
      </c>
      <c r="C186" t="s">
        <v>3162</v>
      </c>
      <c r="D186" t="s">
        <v>460</v>
      </c>
      <c r="E186">
        <v>50766.078999999998</v>
      </c>
      <c r="F186">
        <v>4621.3999999999996</v>
      </c>
      <c r="G186">
        <v>39.830210768973501</v>
      </c>
      <c r="H186">
        <v>5.5295760913719798</v>
      </c>
      <c r="I186">
        <v>16.593061824918699</v>
      </c>
      <c r="J186">
        <v>15.4774574134843</v>
      </c>
      <c r="K186">
        <v>3963.1147532926798</v>
      </c>
      <c r="L186">
        <v>3505.2776363702901</v>
      </c>
      <c r="M186">
        <v>67.223782370522102</v>
      </c>
      <c r="N186">
        <v>1.0148921398689901</v>
      </c>
      <c r="O186">
        <v>2.7610680746094198</v>
      </c>
      <c r="P186">
        <v>86.647819063004803</v>
      </c>
      <c r="Q186">
        <v>9.8839143069553007E-2</v>
      </c>
    </row>
    <row r="187" spans="1:17" x14ac:dyDescent="0.3">
      <c r="A187" t="s">
        <v>461</v>
      </c>
      <c r="B187" t="s">
        <v>462</v>
      </c>
      <c r="C187" t="s">
        <v>3147</v>
      </c>
      <c r="D187" t="s">
        <v>21</v>
      </c>
      <c r="E187">
        <v>49819.918697109999</v>
      </c>
      <c r="F187">
        <v>7469.95</v>
      </c>
      <c r="G187">
        <v>21.342969214377099</v>
      </c>
      <c r="H187">
        <v>7.2760926177033998</v>
      </c>
      <c r="I187">
        <v>25.926285234772799</v>
      </c>
      <c r="J187">
        <v>2.8815813879812402</v>
      </c>
      <c r="K187">
        <v>6717.1340579289499</v>
      </c>
      <c r="L187">
        <v>5971.5261354192999</v>
      </c>
      <c r="M187">
        <v>76.534725553613796</v>
      </c>
      <c r="N187">
        <v>0.90390210705930396</v>
      </c>
      <c r="O187">
        <v>1.5401709516127999</v>
      </c>
      <c r="P187">
        <v>74.236398623826403</v>
      </c>
      <c r="Q187">
        <v>2.658251115025E-2</v>
      </c>
    </row>
    <row r="188" spans="1:17" x14ac:dyDescent="0.3">
      <c r="A188" t="s">
        <v>463</v>
      </c>
      <c r="B188" t="s">
        <v>464</v>
      </c>
      <c r="C188" t="s">
        <v>3148</v>
      </c>
      <c r="D188" t="s">
        <v>34</v>
      </c>
      <c r="E188">
        <v>49490.035701831999</v>
      </c>
      <c r="F188">
        <v>57.01</v>
      </c>
      <c r="G188">
        <v>-8.0950801244322008</v>
      </c>
      <c r="H188">
        <v>-3.7027431913728002</v>
      </c>
      <c r="I188">
        <v>-19.501904428994401</v>
      </c>
      <c r="J188">
        <v>3.37917103208938</v>
      </c>
      <c r="K188">
        <v>59.362976067323501</v>
      </c>
      <c r="L188">
        <v>57.918476023324601</v>
      </c>
      <c r="M188">
        <v>42.500346888625103</v>
      </c>
      <c r="N188">
        <v>0.42053617870411097</v>
      </c>
      <c r="O188">
        <v>34.888616032275003</v>
      </c>
      <c r="P188">
        <v>39.559363525091797</v>
      </c>
      <c r="Q188">
        <v>9.9945902393606997E-2</v>
      </c>
    </row>
    <row r="189" spans="1:17" x14ac:dyDescent="0.3">
      <c r="A189" t="s">
        <v>465</v>
      </c>
      <c r="B189" t="s">
        <v>466</v>
      </c>
      <c r="C189" t="s">
        <v>3148</v>
      </c>
      <c r="D189" t="s">
        <v>24</v>
      </c>
      <c r="E189">
        <v>48709.540973338</v>
      </c>
      <c r="F189">
        <v>198.62</v>
      </c>
      <c r="G189">
        <v>6.8399094974683798</v>
      </c>
      <c r="H189">
        <v>6.6647369806225596</v>
      </c>
      <c r="I189">
        <v>15.6383997335061</v>
      </c>
      <c r="J189">
        <v>7.0677737328644499</v>
      </c>
      <c r="K189">
        <v>190.352092070146</v>
      </c>
      <c r="L189">
        <v>173.957153634599</v>
      </c>
      <c r="M189">
        <v>68.854086284724403</v>
      </c>
      <c r="N189">
        <v>1.2008587793627701</v>
      </c>
      <c r="O189">
        <v>4.0126875440539704</v>
      </c>
      <c r="P189">
        <v>44.714025500910701</v>
      </c>
      <c r="Q189">
        <v>8.5945775342281996E-2</v>
      </c>
    </row>
    <row r="190" spans="1:17" x14ac:dyDescent="0.3">
      <c r="A190" t="s">
        <v>467</v>
      </c>
      <c r="B190" t="s">
        <v>468</v>
      </c>
      <c r="C190" t="s">
        <v>3147</v>
      </c>
      <c r="D190" t="s">
        <v>21</v>
      </c>
      <c r="E190">
        <v>48579.122817224998</v>
      </c>
      <c r="F190">
        <v>1790.25</v>
      </c>
      <c r="G190">
        <v>18.7835190769128</v>
      </c>
      <c r="H190">
        <v>-0.95055627094120498</v>
      </c>
      <c r="I190">
        <v>12.837779099456601</v>
      </c>
      <c r="J190">
        <v>5.2174105949682303</v>
      </c>
      <c r="K190">
        <v>1732.30231734007</v>
      </c>
      <c r="L190">
        <v>1589.16505332457</v>
      </c>
      <c r="M190">
        <v>71.725660810555993</v>
      </c>
      <c r="N190">
        <v>0.90163128068425502</v>
      </c>
      <c r="O190">
        <v>7.7335567658148401</v>
      </c>
      <c r="P190">
        <v>64.0625</v>
      </c>
      <c r="Q190">
        <v>0.19394031213419499</v>
      </c>
    </row>
    <row r="191" spans="1:17" x14ac:dyDescent="0.3">
      <c r="A191" t="s">
        <v>469</v>
      </c>
      <c r="B191" t="s">
        <v>470</v>
      </c>
      <c r="C191" t="s">
        <v>3162</v>
      </c>
      <c r="D191" t="s">
        <v>400</v>
      </c>
      <c r="E191">
        <v>48049.872009660001</v>
      </c>
      <c r="F191">
        <v>1631.4</v>
      </c>
      <c r="G191">
        <v>14.42977336018</v>
      </c>
      <c r="H191">
        <v>-0.86239228600161599</v>
      </c>
      <c r="I191">
        <v>31.371585512533098</v>
      </c>
      <c r="J191">
        <v>4.6653303431382804</v>
      </c>
      <c r="K191">
        <v>1650.0514075164899</v>
      </c>
      <c r="L191">
        <v>1438.8452912891401</v>
      </c>
      <c r="M191">
        <v>47.815631275503797</v>
      </c>
      <c r="N191">
        <v>0.680966683990468</v>
      </c>
      <c r="O191">
        <v>9.6604143680274408</v>
      </c>
      <c r="P191">
        <v>60.090280162896804</v>
      </c>
      <c r="Q191">
        <v>9.9844941311880001E-2</v>
      </c>
    </row>
    <row r="192" spans="1:17" x14ac:dyDescent="0.3">
      <c r="A192" t="s">
        <v>471</v>
      </c>
      <c r="B192" t="s">
        <v>472</v>
      </c>
      <c r="C192" t="s">
        <v>3159</v>
      </c>
      <c r="D192" t="s">
        <v>159</v>
      </c>
      <c r="E192">
        <v>47737.315985399997</v>
      </c>
      <c r="F192">
        <v>1864.4</v>
      </c>
      <c r="G192">
        <v>328.25431112419398</v>
      </c>
      <c r="H192">
        <v>4.4848245693386302</v>
      </c>
      <c r="I192">
        <v>94.6405118025489</v>
      </c>
      <c r="J192">
        <v>9.3840006965366207</v>
      </c>
      <c r="K192">
        <v>1664.8917616270601</v>
      </c>
      <c r="L192">
        <v>1285.09783345305</v>
      </c>
      <c r="M192">
        <v>80.084432918948494</v>
      </c>
      <c r="N192">
        <v>1.03015485309773</v>
      </c>
      <c r="O192">
        <v>1.36773224629906</v>
      </c>
      <c r="P192">
        <v>434.21203438395401</v>
      </c>
      <c r="Q192">
        <v>0.24582827005725899</v>
      </c>
    </row>
    <row r="193" spans="1:17" x14ac:dyDescent="0.3">
      <c r="A193" t="s">
        <v>473</v>
      </c>
      <c r="B193" t="s">
        <v>474</v>
      </c>
      <c r="C193" t="s">
        <v>3153</v>
      </c>
      <c r="D193" t="s">
        <v>109</v>
      </c>
      <c r="E193">
        <v>47676.275063100002</v>
      </c>
      <c r="F193">
        <v>121.32</v>
      </c>
      <c r="G193">
        <v>33.0813508797427</v>
      </c>
      <c r="H193">
        <v>-7.8965594891654103</v>
      </c>
      <c r="I193">
        <v>-14.822376330074899</v>
      </c>
      <c r="J193">
        <v>0.17715595237482601</v>
      </c>
      <c r="K193">
        <v>129.990372024903</v>
      </c>
      <c r="L193">
        <v>122.016115848059</v>
      </c>
      <c r="M193">
        <v>42.054267760060903</v>
      </c>
      <c r="N193">
        <v>0.48471839882986201</v>
      </c>
      <c r="O193">
        <v>40.537421694691702</v>
      </c>
      <c r="P193">
        <v>91.356466876971595</v>
      </c>
      <c r="Q193">
        <v>0.16709758752290199</v>
      </c>
    </row>
    <row r="194" spans="1:17" x14ac:dyDescent="0.3">
      <c r="A194" t="s">
        <v>475</v>
      </c>
      <c r="B194" t="s">
        <v>476</v>
      </c>
      <c r="C194" t="s">
        <v>3148</v>
      </c>
      <c r="D194" t="s">
        <v>34</v>
      </c>
      <c r="E194">
        <v>47657.327221287997</v>
      </c>
      <c r="F194">
        <v>104.68</v>
      </c>
      <c r="G194">
        <v>-27.3602100357122</v>
      </c>
      <c r="H194">
        <v>-6.23025102309873</v>
      </c>
      <c r="I194">
        <v>-37.058490705319699</v>
      </c>
      <c r="J194">
        <v>-0.737010945727818</v>
      </c>
      <c r="K194">
        <v>112.97129639526899</v>
      </c>
      <c r="L194">
        <v>118.070256078234</v>
      </c>
      <c r="M194">
        <v>18.431810984717401</v>
      </c>
      <c r="N194">
        <v>0.58487127246015402</v>
      </c>
      <c r="O194">
        <v>50.888421857088197</v>
      </c>
      <c r="P194">
        <v>21.157407407407401</v>
      </c>
      <c r="Q194">
        <v>5.8256586043426997E-2</v>
      </c>
    </row>
    <row r="195" spans="1:17" x14ac:dyDescent="0.3">
      <c r="A195" t="s">
        <v>477</v>
      </c>
      <c r="B195" t="s">
        <v>478</v>
      </c>
      <c r="C195" t="s">
        <v>3152</v>
      </c>
      <c r="D195" t="s">
        <v>263</v>
      </c>
      <c r="E195">
        <v>46784.756431559901</v>
      </c>
      <c r="F195">
        <v>619.70000000000005</v>
      </c>
      <c r="G195">
        <v>56.912259733219003</v>
      </c>
      <c r="H195">
        <v>2.6310197053398099</v>
      </c>
      <c r="I195">
        <v>29.662098569433301</v>
      </c>
      <c r="J195">
        <v>3.0351734521401101</v>
      </c>
      <c r="K195">
        <v>567.27357448677503</v>
      </c>
      <c r="L195">
        <v>482.40676905301302</v>
      </c>
      <c r="M195">
        <v>63.008499012633202</v>
      </c>
      <c r="N195">
        <v>0.88707058321035903</v>
      </c>
      <c r="O195">
        <v>1.4200419557850401</v>
      </c>
      <c r="P195">
        <v>97.482472912683207</v>
      </c>
      <c r="Q195">
        <v>0.11967838475314201</v>
      </c>
    </row>
    <row r="196" spans="1:17" x14ac:dyDescent="0.3">
      <c r="A196" t="s">
        <v>479</v>
      </c>
      <c r="B196" t="s">
        <v>480</v>
      </c>
      <c r="C196" t="s">
        <v>3147</v>
      </c>
      <c r="D196" t="s">
        <v>266</v>
      </c>
      <c r="E196">
        <v>46519.030694159999</v>
      </c>
      <c r="F196">
        <v>7469.1</v>
      </c>
      <c r="G196">
        <v>-26.972238813353599</v>
      </c>
      <c r="H196">
        <v>-1.09701249381173</v>
      </c>
      <c r="I196">
        <v>-13.256284645823699</v>
      </c>
      <c r="J196">
        <v>2.0297706807029301</v>
      </c>
      <c r="K196">
        <v>7548.0347399046505</v>
      </c>
      <c r="L196">
        <v>7461.8524327093901</v>
      </c>
      <c r="M196">
        <v>37.2510854500023</v>
      </c>
      <c r="N196">
        <v>0.67867601951567702</v>
      </c>
      <c r="O196">
        <v>23.174144140525598</v>
      </c>
      <c r="P196">
        <v>16.500811080608901</v>
      </c>
      <c r="Q196">
        <v>4.3126396617470001E-3</v>
      </c>
    </row>
    <row r="197" spans="1:17" x14ac:dyDescent="0.3">
      <c r="A197" t="s">
        <v>481</v>
      </c>
      <c r="B197" t="s">
        <v>482</v>
      </c>
      <c r="C197" t="s">
        <v>3148</v>
      </c>
      <c r="D197" t="s">
        <v>483</v>
      </c>
      <c r="E197">
        <v>46465.564331025002</v>
      </c>
      <c r="F197">
        <v>729.75</v>
      </c>
      <c r="G197">
        <v>-49.0549628793148</v>
      </c>
      <c r="H197">
        <v>9.9228629861666704</v>
      </c>
      <c r="I197">
        <v>74.731871562014902</v>
      </c>
      <c r="J197">
        <v>8.5663795453789007</v>
      </c>
      <c r="K197">
        <v>632.63126740464998</v>
      </c>
      <c r="L197">
        <v>561.79425042359105</v>
      </c>
      <c r="M197">
        <v>57.606353683041398</v>
      </c>
      <c r="N197">
        <v>1.49340457077174</v>
      </c>
      <c r="O197">
        <v>36.8002740664611</v>
      </c>
      <c r="P197">
        <v>135.40322580645099</v>
      </c>
      <c r="Q197">
        <v>-4.8989749603693997E-2</v>
      </c>
    </row>
    <row r="198" spans="1:17" x14ac:dyDescent="0.3">
      <c r="A198" t="s">
        <v>484</v>
      </c>
      <c r="B198" t="s">
        <v>485</v>
      </c>
      <c r="C198" t="s">
        <v>3152</v>
      </c>
      <c r="D198" t="s">
        <v>51</v>
      </c>
      <c r="E198">
        <v>45790.450990199999</v>
      </c>
      <c r="F198">
        <v>2703</v>
      </c>
      <c r="G198">
        <v>48.938964591014901</v>
      </c>
      <c r="H198">
        <v>-5.5657654494372402</v>
      </c>
      <c r="I198">
        <v>29.595086897095999</v>
      </c>
      <c r="J198">
        <v>2.5314059559166702</v>
      </c>
      <c r="K198">
        <v>2745.9811775642802</v>
      </c>
      <c r="L198">
        <v>2409.0747516256001</v>
      </c>
      <c r="M198">
        <v>44.000972287464599</v>
      </c>
      <c r="N198">
        <v>0.63121804914934498</v>
      </c>
      <c r="O198">
        <v>14.2434332223455</v>
      </c>
      <c r="P198">
        <v>95.1554095520017</v>
      </c>
      <c r="Q198">
        <v>7.1427738240551E-2</v>
      </c>
    </row>
    <row r="199" spans="1:17" x14ac:dyDescent="0.3">
      <c r="A199" t="s">
        <v>486</v>
      </c>
      <c r="B199" t="s">
        <v>487</v>
      </c>
      <c r="C199" t="s">
        <v>3148</v>
      </c>
      <c r="D199" t="s">
        <v>144</v>
      </c>
      <c r="E199">
        <v>44964.675900000002</v>
      </c>
      <c r="F199">
        <v>224.61</v>
      </c>
      <c r="G199">
        <v>123.814890113663</v>
      </c>
      <c r="H199">
        <v>-10.404987771555399</v>
      </c>
      <c r="I199">
        <v>1.80180776108559</v>
      </c>
      <c r="J199">
        <v>7.2882708792085804</v>
      </c>
      <c r="K199">
        <v>252.11634021673601</v>
      </c>
      <c r="L199">
        <v>226.38688629184901</v>
      </c>
      <c r="M199">
        <v>41.938453254766898</v>
      </c>
      <c r="N199">
        <v>0.40156491843018899</v>
      </c>
      <c r="O199">
        <v>57.472953118739099</v>
      </c>
      <c r="P199">
        <v>218.595744680851</v>
      </c>
      <c r="Q199">
        <v>0.16230721264328299</v>
      </c>
    </row>
    <row r="200" spans="1:17" x14ac:dyDescent="0.3">
      <c r="A200" t="s">
        <v>488</v>
      </c>
      <c r="B200" t="s">
        <v>489</v>
      </c>
      <c r="C200" t="s">
        <v>3148</v>
      </c>
      <c r="D200" t="s">
        <v>225</v>
      </c>
      <c r="E200">
        <v>44772.383336029998</v>
      </c>
      <c r="F200">
        <v>707.05</v>
      </c>
      <c r="G200">
        <v>55.857952674809702</v>
      </c>
      <c r="H200">
        <v>4.2629556862942302</v>
      </c>
      <c r="I200">
        <v>19.531945108645399</v>
      </c>
      <c r="J200">
        <v>9.2667343483332996</v>
      </c>
      <c r="K200">
        <v>666.721057473212</v>
      </c>
      <c r="L200">
        <v>584.91597105836695</v>
      </c>
      <c r="M200">
        <v>67.167427862569895</v>
      </c>
      <c r="N200">
        <v>1.2923344659251299</v>
      </c>
      <c r="O200">
        <v>4.5824199137260502</v>
      </c>
      <c r="P200">
        <v>104.94202898550699</v>
      </c>
      <c r="Q200">
        <v>4.4969458960087E-2</v>
      </c>
    </row>
    <row r="201" spans="1:17" x14ac:dyDescent="0.3">
      <c r="A201" t="s">
        <v>490</v>
      </c>
      <c r="B201" t="s">
        <v>491</v>
      </c>
      <c r="C201" t="s">
        <v>3154</v>
      </c>
      <c r="D201" t="s">
        <v>492</v>
      </c>
      <c r="E201">
        <v>44382.75</v>
      </c>
      <c r="F201">
        <v>522.15</v>
      </c>
      <c r="G201">
        <v>70.581619157095503</v>
      </c>
      <c r="H201">
        <v>9.7357072043762294</v>
      </c>
      <c r="I201">
        <v>15.145895859462801</v>
      </c>
      <c r="J201">
        <v>10.451161116453401</v>
      </c>
      <c r="K201">
        <v>499.20217393061699</v>
      </c>
      <c r="L201">
        <v>443.57306431171099</v>
      </c>
      <c r="M201">
        <v>61.041045192525303</v>
      </c>
      <c r="N201">
        <v>1.7914563388004101</v>
      </c>
      <c r="O201">
        <v>18.8068562673561</v>
      </c>
      <c r="P201">
        <v>116.032271410839</v>
      </c>
      <c r="Q201">
        <v>0.153936473313532</v>
      </c>
    </row>
    <row r="202" spans="1:17" x14ac:dyDescent="0.3">
      <c r="A202" t="s">
        <v>493</v>
      </c>
      <c r="B202" t="s">
        <v>494</v>
      </c>
      <c r="C202" t="s">
        <v>3159</v>
      </c>
      <c r="D202" t="s">
        <v>92</v>
      </c>
      <c r="E202">
        <v>44134.125</v>
      </c>
      <c r="F202">
        <v>1204</v>
      </c>
      <c r="G202">
        <v>113.501425332412</v>
      </c>
      <c r="H202">
        <v>-3.0328696040535101</v>
      </c>
      <c r="I202">
        <v>23.973453594454899</v>
      </c>
      <c r="J202">
        <v>7.6383428119166599</v>
      </c>
      <c r="K202">
        <v>1241.44100029574</v>
      </c>
      <c r="L202">
        <v>1140.60390850934</v>
      </c>
      <c r="M202">
        <v>60.413055421781898</v>
      </c>
      <c r="N202">
        <v>0.73618001083442297</v>
      </c>
      <c r="O202">
        <v>49.061461794019898</v>
      </c>
      <c r="P202">
        <v>167.555555555555</v>
      </c>
      <c r="Q202">
        <v>0.17351827455457799</v>
      </c>
    </row>
    <row r="203" spans="1:17" x14ac:dyDescent="0.3">
      <c r="A203" t="s">
        <v>495</v>
      </c>
      <c r="B203" t="s">
        <v>496</v>
      </c>
      <c r="C203" t="s">
        <v>3159</v>
      </c>
      <c r="D203" t="s">
        <v>138</v>
      </c>
      <c r="E203">
        <v>44010.272206640002</v>
      </c>
      <c r="F203">
        <v>49776.800000000003</v>
      </c>
      <c r="G203">
        <v>4.5635330667081098</v>
      </c>
      <c r="H203">
        <v>-0.10989969311775701</v>
      </c>
      <c r="I203">
        <v>-0.295317288694535</v>
      </c>
      <c r="J203">
        <v>5.0583263588774496</v>
      </c>
      <c r="K203">
        <v>50398.022197587197</v>
      </c>
      <c r="L203">
        <v>47738.678354738098</v>
      </c>
      <c r="M203">
        <v>55.280290679173902</v>
      </c>
      <c r="N203">
        <v>0.62143367320531995</v>
      </c>
      <c r="O203">
        <v>20.526028189839401</v>
      </c>
      <c r="P203">
        <v>42.310100435420203</v>
      </c>
      <c r="Q203">
        <v>-1.5727990573246E-2</v>
      </c>
    </row>
    <row r="204" spans="1:17" x14ac:dyDescent="0.3">
      <c r="A204" t="s">
        <v>497</v>
      </c>
      <c r="B204" t="s">
        <v>498</v>
      </c>
      <c r="C204" t="s">
        <v>3159</v>
      </c>
      <c r="D204" t="s">
        <v>215</v>
      </c>
      <c r="E204">
        <v>44009.008438725003</v>
      </c>
      <c r="F204">
        <v>10956.15</v>
      </c>
      <c r="G204">
        <v>72.463659907102993</v>
      </c>
      <c r="H204">
        <v>3.1268543155033699</v>
      </c>
      <c r="I204">
        <v>44.5344833846192</v>
      </c>
      <c r="J204">
        <v>13.597902073195201</v>
      </c>
      <c r="K204">
        <v>9441.7515442793392</v>
      </c>
      <c r="L204">
        <v>7835.8166816799003</v>
      </c>
      <c r="M204">
        <v>76.758290475023401</v>
      </c>
      <c r="N204">
        <v>0.76906959008579601</v>
      </c>
      <c r="O204">
        <v>0.40023183326260903</v>
      </c>
      <c r="P204">
        <v>141.024935927755</v>
      </c>
      <c r="Q204">
        <v>0.29292953488829199</v>
      </c>
    </row>
    <row r="205" spans="1:17" x14ac:dyDescent="0.3">
      <c r="A205" t="s">
        <v>499</v>
      </c>
      <c r="B205" t="s">
        <v>500</v>
      </c>
      <c r="C205" t="s">
        <v>3159</v>
      </c>
      <c r="D205" t="s">
        <v>314</v>
      </c>
      <c r="E205">
        <v>43985.791012100002</v>
      </c>
      <c r="F205">
        <v>1671.95</v>
      </c>
      <c r="G205">
        <v>188.73033023059199</v>
      </c>
      <c r="H205">
        <v>-9.8558772615574792</v>
      </c>
      <c r="I205">
        <v>45.682754991865202</v>
      </c>
      <c r="J205">
        <v>4.2863154559480003</v>
      </c>
      <c r="K205">
        <v>1865.0711927331499</v>
      </c>
      <c r="L205">
        <v>1598.7910694132599</v>
      </c>
      <c r="M205">
        <v>47.684511969071004</v>
      </c>
      <c r="N205">
        <v>0.23569364164475801</v>
      </c>
      <c r="O205">
        <v>78.202099345075993</v>
      </c>
      <c r="P205">
        <v>283.82690541781398</v>
      </c>
      <c r="Q205">
        <v>0.20638221832651699</v>
      </c>
    </row>
    <row r="206" spans="1:17" x14ac:dyDescent="0.3">
      <c r="A206" t="s">
        <v>501</v>
      </c>
      <c r="B206" t="s">
        <v>502</v>
      </c>
      <c r="C206" t="s">
        <v>3150</v>
      </c>
      <c r="D206" t="s">
        <v>125</v>
      </c>
      <c r="E206">
        <v>43662.702734974999</v>
      </c>
      <c r="F206">
        <v>335.95</v>
      </c>
      <c r="G206">
        <v>-28.563060495073501</v>
      </c>
      <c r="H206">
        <v>-7.2533030454703802</v>
      </c>
      <c r="I206">
        <v>-12.607609494046001</v>
      </c>
      <c r="J206">
        <v>1.25466254260581</v>
      </c>
      <c r="K206">
        <v>349.695511473576</v>
      </c>
      <c r="L206">
        <v>355.47537044985199</v>
      </c>
      <c r="M206">
        <v>37.039045241069097</v>
      </c>
      <c r="N206">
        <v>0.27234853250148799</v>
      </c>
      <c r="O206">
        <v>22.190802202708699</v>
      </c>
      <c r="P206">
        <v>17.5472358292512</v>
      </c>
      <c r="Q206">
        <v>-1.3153476236661001E-2</v>
      </c>
    </row>
    <row r="207" spans="1:17" x14ac:dyDescent="0.3">
      <c r="A207" t="s">
        <v>503</v>
      </c>
      <c r="B207" t="s">
        <v>504</v>
      </c>
      <c r="C207" t="s">
        <v>3159</v>
      </c>
      <c r="D207" t="s">
        <v>505</v>
      </c>
      <c r="E207">
        <v>43244.399444000002</v>
      </c>
      <c r="F207">
        <v>3932</v>
      </c>
      <c r="G207">
        <v>-10.038554700913201</v>
      </c>
      <c r="H207">
        <v>5.0278942283043797</v>
      </c>
      <c r="I207">
        <v>18.595905776683601</v>
      </c>
      <c r="J207">
        <v>2.48982154189807</v>
      </c>
      <c r="K207">
        <v>3959.0022173563402</v>
      </c>
      <c r="L207">
        <v>3599.6895751125999</v>
      </c>
      <c r="M207">
        <v>41.561654765276003</v>
      </c>
      <c r="N207">
        <v>0.82519925603589594</v>
      </c>
      <c r="O207">
        <v>12.410986775177999</v>
      </c>
      <c r="P207">
        <v>48.466998942757797</v>
      </c>
      <c r="Q207">
        <v>0.124580981035259</v>
      </c>
    </row>
    <row r="208" spans="1:17" x14ac:dyDescent="0.3">
      <c r="A208" t="s">
        <v>506</v>
      </c>
      <c r="B208" t="s">
        <v>507</v>
      </c>
      <c r="C208" t="s">
        <v>3152</v>
      </c>
      <c r="D208" t="s">
        <v>51</v>
      </c>
      <c r="E208">
        <v>43212.170930849999</v>
      </c>
      <c r="F208">
        <v>1703.25</v>
      </c>
      <c r="G208">
        <v>49.856435577303998</v>
      </c>
      <c r="H208">
        <v>15.211772050302301</v>
      </c>
      <c r="I208">
        <v>15.787052883687799</v>
      </c>
      <c r="J208">
        <v>14.0954212000662</v>
      </c>
      <c r="K208">
        <v>1453.04269473301</v>
      </c>
      <c r="L208">
        <v>1272.7021079327601</v>
      </c>
      <c r="M208">
        <v>84.489621911785505</v>
      </c>
      <c r="N208">
        <v>1.2797928296244501</v>
      </c>
      <c r="O208">
        <v>0.31704095112286002</v>
      </c>
      <c r="P208">
        <v>82.536705604972596</v>
      </c>
      <c r="Q208">
        <v>3.0954055093258E-2</v>
      </c>
    </row>
    <row r="209" spans="1:17" x14ac:dyDescent="0.3">
      <c r="A209" t="s">
        <v>508</v>
      </c>
      <c r="B209" t="s">
        <v>509</v>
      </c>
      <c r="C209" t="s">
        <v>3156</v>
      </c>
      <c r="D209" t="s">
        <v>77</v>
      </c>
      <c r="E209">
        <v>43093.421113240001</v>
      </c>
      <c r="F209">
        <v>2294.8000000000002</v>
      </c>
      <c r="G209">
        <v>-13.868892505947301</v>
      </c>
      <c r="H209">
        <v>-6.7772512931011297</v>
      </c>
      <c r="I209">
        <v>-18.5486953237439</v>
      </c>
      <c r="J209">
        <v>-1.13399246417202</v>
      </c>
      <c r="K209">
        <v>2427.3771032998302</v>
      </c>
      <c r="L209">
        <v>2413.1010882604801</v>
      </c>
      <c r="M209">
        <v>25.087764436078199</v>
      </c>
      <c r="N209">
        <v>0.77731425346139804</v>
      </c>
      <c r="O209">
        <v>23.932368833885299</v>
      </c>
      <c r="P209">
        <v>27.276760953965599</v>
      </c>
      <c r="Q209">
        <v>-2.6957240507458E-2</v>
      </c>
    </row>
    <row r="210" spans="1:17" x14ac:dyDescent="0.3">
      <c r="A210" t="s">
        <v>510</v>
      </c>
      <c r="B210" t="s">
        <v>511</v>
      </c>
      <c r="C210" t="s">
        <v>3162</v>
      </c>
      <c r="D210" t="s">
        <v>400</v>
      </c>
      <c r="E210">
        <v>43092.384669809901</v>
      </c>
      <c r="F210">
        <v>574.1</v>
      </c>
      <c r="G210">
        <v>-35.876136137851098</v>
      </c>
      <c r="H210">
        <v>-3.9906595339511299</v>
      </c>
      <c r="I210">
        <v>4.6716862110598498</v>
      </c>
      <c r="J210">
        <v>0.19623310402389099</v>
      </c>
      <c r="K210">
        <v>585.13835115288202</v>
      </c>
      <c r="L210">
        <v>564.17159198287402</v>
      </c>
      <c r="M210">
        <v>31.208409361242101</v>
      </c>
      <c r="N210">
        <v>0.75545836574858205</v>
      </c>
      <c r="O210">
        <v>10.5904894617662</v>
      </c>
      <c r="P210">
        <v>28.204555605180801</v>
      </c>
      <c r="Q210">
        <v>-8.6570997586485995E-2</v>
      </c>
    </row>
    <row r="211" spans="1:17" x14ac:dyDescent="0.3">
      <c r="A211" t="s">
        <v>512</v>
      </c>
      <c r="B211" t="s">
        <v>513</v>
      </c>
      <c r="C211" t="s">
        <v>3159</v>
      </c>
      <c r="D211" t="s">
        <v>455</v>
      </c>
      <c r="E211">
        <v>43089.851429459901</v>
      </c>
      <c r="F211">
        <v>1552.65</v>
      </c>
      <c r="G211">
        <v>-36.574566632922497</v>
      </c>
      <c r="H211">
        <v>7.7770460132705601</v>
      </c>
      <c r="I211">
        <v>-12.1901877725898</v>
      </c>
      <c r="J211">
        <v>0.74093164382850696</v>
      </c>
      <c r="K211">
        <v>1503.2688224364899</v>
      </c>
      <c r="L211">
        <v>1506.6350763646899</v>
      </c>
      <c r="M211">
        <v>52.2276377940834</v>
      </c>
      <c r="N211">
        <v>1.12985954476963</v>
      </c>
      <c r="O211">
        <v>15.1804978584999</v>
      </c>
      <c r="P211">
        <v>18.9770114942528</v>
      </c>
      <c r="Q211">
        <v>7.1384850206326997E-2</v>
      </c>
    </row>
    <row r="212" spans="1:17" x14ac:dyDescent="0.3">
      <c r="A212" t="s">
        <v>514</v>
      </c>
      <c r="B212" t="s">
        <v>515</v>
      </c>
      <c r="C212" t="s">
        <v>3147</v>
      </c>
      <c r="D212" t="s">
        <v>21</v>
      </c>
      <c r="E212">
        <v>42864.965222450002</v>
      </c>
      <c r="F212">
        <v>1056.6500000000001</v>
      </c>
      <c r="G212">
        <v>-46.389904318390002</v>
      </c>
      <c r="H212">
        <v>-4.2933302851650099</v>
      </c>
      <c r="I212">
        <v>-13.329477840561401</v>
      </c>
      <c r="J212">
        <v>2.2700444222965102</v>
      </c>
      <c r="K212">
        <v>1058.80926113842</v>
      </c>
      <c r="L212">
        <v>1080.0703500988</v>
      </c>
      <c r="M212">
        <v>45.788491739819797</v>
      </c>
      <c r="N212">
        <v>0.48908516138179398</v>
      </c>
      <c r="O212">
        <v>32.494203378602101</v>
      </c>
      <c r="P212">
        <v>8.9217606432326608</v>
      </c>
    </row>
    <row r="213" spans="1:17" x14ac:dyDescent="0.3">
      <c r="A213" t="s">
        <v>516</v>
      </c>
      <c r="B213" t="s">
        <v>517</v>
      </c>
      <c r="C213" t="s">
        <v>3159</v>
      </c>
      <c r="D213" t="s">
        <v>518</v>
      </c>
      <c r="E213">
        <v>42351.615235470003</v>
      </c>
      <c r="F213">
        <v>4690.6499999999996</v>
      </c>
      <c r="G213">
        <v>47.8682034004363</v>
      </c>
      <c r="H213">
        <v>3.1936103587792801</v>
      </c>
      <c r="I213">
        <v>4.6119280899408004</v>
      </c>
      <c r="J213">
        <v>12.3767511399165</v>
      </c>
      <c r="K213">
        <v>4378.97413734974</v>
      </c>
      <c r="L213">
        <v>3924.1546882300199</v>
      </c>
      <c r="M213">
        <v>75.590205715632393</v>
      </c>
      <c r="N213">
        <v>1.0959923784119401</v>
      </c>
      <c r="O213">
        <v>7.4413993796168896</v>
      </c>
      <c r="P213">
        <v>102.08737236655</v>
      </c>
      <c r="Q213">
        <v>0.22833602131055999</v>
      </c>
    </row>
    <row r="214" spans="1:17" x14ac:dyDescent="0.3">
      <c r="A214" t="s">
        <v>519</v>
      </c>
      <c r="B214" t="s">
        <v>520</v>
      </c>
      <c r="C214" t="s">
        <v>3152</v>
      </c>
      <c r="D214" t="s">
        <v>521</v>
      </c>
      <c r="E214">
        <v>42167.272848599998</v>
      </c>
      <c r="F214">
        <v>352.2</v>
      </c>
      <c r="G214">
        <v>11.686407549315501</v>
      </c>
      <c r="H214">
        <v>-8.5035287070932402</v>
      </c>
      <c r="I214">
        <v>20.276860102604001</v>
      </c>
      <c r="J214">
        <v>2.5965392774363298</v>
      </c>
      <c r="K214">
        <v>356.79833627869903</v>
      </c>
      <c r="L214">
        <v>322.29437994452599</v>
      </c>
      <c r="M214">
        <v>47.667935304850701</v>
      </c>
      <c r="N214">
        <v>0.584265584867805</v>
      </c>
      <c r="O214">
        <v>12.379329926178301</v>
      </c>
      <c r="P214">
        <v>61.931034482758598</v>
      </c>
      <c r="Q214">
        <v>-1.3250750075898999E-2</v>
      </c>
    </row>
    <row r="215" spans="1:17" x14ac:dyDescent="0.3">
      <c r="A215" t="s">
        <v>522</v>
      </c>
      <c r="B215" t="s">
        <v>523</v>
      </c>
      <c r="C215" t="s">
        <v>3157</v>
      </c>
      <c r="D215" t="s">
        <v>303</v>
      </c>
      <c r="E215">
        <v>42124.301617559999</v>
      </c>
      <c r="F215">
        <v>2048.6999999999998</v>
      </c>
      <c r="G215">
        <v>103.48038741923</v>
      </c>
      <c r="H215">
        <v>5.4772757442011697</v>
      </c>
      <c r="I215">
        <v>37.364789048464701</v>
      </c>
      <c r="J215">
        <v>3.9436347226674902</v>
      </c>
      <c r="K215">
        <v>1878.64116440924</v>
      </c>
      <c r="L215">
        <v>1541.2342403274599</v>
      </c>
      <c r="M215">
        <v>57.867992108047801</v>
      </c>
      <c r="N215">
        <v>0.97828013553095605</v>
      </c>
      <c r="O215">
        <v>7.3632059354712798</v>
      </c>
      <c r="P215">
        <v>151.683046683046</v>
      </c>
      <c r="Q215">
        <v>0.19765908357905099</v>
      </c>
    </row>
    <row r="216" spans="1:17" x14ac:dyDescent="0.3">
      <c r="A216" t="s">
        <v>524</v>
      </c>
      <c r="B216" t="s">
        <v>525</v>
      </c>
      <c r="C216" t="s">
        <v>3148</v>
      </c>
      <c r="D216" t="s">
        <v>54</v>
      </c>
      <c r="E216">
        <v>41889.705058359999</v>
      </c>
      <c r="F216">
        <v>168.05</v>
      </c>
      <c r="G216">
        <v>-2.2921551182547799</v>
      </c>
      <c r="H216">
        <v>-6.2350981632741398</v>
      </c>
      <c r="I216">
        <v>-11.1159037744975</v>
      </c>
      <c r="J216">
        <v>-2.0581243468855401</v>
      </c>
      <c r="K216">
        <v>173.92909970308301</v>
      </c>
      <c r="L216">
        <v>164.91654047723799</v>
      </c>
      <c r="M216">
        <v>39.046329461391799</v>
      </c>
      <c r="N216">
        <v>1.195162361016</v>
      </c>
      <c r="O216">
        <v>15.590598036298699</v>
      </c>
      <c r="P216">
        <v>32.7409162717219</v>
      </c>
      <c r="Q216">
        <v>8.9959857068096005E-2</v>
      </c>
    </row>
    <row r="217" spans="1:17" x14ac:dyDescent="0.3">
      <c r="A217" t="s">
        <v>526</v>
      </c>
      <c r="B217" t="s">
        <v>527</v>
      </c>
      <c r="C217" t="s">
        <v>3148</v>
      </c>
      <c r="D217" t="s">
        <v>34</v>
      </c>
      <c r="E217">
        <v>41780.526488399999</v>
      </c>
      <c r="F217">
        <v>54.32</v>
      </c>
      <c r="G217">
        <v>-12.387515143750701</v>
      </c>
      <c r="H217">
        <v>-10.3304276929354</v>
      </c>
      <c r="I217">
        <v>-24.393235669261699</v>
      </c>
      <c r="J217">
        <v>-3.8382783283081401</v>
      </c>
      <c r="K217">
        <v>59.805020602891197</v>
      </c>
      <c r="L217">
        <v>58.588245496419702</v>
      </c>
      <c r="M217">
        <v>28.111720897058401</v>
      </c>
      <c r="N217">
        <v>1.04855424007227</v>
      </c>
      <c r="O217">
        <v>35.309278350515399</v>
      </c>
      <c r="P217">
        <v>40.543337645536802</v>
      </c>
      <c r="Q217">
        <v>0.110684681518223</v>
      </c>
    </row>
    <row r="218" spans="1:17" x14ac:dyDescent="0.3">
      <c r="A218" t="s">
        <v>528</v>
      </c>
      <c r="B218" t="s">
        <v>529</v>
      </c>
      <c r="C218" t="s">
        <v>3152</v>
      </c>
      <c r="D218" t="s">
        <v>51</v>
      </c>
      <c r="E218">
        <v>41219.743549009901</v>
      </c>
      <c r="F218">
        <v>3299.9</v>
      </c>
      <c r="G218">
        <v>60.639058415636299</v>
      </c>
      <c r="H218">
        <v>-1.25650883786086</v>
      </c>
      <c r="I218">
        <v>43.317500727028602</v>
      </c>
      <c r="J218">
        <v>-0.27790145266709498</v>
      </c>
      <c r="K218">
        <v>3118.86833645556</v>
      </c>
      <c r="L218">
        <v>2556.1968968931201</v>
      </c>
      <c r="M218">
        <v>50.3590486440741</v>
      </c>
      <c r="N218">
        <v>0.922285305234812</v>
      </c>
      <c r="O218">
        <v>5.6092608866935301</v>
      </c>
      <c r="P218">
        <v>99.987879155177097</v>
      </c>
      <c r="Q218">
        <v>0.100451232463593</v>
      </c>
    </row>
    <row r="219" spans="1:17" x14ac:dyDescent="0.3">
      <c r="A219" t="s">
        <v>530</v>
      </c>
      <c r="B219" t="s">
        <v>531</v>
      </c>
      <c r="C219" t="s">
        <v>3160</v>
      </c>
      <c r="D219" t="s">
        <v>532</v>
      </c>
      <c r="E219">
        <v>41200.05444516</v>
      </c>
      <c r="F219">
        <v>626.6</v>
      </c>
      <c r="G219">
        <v>-9.0950272628590199</v>
      </c>
      <c r="H219">
        <v>-7.9932553386823502</v>
      </c>
      <c r="I219">
        <v>26.247571424125901</v>
      </c>
      <c r="J219">
        <v>-0.33816664682700498</v>
      </c>
      <c r="K219">
        <v>638.597660257332</v>
      </c>
      <c r="L219">
        <v>569.15717203747295</v>
      </c>
      <c r="M219">
        <v>38.631852238081102</v>
      </c>
      <c r="N219">
        <v>0.88273653067386904</v>
      </c>
      <c r="O219">
        <v>14.1796999680817</v>
      </c>
      <c r="P219">
        <v>48.8184301151882</v>
      </c>
      <c r="Q219">
        <v>-6.5791417575574995E-2</v>
      </c>
    </row>
    <row r="220" spans="1:17" x14ac:dyDescent="0.3">
      <c r="A220" t="s">
        <v>533</v>
      </c>
      <c r="B220" t="s">
        <v>534</v>
      </c>
      <c r="C220" t="s">
        <v>3148</v>
      </c>
      <c r="D220" t="s">
        <v>43</v>
      </c>
      <c r="E220">
        <v>40856.412164834997</v>
      </c>
      <c r="F220">
        <v>1183.8499999999999</v>
      </c>
      <c r="G220">
        <v>1.49949722263565</v>
      </c>
      <c r="H220">
        <v>6.3639869150129602</v>
      </c>
      <c r="I220">
        <v>3.21417110658256</v>
      </c>
      <c r="J220">
        <v>4.0928581653006999</v>
      </c>
      <c r="K220">
        <v>1130.3717345085499</v>
      </c>
      <c r="L220">
        <v>1028.0126364237201</v>
      </c>
      <c r="M220">
        <v>54.936818848819598</v>
      </c>
      <c r="N220">
        <v>0.64152198357323598</v>
      </c>
      <c r="O220">
        <v>2.4496346665540298</v>
      </c>
      <c r="P220">
        <v>38.583552824114697</v>
      </c>
      <c r="Q220">
        <v>-2.5796373051669998E-3</v>
      </c>
    </row>
    <row r="221" spans="1:17" x14ac:dyDescent="0.3">
      <c r="A221" t="s">
        <v>535</v>
      </c>
      <c r="B221" t="s">
        <v>536</v>
      </c>
      <c r="C221" t="s">
        <v>3154</v>
      </c>
      <c r="D221" t="s">
        <v>184</v>
      </c>
      <c r="E221">
        <v>40804.034311199997</v>
      </c>
      <c r="F221">
        <v>656.8</v>
      </c>
      <c r="G221">
        <v>-9.5068497572384203</v>
      </c>
      <c r="H221">
        <v>-8.5007326076769001</v>
      </c>
      <c r="I221">
        <v>-13.877512775667</v>
      </c>
      <c r="J221">
        <v>-2.1735892434646402</v>
      </c>
      <c r="K221">
        <v>698.22328115713697</v>
      </c>
      <c r="L221">
        <v>657.82949518299597</v>
      </c>
      <c r="M221">
        <v>19.241769891568499</v>
      </c>
      <c r="N221">
        <v>0.94446192243544802</v>
      </c>
      <c r="O221">
        <v>17.029537149817202</v>
      </c>
      <c r="P221">
        <v>34.562589633271799</v>
      </c>
      <c r="Q221">
        <v>-1.9565444733168999E-2</v>
      </c>
    </row>
    <row r="222" spans="1:17" x14ac:dyDescent="0.3">
      <c r="A222" t="s">
        <v>537</v>
      </c>
      <c r="B222" t="s">
        <v>538</v>
      </c>
      <c r="C222" t="s">
        <v>3148</v>
      </c>
      <c r="D222" t="s">
        <v>539</v>
      </c>
      <c r="E222">
        <v>40752.791051699998</v>
      </c>
      <c r="F222">
        <v>1114.75</v>
      </c>
      <c r="G222">
        <v>65.432043512040906</v>
      </c>
      <c r="H222">
        <v>-2.99608738895046</v>
      </c>
      <c r="I222">
        <v>38.158715905264302</v>
      </c>
      <c r="J222">
        <v>9.0897815445808607</v>
      </c>
      <c r="K222">
        <v>1038.8581606943301</v>
      </c>
      <c r="L222">
        <v>873.71244913513499</v>
      </c>
      <c r="M222">
        <v>68.547017779627595</v>
      </c>
      <c r="N222">
        <v>1.5245614498962199</v>
      </c>
      <c r="O222">
        <v>8.9930477685579806</v>
      </c>
      <c r="P222">
        <v>122.08387289570599</v>
      </c>
      <c r="Q222">
        <v>0.14711257509495901</v>
      </c>
    </row>
    <row r="223" spans="1:17" x14ac:dyDescent="0.3">
      <c r="A223" t="s">
        <v>540</v>
      </c>
      <c r="B223" t="s">
        <v>541</v>
      </c>
      <c r="C223" t="s">
        <v>3146</v>
      </c>
      <c r="D223" t="s">
        <v>179</v>
      </c>
      <c r="E223">
        <v>40332.777423749998</v>
      </c>
      <c r="F223">
        <v>585.9</v>
      </c>
      <c r="G223">
        <v>10.9442711829495</v>
      </c>
      <c r="H223">
        <v>-5.5765527252268701</v>
      </c>
      <c r="I223">
        <v>-10.2433036184161</v>
      </c>
      <c r="J223">
        <v>-0.97630304569381998</v>
      </c>
      <c r="K223">
        <v>615.79291738976804</v>
      </c>
      <c r="L223">
        <v>580.67869779253704</v>
      </c>
      <c r="M223">
        <v>29.4767368138025</v>
      </c>
      <c r="N223">
        <v>0.478221661445764</v>
      </c>
      <c r="O223">
        <v>17.759003242874201</v>
      </c>
      <c r="P223">
        <v>47.563279183981798</v>
      </c>
      <c r="Q223">
        <v>-3.6965478436577E-2</v>
      </c>
    </row>
    <row r="224" spans="1:17" x14ac:dyDescent="0.3">
      <c r="A224" t="s">
        <v>542</v>
      </c>
      <c r="B224" t="s">
        <v>543</v>
      </c>
      <c r="C224" t="s">
        <v>3155</v>
      </c>
      <c r="D224" t="s">
        <v>166</v>
      </c>
      <c r="E224">
        <v>40225.909398873999</v>
      </c>
      <c r="F224">
        <v>219.02</v>
      </c>
      <c r="G224">
        <v>91.281496900800207</v>
      </c>
      <c r="H224">
        <v>24.585190626945401</v>
      </c>
      <c r="I224">
        <v>8.0689938395058398</v>
      </c>
      <c r="J224">
        <v>7.4987836565259203</v>
      </c>
      <c r="K224">
        <v>196.076060427794</v>
      </c>
      <c r="L224">
        <v>170.91091630612601</v>
      </c>
      <c r="M224">
        <v>59.878516312197398</v>
      </c>
      <c r="N224">
        <v>1.5660517730508301</v>
      </c>
      <c r="O224">
        <v>6.1318601041000704</v>
      </c>
      <c r="P224">
        <v>147.200902934537</v>
      </c>
      <c r="Q224">
        <v>8.6438379649722993E-2</v>
      </c>
    </row>
    <row r="225" spans="1:17" x14ac:dyDescent="0.3">
      <c r="A225" t="s">
        <v>544</v>
      </c>
      <c r="B225" t="s">
        <v>545</v>
      </c>
      <c r="C225" t="s">
        <v>3162</v>
      </c>
      <c r="D225" t="s">
        <v>258</v>
      </c>
      <c r="E225">
        <v>39998.623203659998</v>
      </c>
      <c r="F225">
        <v>2932.6</v>
      </c>
      <c r="G225">
        <v>12.047449244143399</v>
      </c>
      <c r="H225">
        <v>-1.57713723369953</v>
      </c>
      <c r="I225">
        <v>15.0618215944522</v>
      </c>
      <c r="J225">
        <v>3.0207567160253501</v>
      </c>
      <c r="K225">
        <v>2852.5525201086998</v>
      </c>
      <c r="L225">
        <v>2589.7720416935599</v>
      </c>
      <c r="M225">
        <v>65.563446357645802</v>
      </c>
      <c r="N225">
        <v>0.79955371902944805</v>
      </c>
      <c r="O225">
        <v>8.0611061856373105</v>
      </c>
      <c r="P225">
        <v>52.592554049483503</v>
      </c>
      <c r="Q225">
        <v>-3.2638335492299998E-4</v>
      </c>
    </row>
    <row r="226" spans="1:17" hidden="1" x14ac:dyDescent="0.3">
      <c r="A226" t="s">
        <v>546</v>
      </c>
      <c r="B226" t="s">
        <v>547</v>
      </c>
      <c r="C226" t="s">
        <v>3163</v>
      </c>
      <c r="D226" t="s">
        <v>80</v>
      </c>
      <c r="E226">
        <v>39481.338300634998</v>
      </c>
      <c r="F226">
        <v>89.51</v>
      </c>
      <c r="G226">
        <v>-28.7189836332041</v>
      </c>
      <c r="H226">
        <v>-20.345571300849699</v>
      </c>
      <c r="I226">
        <v>-14.356605925803301</v>
      </c>
      <c r="J226">
        <v>6.56900747412675E-3</v>
      </c>
      <c r="M226">
        <v>31.6659140279322</v>
      </c>
      <c r="O226">
        <v>75.846274159311804</v>
      </c>
      <c r="P226">
        <v>17.7763157894736</v>
      </c>
    </row>
    <row r="227" spans="1:17" x14ac:dyDescent="0.3">
      <c r="A227" t="s">
        <v>548</v>
      </c>
      <c r="B227" t="s">
        <v>549</v>
      </c>
      <c r="C227" t="s">
        <v>3159</v>
      </c>
      <c r="D227" t="s">
        <v>274</v>
      </c>
      <c r="E227">
        <v>38730.753161100001</v>
      </c>
      <c r="F227">
        <v>4150.3</v>
      </c>
      <c r="G227">
        <v>-7.1952003872081498</v>
      </c>
      <c r="H227">
        <v>-5.1632627064024099</v>
      </c>
      <c r="I227">
        <v>-3.5188581510055199</v>
      </c>
      <c r="J227">
        <v>-1.17793428449924</v>
      </c>
      <c r="K227">
        <v>4274.1432328951396</v>
      </c>
      <c r="L227">
        <v>4033.2996400398201</v>
      </c>
      <c r="M227">
        <v>43.1374740188148</v>
      </c>
      <c r="N227">
        <v>1.0675503577299199</v>
      </c>
      <c r="O227">
        <v>19.267281883237299</v>
      </c>
      <c r="P227">
        <v>24.258618882950799</v>
      </c>
      <c r="Q227">
        <v>9.2165201168329006E-2</v>
      </c>
    </row>
    <row r="228" spans="1:17" x14ac:dyDescent="0.3">
      <c r="A228" t="s">
        <v>550</v>
      </c>
      <c r="B228" t="s">
        <v>551</v>
      </c>
      <c r="C228" t="s">
        <v>3164</v>
      </c>
      <c r="D228" t="s">
        <v>552</v>
      </c>
      <c r="E228">
        <v>38298.984986000003</v>
      </c>
      <c r="F228">
        <v>33998</v>
      </c>
      <c r="G228">
        <v>-15.7497221106774</v>
      </c>
      <c r="H228">
        <v>-3.6473313886905299</v>
      </c>
      <c r="I228">
        <v>3.9826238519143602</v>
      </c>
      <c r="J228">
        <v>4.5251798631209999E-3</v>
      </c>
      <c r="K228">
        <v>35224.333137262904</v>
      </c>
      <c r="L228">
        <v>33834.431856153402</v>
      </c>
      <c r="M228">
        <v>41.008639507762801</v>
      </c>
      <c r="N228">
        <v>0.76098298676748499</v>
      </c>
      <c r="O228">
        <v>20.173245485028499</v>
      </c>
      <c r="P228">
        <v>19.295623172081701</v>
      </c>
      <c r="Q228">
        <v>1.7545795705171001E-2</v>
      </c>
    </row>
    <row r="229" spans="1:17" hidden="1" x14ac:dyDescent="0.3">
      <c r="A229" t="s">
        <v>553</v>
      </c>
      <c r="B229" t="s">
        <v>554</v>
      </c>
      <c r="C229" t="s">
        <v>3163</v>
      </c>
      <c r="D229" t="s">
        <v>103</v>
      </c>
      <c r="E229">
        <v>37526.631735319999</v>
      </c>
      <c r="F229">
        <v>722.8</v>
      </c>
      <c r="G229">
        <v>-20.430925974331501</v>
      </c>
      <c r="H229">
        <v>10.5857169827565</v>
      </c>
      <c r="I229">
        <v>-6.0685482669308399</v>
      </c>
      <c r="J229">
        <v>15.446280713524301</v>
      </c>
      <c r="M229">
        <v>78.503953876747602</v>
      </c>
      <c r="O229">
        <v>1.54952960708356</v>
      </c>
      <c r="P229">
        <v>23.008849557522101</v>
      </c>
    </row>
    <row r="230" spans="1:17" x14ac:dyDescent="0.3">
      <c r="A230" t="s">
        <v>555</v>
      </c>
      <c r="B230" t="s">
        <v>556</v>
      </c>
      <c r="C230" t="s">
        <v>3153</v>
      </c>
      <c r="D230" t="s">
        <v>151</v>
      </c>
      <c r="E230">
        <v>37355.9902464599</v>
      </c>
      <c r="F230">
        <v>269.39999999999998</v>
      </c>
      <c r="G230">
        <v>71.879936781998296</v>
      </c>
      <c r="H230">
        <v>-0.457456871052627</v>
      </c>
      <c r="I230">
        <v>7.1500285401082104</v>
      </c>
      <c r="J230">
        <v>2.0213051803253101</v>
      </c>
      <c r="K230">
        <v>271.02136553354399</v>
      </c>
      <c r="L230">
        <v>239.866386098085</v>
      </c>
      <c r="M230">
        <v>45.001957101641203</v>
      </c>
      <c r="N230">
        <v>0.53216486702725596</v>
      </c>
      <c r="O230">
        <v>15.738678544914601</v>
      </c>
      <c r="P230">
        <v>130.65068493150599</v>
      </c>
      <c r="Q230">
        <v>0.162971874527927</v>
      </c>
    </row>
    <row r="231" spans="1:17" x14ac:dyDescent="0.3">
      <c r="A231" t="s">
        <v>557</v>
      </c>
      <c r="B231" t="s">
        <v>558</v>
      </c>
      <c r="C231" t="s">
        <v>3160</v>
      </c>
      <c r="D231" t="s">
        <v>103</v>
      </c>
      <c r="E231">
        <v>37192.800156929901</v>
      </c>
      <c r="F231">
        <v>348.7</v>
      </c>
      <c r="G231">
        <v>26.644982426011602</v>
      </c>
      <c r="H231">
        <v>6.4197520873606102</v>
      </c>
      <c r="I231">
        <v>39.1381254803375</v>
      </c>
      <c r="J231">
        <v>7.1165726010528001</v>
      </c>
      <c r="K231">
        <v>330.07724006192302</v>
      </c>
      <c r="L231">
        <v>291.88141109040401</v>
      </c>
      <c r="M231">
        <v>61.3394916143967</v>
      </c>
      <c r="N231">
        <v>0.74307901171312696</v>
      </c>
      <c r="O231">
        <v>4.5024376254660003</v>
      </c>
      <c r="P231">
        <v>75.446540880503093</v>
      </c>
      <c r="Q231">
        <v>2.4894515353495999E-2</v>
      </c>
    </row>
    <row r="232" spans="1:17" x14ac:dyDescent="0.3">
      <c r="A232" t="s">
        <v>559</v>
      </c>
      <c r="B232" t="s">
        <v>560</v>
      </c>
      <c r="C232" t="s">
        <v>3162</v>
      </c>
      <c r="D232" t="s">
        <v>172</v>
      </c>
      <c r="E232">
        <v>37033.8950148</v>
      </c>
      <c r="F232">
        <v>8555.7000000000007</v>
      </c>
      <c r="G232">
        <v>203.05599920009601</v>
      </c>
      <c r="H232">
        <v>19.008963061183699</v>
      </c>
      <c r="I232">
        <v>123.58741598671401</v>
      </c>
      <c r="J232">
        <v>-3.04272563113549</v>
      </c>
      <c r="K232">
        <v>7069.9489523157799</v>
      </c>
      <c r="L232">
        <v>5245.3255643323</v>
      </c>
      <c r="M232">
        <v>74.471754761487901</v>
      </c>
      <c r="N232">
        <v>1.44282209772883</v>
      </c>
      <c r="O232">
        <v>2.2710006194700498</v>
      </c>
      <c r="P232">
        <v>252.08641975308601</v>
      </c>
      <c r="Q232">
        <v>0.106261857526711</v>
      </c>
    </row>
    <row r="233" spans="1:17" x14ac:dyDescent="0.3">
      <c r="A233" t="s">
        <v>561</v>
      </c>
      <c r="B233" t="s">
        <v>562</v>
      </c>
      <c r="C233" t="s">
        <v>3148</v>
      </c>
      <c r="D233" t="s">
        <v>405</v>
      </c>
      <c r="E233">
        <v>36902.026832240001</v>
      </c>
      <c r="F233">
        <v>1965.2</v>
      </c>
      <c r="G233">
        <v>45.739593546757703</v>
      </c>
      <c r="H233">
        <v>1.56681579872358</v>
      </c>
      <c r="I233">
        <v>68.395806082377902</v>
      </c>
      <c r="J233">
        <v>-1.3073926751267</v>
      </c>
      <c r="K233">
        <v>1813.5704034217499</v>
      </c>
      <c r="L233">
        <v>1421.6351458061599</v>
      </c>
      <c r="M233">
        <v>52.515518763419799</v>
      </c>
      <c r="N233">
        <v>0.66616038253131404</v>
      </c>
      <c r="O233">
        <v>9.6555058009362806</v>
      </c>
      <c r="P233">
        <v>104.474040162314</v>
      </c>
      <c r="Q233">
        <v>0.13595576231411299</v>
      </c>
    </row>
    <row r="234" spans="1:17" x14ac:dyDescent="0.3">
      <c r="A234" t="s">
        <v>563</v>
      </c>
      <c r="B234" t="s">
        <v>564</v>
      </c>
      <c r="C234" t="s">
        <v>3146</v>
      </c>
      <c r="D234" t="s">
        <v>179</v>
      </c>
      <c r="E234">
        <v>36725.541971999999</v>
      </c>
      <c r="F234">
        <v>524.65</v>
      </c>
      <c r="G234">
        <v>-17.8024065458021</v>
      </c>
      <c r="H234">
        <v>1.1797763886971799</v>
      </c>
      <c r="I234">
        <v>-0.95894129942401496</v>
      </c>
      <c r="J234">
        <v>-4.0103652717137104</v>
      </c>
      <c r="K234">
        <v>536.169354171995</v>
      </c>
      <c r="L234">
        <v>493.91671103100799</v>
      </c>
      <c r="M234">
        <v>35.924796628638497</v>
      </c>
      <c r="N234">
        <v>1.08792456222779</v>
      </c>
      <c r="O234">
        <v>8.7105689507290496</v>
      </c>
      <c r="P234">
        <v>39.645994144264002</v>
      </c>
      <c r="Q234">
        <v>-1.5042877458428E-2</v>
      </c>
    </row>
    <row r="235" spans="1:17" x14ac:dyDescent="0.3">
      <c r="A235" t="s">
        <v>565</v>
      </c>
      <c r="B235" t="s">
        <v>566</v>
      </c>
      <c r="C235" t="s">
        <v>3159</v>
      </c>
      <c r="D235" t="s">
        <v>215</v>
      </c>
      <c r="E235">
        <v>36577.354247249998</v>
      </c>
      <c r="F235">
        <v>5714.25</v>
      </c>
      <c r="G235">
        <v>90.662351797858904</v>
      </c>
      <c r="H235">
        <v>6.0531211033190599</v>
      </c>
      <c r="I235">
        <v>120.005161582453</v>
      </c>
      <c r="J235">
        <v>16.339076701766899</v>
      </c>
      <c r="K235">
        <v>5044.37179058521</v>
      </c>
      <c r="L235">
        <v>3825.4179835729701</v>
      </c>
      <c r="M235">
        <v>67.510445043511197</v>
      </c>
      <c r="N235">
        <v>1.05385514800869</v>
      </c>
      <c r="O235">
        <v>3.4247714048212599</v>
      </c>
      <c r="P235">
        <v>164.793790546802</v>
      </c>
    </row>
    <row r="236" spans="1:17" x14ac:dyDescent="0.3">
      <c r="A236" t="s">
        <v>567</v>
      </c>
      <c r="B236" t="s">
        <v>568</v>
      </c>
      <c r="C236" t="s">
        <v>3150</v>
      </c>
      <c r="D236" t="s">
        <v>40</v>
      </c>
      <c r="E236">
        <v>36293.780353800001</v>
      </c>
      <c r="F236">
        <v>7008.9</v>
      </c>
      <c r="G236">
        <v>193.93690602227801</v>
      </c>
      <c r="H236">
        <v>-5.4576422357013401</v>
      </c>
      <c r="I236">
        <v>122.068662579593</v>
      </c>
      <c r="J236">
        <v>9.5642625296584605</v>
      </c>
      <c r="K236">
        <v>6337.5535095163104</v>
      </c>
      <c r="L236">
        <v>4465.2853030400702</v>
      </c>
      <c r="M236">
        <v>53.263481774607698</v>
      </c>
      <c r="N236">
        <v>0.25743654765888602</v>
      </c>
      <c r="O236">
        <v>20.989028235529101</v>
      </c>
      <c r="P236">
        <v>251.83474725164399</v>
      </c>
      <c r="Q236">
        <v>0.17696044266022701</v>
      </c>
    </row>
    <row r="237" spans="1:17" x14ac:dyDescent="0.3">
      <c r="A237" t="s">
        <v>569</v>
      </c>
      <c r="B237" t="s">
        <v>570</v>
      </c>
      <c r="C237" t="s">
        <v>3148</v>
      </c>
      <c r="D237" t="s">
        <v>225</v>
      </c>
      <c r="E237">
        <v>35736.97542368</v>
      </c>
      <c r="F237">
        <v>7063.3</v>
      </c>
      <c r="G237">
        <v>100.264448623397</v>
      </c>
      <c r="H237">
        <v>-0.69292516717268304</v>
      </c>
      <c r="I237">
        <v>-9.0309116888375893</v>
      </c>
      <c r="J237">
        <v>7.6781204992708796</v>
      </c>
      <c r="K237">
        <v>6741.46340802329</v>
      </c>
      <c r="L237">
        <v>6075.5004567181104</v>
      </c>
      <c r="M237">
        <v>64.750836068532195</v>
      </c>
      <c r="N237">
        <v>1.7201134152579001</v>
      </c>
      <c r="O237">
        <v>38.134441408406801</v>
      </c>
      <c r="P237">
        <v>144.82842287694899</v>
      </c>
      <c r="Q237">
        <v>0.13844596069182599</v>
      </c>
    </row>
    <row r="238" spans="1:17" x14ac:dyDescent="0.3">
      <c r="A238" t="s">
        <v>571</v>
      </c>
      <c r="B238" t="s">
        <v>572</v>
      </c>
      <c r="C238" t="s">
        <v>3151</v>
      </c>
      <c r="D238" t="s">
        <v>48</v>
      </c>
      <c r="E238">
        <v>35599.904999999999</v>
      </c>
      <c r="F238">
        <v>58.95</v>
      </c>
      <c r="G238">
        <v>57.065443796524598</v>
      </c>
      <c r="H238">
        <v>-3.5178829090921502</v>
      </c>
      <c r="I238">
        <v>-22.503535750364701</v>
      </c>
      <c r="J238">
        <v>4.8949775357230401</v>
      </c>
      <c r="K238">
        <v>61.8672880847773</v>
      </c>
      <c r="L238">
        <v>59.123858403928203</v>
      </c>
      <c r="M238">
        <v>45.137076906570798</v>
      </c>
      <c r="N238">
        <v>0.469560065311733</v>
      </c>
      <c r="O238">
        <v>32.569974554707301</v>
      </c>
      <c r="P238">
        <v>89.855072463768096</v>
      </c>
      <c r="Q238">
        <v>7.7327421537679006E-2</v>
      </c>
    </row>
    <row r="239" spans="1:17" x14ac:dyDescent="0.3">
      <c r="A239" t="s">
        <v>573</v>
      </c>
      <c r="B239" t="s">
        <v>574</v>
      </c>
      <c r="C239" t="s">
        <v>3152</v>
      </c>
      <c r="D239" t="s">
        <v>169</v>
      </c>
      <c r="E239">
        <v>35545.6947277</v>
      </c>
      <c r="F239">
        <v>886.85</v>
      </c>
      <c r="G239">
        <v>-12.713512891412</v>
      </c>
      <c r="H239">
        <v>-2.92021822366205</v>
      </c>
      <c r="I239">
        <v>9.9726415732092892</v>
      </c>
      <c r="J239">
        <v>2.2162980100354899</v>
      </c>
      <c r="K239">
        <v>862.52925497322803</v>
      </c>
      <c r="L239">
        <v>779.54729223603704</v>
      </c>
      <c r="M239">
        <v>51.182288975612998</v>
      </c>
      <c r="N239">
        <v>0.500165191562156</v>
      </c>
      <c r="O239">
        <v>6.5851045836387199</v>
      </c>
      <c r="P239">
        <v>45.947502674236802</v>
      </c>
      <c r="Q239">
        <v>3.9683032335271998E-2</v>
      </c>
    </row>
    <row r="240" spans="1:17" x14ac:dyDescent="0.3">
      <c r="A240" t="s">
        <v>575</v>
      </c>
      <c r="B240" t="s">
        <v>576</v>
      </c>
      <c r="C240" t="s">
        <v>3156</v>
      </c>
      <c r="D240" t="s">
        <v>77</v>
      </c>
      <c r="E240">
        <v>35370.545091255</v>
      </c>
      <c r="F240">
        <v>1885.95</v>
      </c>
      <c r="G240">
        <v>-45.648480961318299</v>
      </c>
      <c r="H240">
        <v>-6.1696651735632699E-2</v>
      </c>
      <c r="I240">
        <v>-14.993065764324699</v>
      </c>
      <c r="J240">
        <v>1.28945836144324</v>
      </c>
      <c r="K240">
        <v>1866.8868611919399</v>
      </c>
      <c r="L240">
        <v>1914.49888765582</v>
      </c>
      <c r="M240">
        <v>50.408211237206402</v>
      </c>
      <c r="N240">
        <v>0.61147790074557795</v>
      </c>
      <c r="O240">
        <v>28.884646994883202</v>
      </c>
      <c r="P240">
        <v>14.2031003996608</v>
      </c>
      <c r="Q240">
        <v>-2.9967945895353999E-2</v>
      </c>
    </row>
    <row r="241" spans="1:17" x14ac:dyDescent="0.3">
      <c r="A241" t="s">
        <v>577</v>
      </c>
      <c r="B241" t="s">
        <v>578</v>
      </c>
      <c r="C241" t="s">
        <v>3148</v>
      </c>
      <c r="D241" t="s">
        <v>54</v>
      </c>
      <c r="E241">
        <v>35353.784561280001</v>
      </c>
      <c r="F241">
        <v>286.39999999999998</v>
      </c>
      <c r="G241">
        <v>-26.480354397127599</v>
      </c>
      <c r="H241">
        <v>-14.5196283732075</v>
      </c>
      <c r="I241">
        <v>-14.0166031506399</v>
      </c>
      <c r="J241">
        <v>-0.79074213980988695</v>
      </c>
      <c r="K241">
        <v>309.23308693181701</v>
      </c>
      <c r="L241">
        <v>294.65457028802899</v>
      </c>
      <c r="M241">
        <v>25.919490604590099</v>
      </c>
      <c r="N241">
        <v>1.3271852887287601</v>
      </c>
      <c r="O241">
        <v>19.7625698324022</v>
      </c>
      <c r="P241">
        <v>20.665683589635499</v>
      </c>
      <c r="Q241">
        <v>4.4147129593049998E-2</v>
      </c>
    </row>
    <row r="242" spans="1:17" hidden="1" x14ac:dyDescent="0.3">
      <c r="A242" t="s">
        <v>579</v>
      </c>
      <c r="B242" t="s">
        <v>580</v>
      </c>
      <c r="C242" t="s">
        <v>3163</v>
      </c>
      <c r="D242" t="s">
        <v>34</v>
      </c>
      <c r="E242">
        <v>35217.378378611997</v>
      </c>
      <c r="F242">
        <v>51.96</v>
      </c>
      <c r="G242">
        <v>-6.5881356799877597</v>
      </c>
      <c r="H242">
        <v>-6.94544344950189</v>
      </c>
      <c r="I242">
        <v>-24.5103096707712</v>
      </c>
      <c r="J242">
        <v>2.8810952757847401</v>
      </c>
      <c r="K242">
        <v>56.3306348839332</v>
      </c>
      <c r="L242">
        <v>55.667440399646502</v>
      </c>
      <c r="M242">
        <v>32.273956497094197</v>
      </c>
      <c r="N242">
        <v>0.25172592163061902</v>
      </c>
      <c r="O242">
        <v>49.153194765203999</v>
      </c>
      <c r="P242">
        <v>42.161422708618304</v>
      </c>
      <c r="Q242">
        <v>0.103992521459428</v>
      </c>
    </row>
    <row r="243" spans="1:17" x14ac:dyDescent="0.3">
      <c r="A243" t="s">
        <v>581</v>
      </c>
      <c r="B243" t="s">
        <v>582</v>
      </c>
      <c r="C243" t="s">
        <v>3148</v>
      </c>
      <c r="D243" t="s">
        <v>43</v>
      </c>
      <c r="E243">
        <v>35153.487999999998</v>
      </c>
      <c r="F243">
        <v>213.31</v>
      </c>
      <c r="G243">
        <v>23.035702845818399</v>
      </c>
      <c r="H243">
        <v>-10.640631774568099</v>
      </c>
      <c r="I243">
        <v>-15.012676518189201</v>
      </c>
      <c r="J243">
        <v>4.7734994089247103</v>
      </c>
      <c r="K243">
        <v>238.01514603876399</v>
      </c>
      <c r="L243">
        <v>231.47598378804199</v>
      </c>
      <c r="M243">
        <v>38.444613406269198</v>
      </c>
      <c r="N243">
        <v>0.35286322946024001</v>
      </c>
      <c r="O243">
        <v>52.219774037785299</v>
      </c>
      <c r="P243">
        <v>63.9584934665641</v>
      </c>
      <c r="Q243">
        <v>2.8048161627277999E-2</v>
      </c>
    </row>
    <row r="244" spans="1:17" x14ac:dyDescent="0.3">
      <c r="A244" t="s">
        <v>583</v>
      </c>
      <c r="B244" t="s">
        <v>584</v>
      </c>
      <c r="C244" t="s">
        <v>3164</v>
      </c>
      <c r="D244" t="s">
        <v>172</v>
      </c>
      <c r="E244">
        <v>35013.798453775002</v>
      </c>
      <c r="F244">
        <v>1039.75</v>
      </c>
      <c r="G244">
        <v>28.5061726151573</v>
      </c>
      <c r="H244">
        <v>-8.1549831455933308</v>
      </c>
      <c r="I244">
        <v>11.372082287402501</v>
      </c>
      <c r="J244">
        <v>2.8671981239509399</v>
      </c>
      <c r="K244">
        <v>1088.5646524433801</v>
      </c>
      <c r="L244">
        <v>904.57905777230201</v>
      </c>
      <c r="M244">
        <v>22.872296453667399</v>
      </c>
      <c r="N244">
        <v>0.45438423173856701</v>
      </c>
      <c r="O244">
        <v>26.3765328203895</v>
      </c>
      <c r="P244">
        <v>72.601261620185895</v>
      </c>
      <c r="Q244">
        <v>6.1942235118446001E-2</v>
      </c>
    </row>
    <row r="245" spans="1:17" x14ac:dyDescent="0.3">
      <c r="A245" t="s">
        <v>585</v>
      </c>
      <c r="B245" t="s">
        <v>586</v>
      </c>
      <c r="C245" t="s">
        <v>3148</v>
      </c>
      <c r="D245" t="s">
        <v>587</v>
      </c>
      <c r="E245">
        <v>34431.193485000003</v>
      </c>
      <c r="F245">
        <v>625.95000000000005</v>
      </c>
      <c r="G245">
        <v>5.8349557387576896</v>
      </c>
      <c r="H245">
        <v>-14.0052308193758</v>
      </c>
      <c r="I245">
        <v>-14.461402458799199</v>
      </c>
      <c r="J245">
        <v>1.28506514138891</v>
      </c>
      <c r="K245">
        <v>668.05607340515905</v>
      </c>
      <c r="L245">
        <v>643.02079116630603</v>
      </c>
      <c r="M245">
        <v>40.498081717486897</v>
      </c>
      <c r="N245">
        <v>0.51792456021039801</v>
      </c>
      <c r="O245">
        <v>32.079239555874999</v>
      </c>
      <c r="P245">
        <v>44.8958333333333</v>
      </c>
      <c r="Q245">
        <v>4.3880421390028998E-2</v>
      </c>
    </row>
    <row r="246" spans="1:17" x14ac:dyDescent="0.3">
      <c r="A246" t="s">
        <v>588</v>
      </c>
      <c r="B246" t="s">
        <v>589</v>
      </c>
      <c r="C246" t="s">
        <v>3148</v>
      </c>
      <c r="D246" t="s">
        <v>382</v>
      </c>
      <c r="E246">
        <v>34338.027157500001</v>
      </c>
      <c r="F246">
        <v>4695.5</v>
      </c>
      <c r="G246">
        <v>-5.9273550361096596</v>
      </c>
      <c r="H246">
        <v>2.4870919982598698</v>
      </c>
      <c r="I246">
        <v>-15.4007977240598</v>
      </c>
      <c r="J246">
        <v>10.0289209058512</v>
      </c>
      <c r="K246">
        <v>4538.1629672598401</v>
      </c>
      <c r="L246">
        <v>4386.7660571224296</v>
      </c>
      <c r="M246">
        <v>61.215556640316898</v>
      </c>
      <c r="N246">
        <v>1.23216721088074</v>
      </c>
      <c r="O246">
        <v>12.2031732509849</v>
      </c>
      <c r="P246">
        <v>28.2678176305078</v>
      </c>
      <c r="Q246">
        <v>5.303870268047E-2</v>
      </c>
    </row>
    <row r="247" spans="1:17" hidden="1" x14ac:dyDescent="0.3">
      <c r="A247" t="s">
        <v>590</v>
      </c>
      <c r="B247" t="s">
        <v>591</v>
      </c>
      <c r="C247" t="s">
        <v>3148</v>
      </c>
      <c r="D247" t="s">
        <v>43</v>
      </c>
      <c r="E247">
        <v>33747.489159340003</v>
      </c>
      <c r="F247">
        <v>367.7</v>
      </c>
      <c r="G247">
        <v>-6.7025147649550796</v>
      </c>
      <c r="H247">
        <v>0.87228975768114703</v>
      </c>
      <c r="I247">
        <v>7.6598629424456597</v>
      </c>
      <c r="J247">
        <v>-0.89565259862233904</v>
      </c>
      <c r="K247">
        <v>366.29645455755599</v>
      </c>
      <c r="M247">
        <v>42.997195349193099</v>
      </c>
      <c r="N247">
        <v>0.55281933715424803</v>
      </c>
      <c r="O247">
        <v>10.7968452542833</v>
      </c>
      <c r="P247">
        <v>32.005026027643098</v>
      </c>
    </row>
    <row r="248" spans="1:17" x14ac:dyDescent="0.3">
      <c r="A248" t="s">
        <v>592</v>
      </c>
      <c r="B248" t="s">
        <v>593</v>
      </c>
      <c r="C248" t="s">
        <v>3156</v>
      </c>
      <c r="D248" t="s">
        <v>77</v>
      </c>
      <c r="E248">
        <v>33408.087343615</v>
      </c>
      <c r="F248">
        <v>4323.6499999999996</v>
      </c>
      <c r="G248">
        <v>7.1529635318350504</v>
      </c>
      <c r="H248">
        <v>-8.6173896074583194</v>
      </c>
      <c r="I248">
        <v>-10.540277567174501</v>
      </c>
      <c r="J248">
        <v>-1.42555709808875</v>
      </c>
      <c r="K248">
        <v>4476.82281275282</v>
      </c>
      <c r="L248">
        <v>4191.0387914254798</v>
      </c>
      <c r="M248">
        <v>36.538031485972702</v>
      </c>
      <c r="N248">
        <v>0.70364830926260202</v>
      </c>
      <c r="O248">
        <v>13.226093693985399</v>
      </c>
      <c r="P248">
        <v>41.635955645095201</v>
      </c>
      <c r="Q248">
        <v>2.2307703444809E-2</v>
      </c>
    </row>
    <row r="249" spans="1:17" x14ac:dyDescent="0.3">
      <c r="A249" t="s">
        <v>594</v>
      </c>
      <c r="B249" t="s">
        <v>595</v>
      </c>
      <c r="C249" t="s">
        <v>3148</v>
      </c>
      <c r="D249" t="s">
        <v>382</v>
      </c>
      <c r="E249">
        <v>33157.85</v>
      </c>
      <c r="F249">
        <v>1586.5</v>
      </c>
      <c r="G249">
        <v>104.773741966383</v>
      </c>
      <c r="H249">
        <v>14.5782110838935</v>
      </c>
      <c r="I249">
        <v>48.077450610626101</v>
      </c>
      <c r="J249">
        <v>14.84878457209</v>
      </c>
      <c r="K249">
        <v>1401.59640829568</v>
      </c>
      <c r="L249">
        <v>1145.85748166351</v>
      </c>
      <c r="M249">
        <v>77.125966492686302</v>
      </c>
      <c r="N249">
        <v>1.4622883164410301</v>
      </c>
      <c r="O249">
        <v>4.9101796407185496</v>
      </c>
      <c r="P249">
        <v>151.42630744849399</v>
      </c>
      <c r="Q249">
        <v>0.104056272848897</v>
      </c>
    </row>
    <row r="250" spans="1:17" x14ac:dyDescent="0.3">
      <c r="A250" t="s">
        <v>596</v>
      </c>
      <c r="B250" t="s">
        <v>597</v>
      </c>
      <c r="C250" t="s">
        <v>3148</v>
      </c>
      <c r="D250" t="s">
        <v>382</v>
      </c>
      <c r="E250">
        <v>33142.824799800001</v>
      </c>
      <c r="F250">
        <v>6511</v>
      </c>
      <c r="G250">
        <v>169.472524973839</v>
      </c>
      <c r="H250">
        <v>23.2623785152186</v>
      </c>
      <c r="I250">
        <v>62.192269242860398</v>
      </c>
      <c r="J250">
        <v>12.7153213423069</v>
      </c>
      <c r="K250">
        <v>5397.5327542103896</v>
      </c>
      <c r="L250">
        <v>4175.9796150756702</v>
      </c>
      <c r="M250">
        <v>87.914148576336999</v>
      </c>
      <c r="N250">
        <v>0.73631886918059197</v>
      </c>
      <c r="O250">
        <v>0.56442942712333599</v>
      </c>
      <c r="P250">
        <v>209.59796486055899</v>
      </c>
      <c r="Q250">
        <v>0.15512695168427701</v>
      </c>
    </row>
    <row r="251" spans="1:17" x14ac:dyDescent="0.3">
      <c r="A251" t="s">
        <v>598</v>
      </c>
      <c r="B251" t="s">
        <v>599</v>
      </c>
      <c r="C251" t="s">
        <v>600</v>
      </c>
      <c r="D251" t="s">
        <v>600</v>
      </c>
      <c r="E251">
        <v>32962.83309</v>
      </c>
      <c r="F251">
        <v>964.35</v>
      </c>
      <c r="G251">
        <v>-1.8529500146750399</v>
      </c>
      <c r="H251">
        <v>9.6668398531362101</v>
      </c>
      <c r="I251">
        <v>3.8233641290079401</v>
      </c>
      <c r="J251">
        <v>1.19471532431877</v>
      </c>
      <c r="K251">
        <v>906.82155032827802</v>
      </c>
      <c r="L251">
        <v>842.30440758994405</v>
      </c>
      <c r="M251">
        <v>62.224326156662897</v>
      </c>
      <c r="N251">
        <v>0.35614469395964898</v>
      </c>
      <c r="O251">
        <v>9.1927204853009705</v>
      </c>
      <c r="P251">
        <v>35.823943661971803</v>
      </c>
      <c r="Q251">
        <v>9.3998946974922004E-2</v>
      </c>
    </row>
    <row r="252" spans="1:17" x14ac:dyDescent="0.3">
      <c r="A252" t="s">
        <v>601</v>
      </c>
      <c r="B252" t="s">
        <v>602</v>
      </c>
      <c r="C252" t="s">
        <v>3148</v>
      </c>
      <c r="D252" t="s">
        <v>43</v>
      </c>
      <c r="E252">
        <v>32920.402360624998</v>
      </c>
      <c r="F252">
        <v>562.25</v>
      </c>
      <c r="G252">
        <v>-31.561226619897901</v>
      </c>
      <c r="H252">
        <v>-10.149955084571101</v>
      </c>
      <c r="I252">
        <v>-10.6466516923937</v>
      </c>
      <c r="J252">
        <v>-3.86419062921243</v>
      </c>
      <c r="K252">
        <v>591.64515655059699</v>
      </c>
      <c r="L252">
        <v>577.79932136149796</v>
      </c>
      <c r="M252">
        <v>36.286182774403798</v>
      </c>
      <c r="N252">
        <v>0.91267365156710201</v>
      </c>
      <c r="O252">
        <v>15.073365940417901</v>
      </c>
      <c r="P252">
        <v>23.625769569041299</v>
      </c>
      <c r="Q252">
        <v>-9.4497815395305995E-2</v>
      </c>
    </row>
    <row r="253" spans="1:17" x14ac:dyDescent="0.3">
      <c r="A253" t="s">
        <v>603</v>
      </c>
      <c r="B253" t="s">
        <v>604</v>
      </c>
      <c r="C253" t="s">
        <v>3157</v>
      </c>
      <c r="D253" t="s">
        <v>605</v>
      </c>
      <c r="E253">
        <v>32799.77902124</v>
      </c>
      <c r="F253">
        <v>1206.0999999999999</v>
      </c>
      <c r="G253">
        <v>-25.3679752266791</v>
      </c>
      <c r="H253">
        <v>-4.3962424200802497</v>
      </c>
      <c r="I253">
        <v>1.3654219535626799</v>
      </c>
      <c r="J253">
        <v>-0.52408722660777496</v>
      </c>
      <c r="K253">
        <v>1256.6717665454701</v>
      </c>
      <c r="L253">
        <v>1205.7458830169101</v>
      </c>
      <c r="M253">
        <v>36.850106134952398</v>
      </c>
      <c r="N253">
        <v>0.64897324209709895</v>
      </c>
      <c r="O253">
        <v>19.4925793881104</v>
      </c>
      <c r="P253">
        <v>21.822130195444601</v>
      </c>
      <c r="Q253">
        <v>0.103406685454112</v>
      </c>
    </row>
    <row r="254" spans="1:17" x14ac:dyDescent="0.3">
      <c r="A254" t="s">
        <v>606</v>
      </c>
      <c r="B254" t="s">
        <v>607</v>
      </c>
      <c r="C254" t="s">
        <v>3154</v>
      </c>
      <c r="D254" t="s">
        <v>408</v>
      </c>
      <c r="E254">
        <v>32707.698719</v>
      </c>
      <c r="F254">
        <v>515</v>
      </c>
      <c r="G254">
        <v>8.4467507566327704</v>
      </c>
      <c r="H254">
        <v>-3.8466287414423901</v>
      </c>
      <c r="I254">
        <v>-3.6930561391245602</v>
      </c>
      <c r="J254">
        <v>0.90730378801781897</v>
      </c>
      <c r="K254">
        <v>516.60744774652403</v>
      </c>
      <c r="L254">
        <v>491.32804378831401</v>
      </c>
      <c r="M254">
        <v>49.009767070274499</v>
      </c>
      <c r="N254">
        <v>0.68371285737513199</v>
      </c>
      <c r="O254">
        <v>13.572815533980499</v>
      </c>
      <c r="P254">
        <v>39.907633795164301</v>
      </c>
      <c r="Q254">
        <v>0.120733078615112</v>
      </c>
    </row>
    <row r="255" spans="1:17" x14ac:dyDescent="0.3">
      <c r="A255" t="s">
        <v>608</v>
      </c>
      <c r="B255" t="s">
        <v>609</v>
      </c>
      <c r="C255" t="s">
        <v>3154</v>
      </c>
      <c r="D255" t="s">
        <v>184</v>
      </c>
      <c r="E255">
        <v>32599.318338239998</v>
      </c>
      <c r="F255">
        <v>2317.5500000000002</v>
      </c>
      <c r="G255">
        <v>19.490259576651901</v>
      </c>
      <c r="H255">
        <v>-4.7314348064129899</v>
      </c>
      <c r="I255">
        <v>13.6559634330864</v>
      </c>
      <c r="J255">
        <v>7.0822262262334696</v>
      </c>
      <c r="K255">
        <v>2418.9472511711601</v>
      </c>
      <c r="L255">
        <v>2229.3240199105298</v>
      </c>
      <c r="M255">
        <v>45.143742890549298</v>
      </c>
      <c r="N255">
        <v>1.0431818993286299</v>
      </c>
      <c r="O255">
        <v>32.092079998274002</v>
      </c>
      <c r="P255">
        <v>48.622823612402598</v>
      </c>
      <c r="Q255">
        <v>1.3167370275968E-2</v>
      </c>
    </row>
    <row r="256" spans="1:17" x14ac:dyDescent="0.3">
      <c r="A256" t="s">
        <v>610</v>
      </c>
      <c r="B256" t="s">
        <v>611</v>
      </c>
      <c r="C256" t="s">
        <v>3161</v>
      </c>
      <c r="D256" t="s">
        <v>133</v>
      </c>
      <c r="E256">
        <v>32318.2161753</v>
      </c>
      <c r="F256">
        <v>1323.3</v>
      </c>
      <c r="G256">
        <v>89.784381237715806</v>
      </c>
      <c r="H256">
        <v>-3.4845767588083199</v>
      </c>
      <c r="I256">
        <v>22.149224361565999</v>
      </c>
      <c r="J256">
        <v>-8.5211016709246596</v>
      </c>
      <c r="K256">
        <v>1298.9710334435899</v>
      </c>
      <c r="L256">
        <v>1129.8827213531299</v>
      </c>
      <c r="M256">
        <v>46.706911235565798</v>
      </c>
      <c r="N256">
        <v>1.10913731432787</v>
      </c>
      <c r="O256">
        <v>9.80881130507065</v>
      </c>
      <c r="P256">
        <v>127.703690957584</v>
      </c>
      <c r="Q256">
        <v>0.145723807864507</v>
      </c>
    </row>
    <row r="257" spans="1:17" x14ac:dyDescent="0.3">
      <c r="A257" t="s">
        <v>612</v>
      </c>
      <c r="B257" t="s">
        <v>613</v>
      </c>
      <c r="C257" t="s">
        <v>3160</v>
      </c>
      <c r="D257" t="s">
        <v>600</v>
      </c>
      <c r="E257">
        <v>32267.947339440001</v>
      </c>
      <c r="F257">
        <v>1328.4</v>
      </c>
      <c r="G257">
        <v>-22.698103224477901</v>
      </c>
      <c r="H257">
        <v>2.8552579931445301</v>
      </c>
      <c r="I257">
        <v>34.549101654849103</v>
      </c>
      <c r="J257">
        <v>4.7432196469772103</v>
      </c>
      <c r="K257">
        <v>1252.1562052209899</v>
      </c>
      <c r="L257">
        <v>1157.9040835936801</v>
      </c>
      <c r="M257">
        <v>55.661585454285401</v>
      </c>
      <c r="N257">
        <v>1.1954983266369801</v>
      </c>
      <c r="O257">
        <v>12.006925624811799</v>
      </c>
      <c r="P257">
        <v>49.923819197562203</v>
      </c>
      <c r="Q257">
        <v>2.4461133307019999E-2</v>
      </c>
    </row>
    <row r="258" spans="1:17" x14ac:dyDescent="0.3">
      <c r="A258" t="s">
        <v>614</v>
      </c>
      <c r="B258" t="s">
        <v>615</v>
      </c>
      <c r="C258" t="s">
        <v>3150</v>
      </c>
      <c r="D258" t="s">
        <v>195</v>
      </c>
      <c r="E258">
        <v>32222.43</v>
      </c>
      <c r="F258">
        <v>738.2</v>
      </c>
      <c r="G258">
        <v>20.8775069365104</v>
      </c>
      <c r="H258">
        <v>-6.7549164516560198</v>
      </c>
      <c r="I258">
        <v>50.652614100447401</v>
      </c>
      <c r="J258">
        <v>-1.2889554314832801</v>
      </c>
      <c r="K258">
        <v>761.21835791476599</v>
      </c>
      <c r="L258">
        <v>656.45686307044798</v>
      </c>
      <c r="M258">
        <v>44.883828666950798</v>
      </c>
      <c r="N258">
        <v>0.47879929736108301</v>
      </c>
      <c r="O258">
        <v>16.4995936060688</v>
      </c>
      <c r="P258">
        <v>76.983936705825897</v>
      </c>
      <c r="Q258">
        <v>1.7745400762172001E-2</v>
      </c>
    </row>
    <row r="259" spans="1:17" hidden="1" x14ac:dyDescent="0.3">
      <c r="A259" t="s">
        <v>616</v>
      </c>
      <c r="B259" t="s">
        <v>617</v>
      </c>
      <c r="C259" t="s">
        <v>3163</v>
      </c>
      <c r="D259" t="s">
        <v>133</v>
      </c>
      <c r="E259">
        <v>32216.064643341</v>
      </c>
      <c r="F259">
        <v>390.02</v>
      </c>
      <c r="G259">
        <v>-0.474053972380865</v>
      </c>
      <c r="H259">
        <v>1.2079887508413201</v>
      </c>
      <c r="I259">
        <v>-2.1132269563878299</v>
      </c>
      <c r="J259">
        <v>-1.39998736816798</v>
      </c>
      <c r="K259">
        <v>384.638342933221</v>
      </c>
      <c r="L259">
        <v>363.96759207098501</v>
      </c>
      <c r="M259">
        <v>56.330526885428</v>
      </c>
      <c r="N259">
        <v>1.0983077376272501</v>
      </c>
      <c r="O259">
        <v>2.3024460284088102</v>
      </c>
      <c r="P259">
        <v>37.330985915492903</v>
      </c>
      <c r="Q259">
        <v>-0.123824141917355</v>
      </c>
    </row>
    <row r="260" spans="1:17" x14ac:dyDescent="0.3">
      <c r="A260" t="s">
        <v>618</v>
      </c>
      <c r="B260" t="s">
        <v>619</v>
      </c>
      <c r="C260" t="s">
        <v>3162</v>
      </c>
      <c r="D260" t="s">
        <v>258</v>
      </c>
      <c r="E260">
        <v>32048.162062079999</v>
      </c>
      <c r="F260">
        <v>649.20000000000005</v>
      </c>
      <c r="G260">
        <v>126.87651374567299</v>
      </c>
      <c r="H260">
        <v>10.415171577700599</v>
      </c>
      <c r="I260">
        <v>97.152527546906299</v>
      </c>
      <c r="J260">
        <v>6.9511048949984504</v>
      </c>
      <c r="K260">
        <v>571.492149978253</v>
      </c>
      <c r="L260">
        <v>427.50138375313998</v>
      </c>
      <c r="M260">
        <v>61.581721935006499</v>
      </c>
      <c r="N260">
        <v>0.81080630555939204</v>
      </c>
      <c r="O260">
        <v>6.0844115834873502</v>
      </c>
      <c r="P260">
        <v>189.82142857142799</v>
      </c>
      <c r="Q260">
        <v>0.24241468201640701</v>
      </c>
    </row>
    <row r="261" spans="1:17" hidden="1" x14ac:dyDescent="0.3">
      <c r="A261" t="s">
        <v>620</v>
      </c>
      <c r="B261" t="s">
        <v>621</v>
      </c>
      <c r="C261" t="s">
        <v>3163</v>
      </c>
      <c r="D261" t="s">
        <v>600</v>
      </c>
      <c r="E261">
        <v>31569.084287999998</v>
      </c>
      <c r="F261">
        <v>2858.4</v>
      </c>
      <c r="G261">
        <v>113.963137009839</v>
      </c>
      <c r="H261">
        <v>-3.8324804307885301</v>
      </c>
      <c r="I261">
        <v>51.160936050379497</v>
      </c>
      <c r="J261">
        <v>2.9178661232433898</v>
      </c>
      <c r="K261">
        <v>2573.94576229209</v>
      </c>
      <c r="L261">
        <v>2057.7167919267399</v>
      </c>
      <c r="M261">
        <v>65.387773105693995</v>
      </c>
      <c r="N261">
        <v>0.46221067775407798</v>
      </c>
      <c r="O261">
        <v>2.7305485586341902</v>
      </c>
      <c r="P261">
        <v>173.15208562282001</v>
      </c>
      <c r="Q261">
        <v>0.14956527741939901</v>
      </c>
    </row>
    <row r="262" spans="1:17" x14ac:dyDescent="0.3">
      <c r="A262" t="s">
        <v>622</v>
      </c>
      <c r="B262" t="s">
        <v>623</v>
      </c>
      <c r="C262" t="s">
        <v>3148</v>
      </c>
      <c r="D262" t="s">
        <v>24</v>
      </c>
      <c r="E262">
        <v>31309.227701374999</v>
      </c>
      <c r="F262">
        <v>194.35</v>
      </c>
      <c r="G262">
        <v>-47.246904854733899</v>
      </c>
      <c r="H262">
        <v>-2.75299672054651</v>
      </c>
      <c r="I262">
        <v>-2.0460194104955001</v>
      </c>
      <c r="J262">
        <v>8.4040256480450903</v>
      </c>
      <c r="K262">
        <v>198.92485622409799</v>
      </c>
      <c r="L262">
        <v>203.68821073700201</v>
      </c>
      <c r="M262">
        <v>47.228130310023701</v>
      </c>
      <c r="N262">
        <v>1.3565007234514701</v>
      </c>
      <c r="O262">
        <v>35.374324671983501</v>
      </c>
      <c r="P262">
        <v>14.898019509311199</v>
      </c>
      <c r="Q262">
        <v>-9.3049102874526002E-2</v>
      </c>
    </row>
    <row r="263" spans="1:17" hidden="1" x14ac:dyDescent="0.3">
      <c r="A263" t="s">
        <v>624</v>
      </c>
      <c r="B263" t="s">
        <v>625</v>
      </c>
      <c r="C263" t="s">
        <v>3163</v>
      </c>
      <c r="D263" t="s">
        <v>144</v>
      </c>
      <c r="E263">
        <v>31245.553821500002</v>
      </c>
      <c r="F263">
        <v>1839.65</v>
      </c>
      <c r="G263">
        <v>148.13969234236899</v>
      </c>
      <c r="H263">
        <v>3.4786269634098201</v>
      </c>
      <c r="I263">
        <v>146.055845837829</v>
      </c>
      <c r="J263">
        <v>4.6525037841873802</v>
      </c>
      <c r="K263">
        <v>1599.6191950801699</v>
      </c>
      <c r="L263">
        <v>1155.5112312215199</v>
      </c>
      <c r="M263">
        <v>63.533430459162801</v>
      </c>
      <c r="N263">
        <v>0.99482687260519798</v>
      </c>
      <c r="O263">
        <v>0.56260701763921594</v>
      </c>
      <c r="P263">
        <v>219.30052937603</v>
      </c>
    </row>
    <row r="264" spans="1:17" x14ac:dyDescent="0.3">
      <c r="A264" t="s">
        <v>626</v>
      </c>
      <c r="B264" t="s">
        <v>627</v>
      </c>
      <c r="C264" t="s">
        <v>3155</v>
      </c>
      <c r="D264" t="s">
        <v>628</v>
      </c>
      <c r="E264">
        <v>31031.8008018</v>
      </c>
      <c r="F264">
        <v>320.89999999999998</v>
      </c>
      <c r="G264">
        <v>73.508735309015506</v>
      </c>
      <c r="H264">
        <v>3.6529963004804298</v>
      </c>
      <c r="I264">
        <v>-21.789754831636799</v>
      </c>
      <c r="J264">
        <v>5.7851759907502602</v>
      </c>
      <c r="K264">
        <v>323.61388510634902</v>
      </c>
      <c r="L264">
        <v>297.75717988105299</v>
      </c>
      <c r="M264">
        <v>46.149281059855198</v>
      </c>
      <c r="N264">
        <v>0.669831771138652</v>
      </c>
      <c r="O264">
        <v>29.573075724524699</v>
      </c>
      <c r="P264">
        <v>136.56468853667499</v>
      </c>
      <c r="Q264">
        <v>9.9423758257412995E-2</v>
      </c>
    </row>
    <row r="265" spans="1:17" x14ac:dyDescent="0.3">
      <c r="A265" t="s">
        <v>629</v>
      </c>
      <c r="B265" t="s">
        <v>630</v>
      </c>
      <c r="C265" t="s">
        <v>3152</v>
      </c>
      <c r="D265" t="s">
        <v>51</v>
      </c>
      <c r="E265">
        <v>30794.722727320001</v>
      </c>
      <c r="F265">
        <v>1209.7</v>
      </c>
      <c r="G265">
        <v>80.825733893938406</v>
      </c>
      <c r="H265">
        <v>0.37365645779318102</v>
      </c>
      <c r="I265">
        <v>80.246623586792595</v>
      </c>
      <c r="J265">
        <v>3.1920568772768099</v>
      </c>
      <c r="K265">
        <v>1110.4498633544499</v>
      </c>
      <c r="L265">
        <v>860.25086018661204</v>
      </c>
      <c r="M265">
        <v>58.324245551863498</v>
      </c>
      <c r="N265">
        <v>0.50259959294769996</v>
      </c>
      <c r="O265">
        <v>6.4644126642969297</v>
      </c>
      <c r="P265">
        <v>123.60443622920501</v>
      </c>
      <c r="Q265">
        <v>0.102344771197138</v>
      </c>
    </row>
    <row r="266" spans="1:17" x14ac:dyDescent="0.3">
      <c r="A266" t="s">
        <v>631</v>
      </c>
      <c r="B266" t="s">
        <v>632</v>
      </c>
      <c r="C266" t="s">
        <v>3165</v>
      </c>
      <c r="D266" t="s">
        <v>633</v>
      </c>
      <c r="E266">
        <v>30695.251051800002</v>
      </c>
      <c r="F266">
        <v>778.9</v>
      </c>
      <c r="G266">
        <v>-6.0219137680595303</v>
      </c>
      <c r="H266">
        <v>-3.79306609772406</v>
      </c>
      <c r="I266">
        <v>15.689354308884701</v>
      </c>
      <c r="J266">
        <v>-0.75131082805826699</v>
      </c>
      <c r="K266">
        <v>808.14303554210301</v>
      </c>
      <c r="L266">
        <v>732.86517631282095</v>
      </c>
      <c r="M266">
        <v>30.892759179169602</v>
      </c>
      <c r="N266">
        <v>0.458839492445829</v>
      </c>
      <c r="O266">
        <v>18.243676980356899</v>
      </c>
      <c r="P266">
        <v>37.226920366455197</v>
      </c>
      <c r="Q266">
        <v>2.5871653034016999E-2</v>
      </c>
    </row>
    <row r="267" spans="1:17" x14ac:dyDescent="0.3">
      <c r="A267" t="s">
        <v>634</v>
      </c>
      <c r="B267" t="s">
        <v>635</v>
      </c>
      <c r="C267" t="s">
        <v>3152</v>
      </c>
      <c r="D267" t="s">
        <v>51</v>
      </c>
      <c r="E267">
        <v>30548.694308864</v>
      </c>
      <c r="F267">
        <v>231.52</v>
      </c>
      <c r="G267">
        <v>111.937593504586</v>
      </c>
      <c r="H267">
        <v>-2.26668275868834</v>
      </c>
      <c r="I267">
        <v>52.867892821063698</v>
      </c>
      <c r="J267">
        <v>0.69477262867263301</v>
      </c>
      <c r="K267">
        <v>208.39102922995701</v>
      </c>
      <c r="L267">
        <v>166.81745177170001</v>
      </c>
      <c r="M267">
        <v>61.7422090279793</v>
      </c>
      <c r="N267">
        <v>0.67552680217549599</v>
      </c>
      <c r="O267">
        <v>5.3861437456807097</v>
      </c>
      <c r="P267">
        <v>164.59428571428501</v>
      </c>
      <c r="Q267">
        <v>2.6449843935557001E-2</v>
      </c>
    </row>
    <row r="268" spans="1:17" x14ac:dyDescent="0.3">
      <c r="A268" t="s">
        <v>636</v>
      </c>
      <c r="B268" t="s">
        <v>637</v>
      </c>
      <c r="C268" t="s">
        <v>3151</v>
      </c>
      <c r="D268" t="s">
        <v>48</v>
      </c>
      <c r="E268">
        <v>30418.2</v>
      </c>
      <c r="F268">
        <v>112.66</v>
      </c>
      <c r="G268">
        <v>137.180961542234</v>
      </c>
      <c r="H268">
        <v>-4.3600200404701601</v>
      </c>
      <c r="I268">
        <v>21.668754841139702</v>
      </c>
      <c r="J268">
        <v>-1.6988432615365301</v>
      </c>
      <c r="K268">
        <v>116.544667251245</v>
      </c>
      <c r="L268">
        <v>97.773468540186002</v>
      </c>
      <c r="M268">
        <v>38.022403087793897</v>
      </c>
      <c r="N268">
        <v>0.29379364154885002</v>
      </c>
      <c r="O268">
        <v>24.119770400615401</v>
      </c>
      <c r="P268">
        <v>178.17283950617201</v>
      </c>
      <c r="Q268">
        <v>0.132803335155811</v>
      </c>
    </row>
    <row r="269" spans="1:17" x14ac:dyDescent="0.3">
      <c r="A269" t="s">
        <v>638</v>
      </c>
      <c r="B269" t="s">
        <v>639</v>
      </c>
      <c r="C269" t="s">
        <v>3158</v>
      </c>
      <c r="D269" t="s">
        <v>429</v>
      </c>
      <c r="E269">
        <v>30384.388805459999</v>
      </c>
      <c r="F269">
        <v>410.1</v>
      </c>
      <c r="G269">
        <v>-30.394494967998401</v>
      </c>
      <c r="H269">
        <v>2.0346830714184301</v>
      </c>
      <c r="I269">
        <v>-22.519992140929698</v>
      </c>
      <c r="J269">
        <v>4.6280977527142104</v>
      </c>
      <c r="K269">
        <v>416.54963460058002</v>
      </c>
      <c r="L269">
        <v>416.84586459372201</v>
      </c>
      <c r="M269">
        <v>41.112457790478899</v>
      </c>
      <c r="N269">
        <v>0.48796961838636699</v>
      </c>
      <c r="O269">
        <v>18.9953669836625</v>
      </c>
      <c r="P269">
        <v>15.782044042913601</v>
      </c>
      <c r="Q269">
        <v>-7.0584826837436998E-2</v>
      </c>
    </row>
    <row r="270" spans="1:17" x14ac:dyDescent="0.3">
      <c r="A270" t="s">
        <v>640</v>
      </c>
      <c r="B270" t="s">
        <v>641</v>
      </c>
      <c r="C270" t="s">
        <v>3157</v>
      </c>
      <c r="D270" t="s">
        <v>303</v>
      </c>
      <c r="E270">
        <v>30288.111975899999</v>
      </c>
      <c r="F270">
        <v>2387.3000000000002</v>
      </c>
      <c r="G270">
        <v>14.169119330088099</v>
      </c>
      <c r="H270">
        <v>13.9604983640293</v>
      </c>
      <c r="I270">
        <v>55.5215205559415</v>
      </c>
      <c r="J270">
        <v>3.4095329618789401</v>
      </c>
      <c r="K270">
        <v>2162.4435520807101</v>
      </c>
      <c r="L270">
        <v>1824.69399227703</v>
      </c>
      <c r="M270">
        <v>76.972206057743506</v>
      </c>
      <c r="N270">
        <v>1.0044343403687099</v>
      </c>
      <c r="O270">
        <v>1.15821220625809</v>
      </c>
      <c r="P270">
        <v>101.27307984149699</v>
      </c>
      <c r="Q270">
        <v>-2.5197312884736998E-2</v>
      </c>
    </row>
    <row r="271" spans="1:17" x14ac:dyDescent="0.3">
      <c r="A271" t="s">
        <v>642</v>
      </c>
      <c r="B271" t="s">
        <v>643</v>
      </c>
      <c r="C271" t="s">
        <v>3154</v>
      </c>
      <c r="D271" t="s">
        <v>184</v>
      </c>
      <c r="E271">
        <v>30256.383996299999</v>
      </c>
      <c r="F271">
        <v>1439.9</v>
      </c>
      <c r="G271">
        <v>-15.1548307935815</v>
      </c>
      <c r="H271">
        <v>2.0601143248726901</v>
      </c>
      <c r="I271">
        <v>16.6760273411886</v>
      </c>
      <c r="J271">
        <v>-0.45741865600651499</v>
      </c>
      <c r="K271">
        <v>1387.2779626228501</v>
      </c>
      <c r="L271">
        <v>1285.74712175378</v>
      </c>
      <c r="M271">
        <v>60.449611210212097</v>
      </c>
      <c r="N271">
        <v>0.88749238549716103</v>
      </c>
      <c r="O271">
        <v>4.5871241058406698</v>
      </c>
      <c r="P271">
        <v>43.552165894023197</v>
      </c>
      <c r="Q271">
        <v>6.7999561733052993E-2</v>
      </c>
    </row>
    <row r="272" spans="1:17" hidden="1" x14ac:dyDescent="0.3">
      <c r="A272" t="s">
        <v>644</v>
      </c>
      <c r="B272" t="s">
        <v>645</v>
      </c>
      <c r="C272" t="s">
        <v>3163</v>
      </c>
      <c r="D272" t="s">
        <v>184</v>
      </c>
      <c r="E272">
        <v>30062.172796579998</v>
      </c>
      <c r="F272">
        <v>13588.45</v>
      </c>
      <c r="G272">
        <v>115.769814666369</v>
      </c>
      <c r="H272">
        <v>-4.5898049870829096</v>
      </c>
      <c r="I272">
        <v>53.857468406073998</v>
      </c>
      <c r="J272">
        <v>6.1289150852234098</v>
      </c>
      <c r="K272">
        <v>13578.318444372801</v>
      </c>
      <c r="L272">
        <v>11187.6286998302</v>
      </c>
      <c r="M272">
        <v>52.696139017878799</v>
      </c>
      <c r="N272">
        <v>1.0036959820732101</v>
      </c>
      <c r="O272">
        <v>11.3993869793832</v>
      </c>
      <c r="P272">
        <v>163.20688018749999</v>
      </c>
      <c r="Q272">
        <v>0.20134387396963399</v>
      </c>
    </row>
    <row r="273" spans="1:17" x14ac:dyDescent="0.3">
      <c r="A273" t="s">
        <v>646</v>
      </c>
      <c r="B273" t="s">
        <v>647</v>
      </c>
      <c r="C273" t="s">
        <v>3146</v>
      </c>
      <c r="D273" t="s">
        <v>18</v>
      </c>
      <c r="E273">
        <v>29773.148023676</v>
      </c>
      <c r="F273">
        <v>169.88</v>
      </c>
      <c r="G273">
        <v>37.348682965627397</v>
      </c>
      <c r="H273">
        <v>-8.9868902779694793</v>
      </c>
      <c r="I273">
        <v>-36.2899870738282</v>
      </c>
      <c r="J273">
        <v>-6.6427871639025804E-2</v>
      </c>
      <c r="K273">
        <v>190.945690788371</v>
      </c>
      <c r="L273">
        <v>189.48397223565101</v>
      </c>
      <c r="M273">
        <v>27.747784057235801</v>
      </c>
      <c r="N273">
        <v>0.36414709694672598</v>
      </c>
      <c r="O273">
        <v>70.2672474688015</v>
      </c>
      <c r="P273">
        <v>83.654054054054001</v>
      </c>
      <c r="Q273">
        <v>0.109490791722355</v>
      </c>
    </row>
    <row r="274" spans="1:17" x14ac:dyDescent="0.3">
      <c r="A274" t="s">
        <v>648</v>
      </c>
      <c r="B274" t="s">
        <v>649</v>
      </c>
      <c r="C274" t="s">
        <v>3154</v>
      </c>
      <c r="D274" t="s">
        <v>184</v>
      </c>
      <c r="E274">
        <v>29731.498244159899</v>
      </c>
      <c r="F274">
        <v>15674.9</v>
      </c>
      <c r="G274">
        <v>-27.4226091910337</v>
      </c>
      <c r="H274">
        <v>-10.582404585780701</v>
      </c>
      <c r="I274">
        <v>0.62648702012955404</v>
      </c>
      <c r="J274">
        <v>1.1366462612627199</v>
      </c>
      <c r="K274">
        <v>15801.210683773699</v>
      </c>
      <c r="L274">
        <v>15282.3001568335</v>
      </c>
      <c r="M274">
        <v>52.567200384257802</v>
      </c>
      <c r="N274">
        <v>1.5674213162923301</v>
      </c>
      <c r="O274">
        <v>16.4281749803826</v>
      </c>
      <c r="P274">
        <v>20.8084778420038</v>
      </c>
      <c r="Q274">
        <v>7.5153728917740997E-2</v>
      </c>
    </row>
    <row r="275" spans="1:17" x14ac:dyDescent="0.3">
      <c r="A275" t="s">
        <v>650</v>
      </c>
      <c r="B275" t="s">
        <v>651</v>
      </c>
      <c r="C275" t="s">
        <v>3150</v>
      </c>
      <c r="D275" t="s">
        <v>195</v>
      </c>
      <c r="E275">
        <v>29647.98553962</v>
      </c>
      <c r="F275">
        <v>9098.6</v>
      </c>
      <c r="G275">
        <v>17.833074288638301</v>
      </c>
      <c r="H275">
        <v>3.3840653277490902</v>
      </c>
      <c r="I275">
        <v>27.724099509211801</v>
      </c>
      <c r="J275">
        <v>3.66907188012804</v>
      </c>
      <c r="K275">
        <v>8567.4942855475601</v>
      </c>
      <c r="L275">
        <v>7503.1196151365402</v>
      </c>
      <c r="M275">
        <v>75.173823043772401</v>
      </c>
      <c r="N275">
        <v>0.81403074538334796</v>
      </c>
      <c r="O275">
        <v>5.0711098410744304</v>
      </c>
      <c r="P275">
        <v>52.762317307611497</v>
      </c>
      <c r="Q275">
        <v>4.4995652471044E-2</v>
      </c>
    </row>
    <row r="276" spans="1:17" x14ac:dyDescent="0.3">
      <c r="A276" t="s">
        <v>652</v>
      </c>
      <c r="B276" t="s">
        <v>653</v>
      </c>
      <c r="C276" t="s">
        <v>3150</v>
      </c>
      <c r="D276" t="s">
        <v>236</v>
      </c>
      <c r="E276">
        <v>29620.457904639999</v>
      </c>
      <c r="F276">
        <v>2214.4</v>
      </c>
      <c r="G276">
        <v>49.735091407056203</v>
      </c>
      <c r="H276">
        <v>6.5005675126720996</v>
      </c>
      <c r="I276">
        <v>15.908421685339301</v>
      </c>
      <c r="J276">
        <v>8.9773775394502593</v>
      </c>
      <c r="K276">
        <v>1987.59243139709</v>
      </c>
      <c r="L276">
        <v>1748.9681667698901</v>
      </c>
      <c r="M276">
        <v>72.638510436719798</v>
      </c>
      <c r="N276">
        <v>0.65770602778801301</v>
      </c>
      <c r="O276">
        <v>5.3423049132947904</v>
      </c>
      <c r="P276">
        <v>94.032858707557494</v>
      </c>
      <c r="Q276">
        <v>8.0767784783361996E-2</v>
      </c>
    </row>
    <row r="277" spans="1:17" x14ac:dyDescent="0.3">
      <c r="A277" t="s">
        <v>654</v>
      </c>
      <c r="B277" t="s">
        <v>655</v>
      </c>
      <c r="C277" t="s">
        <v>3162</v>
      </c>
      <c r="D277" t="s">
        <v>400</v>
      </c>
      <c r="E277">
        <v>29564.0316699</v>
      </c>
      <c r="F277">
        <v>6578.25</v>
      </c>
      <c r="G277">
        <v>-2.2022915657097402</v>
      </c>
      <c r="H277">
        <v>2.2622191367887798</v>
      </c>
      <c r="I277">
        <v>7.1869692486799703</v>
      </c>
      <c r="J277">
        <v>-1.94304063023286</v>
      </c>
      <c r="K277">
        <v>6458.0206452780803</v>
      </c>
      <c r="L277">
        <v>6001.1012193545403</v>
      </c>
      <c r="M277">
        <v>50.898732961752202</v>
      </c>
      <c r="N277">
        <v>1.4623580452300899</v>
      </c>
      <c r="O277">
        <v>9.4037167939801698</v>
      </c>
      <c r="P277">
        <v>36.679548712834197</v>
      </c>
      <c r="Q277">
        <v>5.8772375368379998E-3</v>
      </c>
    </row>
    <row r="278" spans="1:17" x14ac:dyDescent="0.3">
      <c r="A278" t="s">
        <v>656</v>
      </c>
      <c r="B278" t="s">
        <v>657</v>
      </c>
      <c r="C278" t="s">
        <v>3148</v>
      </c>
      <c r="D278" t="s">
        <v>54</v>
      </c>
      <c r="E278">
        <v>29546.393506600001</v>
      </c>
      <c r="F278">
        <v>379.9</v>
      </c>
      <c r="G278">
        <v>-26.230151868361499</v>
      </c>
      <c r="H278">
        <v>-4.2417605424144798</v>
      </c>
      <c r="I278">
        <v>-33.538663582416298</v>
      </c>
      <c r="J278">
        <v>1.23662628124274</v>
      </c>
      <c r="K278">
        <v>392.53203462708399</v>
      </c>
      <c r="L278">
        <v>411.21533007428502</v>
      </c>
      <c r="M278">
        <v>38.850236750796498</v>
      </c>
      <c r="N278">
        <v>0.60373242064465704</v>
      </c>
      <c r="O278">
        <v>36.799157673071797</v>
      </c>
      <c r="P278">
        <v>12.9646149271483</v>
      </c>
      <c r="Q278">
        <v>0.107260689905107</v>
      </c>
    </row>
    <row r="279" spans="1:17" x14ac:dyDescent="0.3">
      <c r="A279" t="s">
        <v>658</v>
      </c>
      <c r="B279" t="s">
        <v>659</v>
      </c>
      <c r="C279" t="s">
        <v>3152</v>
      </c>
      <c r="D279" t="s">
        <v>51</v>
      </c>
      <c r="E279">
        <v>29286.084772480001</v>
      </c>
      <c r="F279">
        <v>1885.6</v>
      </c>
      <c r="G279">
        <v>7.2498090074714803</v>
      </c>
      <c r="H279">
        <v>-4.0946816794905097</v>
      </c>
      <c r="I279">
        <v>-7.8874682847633801</v>
      </c>
      <c r="J279">
        <v>7.5927976419851602</v>
      </c>
      <c r="K279">
        <v>1858.86263956832</v>
      </c>
      <c r="L279">
        <v>1745.6385597849301</v>
      </c>
      <c r="M279">
        <v>63.974942429154602</v>
      </c>
      <c r="N279">
        <v>1.8096008968119399</v>
      </c>
      <c r="O279">
        <v>7.6580398812049202</v>
      </c>
      <c r="P279">
        <v>51.520752139499301</v>
      </c>
      <c r="Q279">
        <v>9.6484461413083006E-2</v>
      </c>
    </row>
    <row r="280" spans="1:17" x14ac:dyDescent="0.3">
      <c r="A280" t="s">
        <v>660</v>
      </c>
      <c r="B280" t="s">
        <v>661</v>
      </c>
      <c r="C280" t="s">
        <v>3159</v>
      </c>
      <c r="D280" t="s">
        <v>159</v>
      </c>
      <c r="E280">
        <v>29194.554889727999</v>
      </c>
      <c r="F280">
        <v>223.92</v>
      </c>
      <c r="G280">
        <v>313.59634373426701</v>
      </c>
      <c r="H280">
        <v>-13.7743084751406</v>
      </c>
      <c r="I280">
        <v>52.738881783396501</v>
      </c>
      <c r="J280">
        <v>4.3221013716242096</v>
      </c>
      <c r="K280">
        <v>218.20077131483001</v>
      </c>
      <c r="L280">
        <v>164.320071893847</v>
      </c>
      <c r="M280">
        <v>47.996097002027199</v>
      </c>
      <c r="N280">
        <v>0.61287231448700796</v>
      </c>
      <c r="O280">
        <v>16.961414790996699</v>
      </c>
      <c r="P280">
        <v>372.65435356200499</v>
      </c>
      <c r="Q280">
        <v>0.198354785098455</v>
      </c>
    </row>
    <row r="281" spans="1:17" x14ac:dyDescent="0.3">
      <c r="A281" t="s">
        <v>662</v>
      </c>
      <c r="B281" t="s">
        <v>663</v>
      </c>
      <c r="C281" t="s">
        <v>3148</v>
      </c>
      <c r="D281" t="s">
        <v>539</v>
      </c>
      <c r="E281">
        <v>29069.638770270001</v>
      </c>
      <c r="F281">
        <v>3224.55</v>
      </c>
      <c r="G281">
        <v>29.707443506472501</v>
      </c>
      <c r="H281">
        <v>11.4961756756847</v>
      </c>
      <c r="I281">
        <v>1.23118728016269</v>
      </c>
      <c r="J281">
        <v>7.0342067634139598</v>
      </c>
      <c r="K281">
        <v>2550.3036029068799</v>
      </c>
      <c r="L281">
        <v>2523.86220404813</v>
      </c>
      <c r="M281">
        <v>84.689534392687193</v>
      </c>
      <c r="N281">
        <v>2.5135080126404401</v>
      </c>
      <c r="O281">
        <v>20.823060582096701</v>
      </c>
      <c r="P281">
        <v>59.237037037036998</v>
      </c>
      <c r="Q281">
        <v>9.3616913917387995E-2</v>
      </c>
    </row>
    <row r="282" spans="1:17" x14ac:dyDescent="0.3">
      <c r="A282" t="s">
        <v>664</v>
      </c>
      <c r="B282" t="s">
        <v>665</v>
      </c>
      <c r="C282" t="s">
        <v>3159</v>
      </c>
      <c r="D282" t="s">
        <v>274</v>
      </c>
      <c r="E282">
        <v>28788.46606382</v>
      </c>
      <c r="F282">
        <v>3827.3</v>
      </c>
      <c r="G282">
        <v>6.3413640698964699E-2</v>
      </c>
      <c r="H282">
        <v>1.6850600995640801</v>
      </c>
      <c r="I282">
        <v>18.7144294506294</v>
      </c>
      <c r="J282">
        <v>4.9019136375645802</v>
      </c>
      <c r="K282">
        <v>3808.6307702274698</v>
      </c>
      <c r="L282">
        <v>3636.5039200199199</v>
      </c>
      <c r="M282">
        <v>61.519864548641898</v>
      </c>
      <c r="N282">
        <v>0.306965258946228</v>
      </c>
      <c r="O282">
        <v>25.882475896846302</v>
      </c>
      <c r="P282">
        <v>51.606258665082102</v>
      </c>
      <c r="Q282">
        <v>8.6486950046147995E-2</v>
      </c>
    </row>
    <row r="283" spans="1:17" x14ac:dyDescent="0.3">
      <c r="A283" t="s">
        <v>666</v>
      </c>
      <c r="B283" t="s">
        <v>667</v>
      </c>
      <c r="C283" t="s">
        <v>3152</v>
      </c>
      <c r="D283" t="s">
        <v>263</v>
      </c>
      <c r="E283">
        <v>28718.457031079899</v>
      </c>
      <c r="F283">
        <v>1069.4000000000001</v>
      </c>
      <c r="G283">
        <v>8.9050508030101998</v>
      </c>
      <c r="H283">
        <v>-6.2369676739271904</v>
      </c>
      <c r="I283">
        <v>-35.027624716531498</v>
      </c>
      <c r="J283">
        <v>7.2873586563283004</v>
      </c>
      <c r="K283">
        <v>1091.87695983596</v>
      </c>
      <c r="L283">
        <v>1119.38946280763</v>
      </c>
      <c r="M283">
        <v>64.644776610104998</v>
      </c>
      <c r="N283">
        <v>1.78114593829548</v>
      </c>
      <c r="O283">
        <v>41.565363755376801</v>
      </c>
      <c r="P283">
        <v>51.045197740112997</v>
      </c>
    </row>
    <row r="284" spans="1:17" x14ac:dyDescent="0.3">
      <c r="A284" t="s">
        <v>668</v>
      </c>
      <c r="B284" t="s">
        <v>669</v>
      </c>
      <c r="C284" t="s">
        <v>3159</v>
      </c>
      <c r="D284" t="s">
        <v>274</v>
      </c>
      <c r="E284">
        <v>28704.331809439998</v>
      </c>
      <c r="F284">
        <v>1508.3</v>
      </c>
      <c r="G284">
        <v>2.6130117718678898</v>
      </c>
      <c r="H284">
        <v>-1.4836217628249799</v>
      </c>
      <c r="I284">
        <v>8.3247907737079405</v>
      </c>
      <c r="J284">
        <v>3.9887779167125799</v>
      </c>
      <c r="K284">
        <v>1519.86349355222</v>
      </c>
      <c r="L284">
        <v>1442.49457397887</v>
      </c>
      <c r="M284">
        <v>65.390494650954196</v>
      </c>
      <c r="N284">
        <v>1.11697099132932</v>
      </c>
      <c r="O284">
        <v>22.067891003116099</v>
      </c>
      <c r="P284">
        <v>47.0651326053042</v>
      </c>
      <c r="Q284">
        <v>6.1769967426846997E-2</v>
      </c>
    </row>
    <row r="285" spans="1:17" x14ac:dyDescent="0.3">
      <c r="A285" t="s">
        <v>670</v>
      </c>
      <c r="B285" t="s">
        <v>671</v>
      </c>
      <c r="C285" t="s">
        <v>3154</v>
      </c>
      <c r="D285" t="s">
        <v>518</v>
      </c>
      <c r="E285">
        <v>28463.092866215899</v>
      </c>
      <c r="F285">
        <v>64.38</v>
      </c>
      <c r="G285">
        <v>-23.296192342227599</v>
      </c>
      <c r="H285">
        <v>-5.7913086385000696</v>
      </c>
      <c r="I285">
        <v>-18.995910478033601</v>
      </c>
      <c r="J285">
        <v>-2.2264432992646599</v>
      </c>
      <c r="K285">
        <v>69.431019406234995</v>
      </c>
      <c r="L285">
        <v>68.371962956170194</v>
      </c>
      <c r="M285">
        <v>19.838964718347398</v>
      </c>
      <c r="N285">
        <v>1.5221387235796699</v>
      </c>
      <c r="O285">
        <v>24.262193227710402</v>
      </c>
      <c r="P285">
        <v>11.2878133102852</v>
      </c>
      <c r="Q285">
        <v>1.7734272874541001E-2</v>
      </c>
    </row>
    <row r="286" spans="1:17" x14ac:dyDescent="0.3">
      <c r="A286" t="s">
        <v>672</v>
      </c>
      <c r="B286" t="s">
        <v>673</v>
      </c>
      <c r="C286" t="s">
        <v>3152</v>
      </c>
      <c r="D286" t="s">
        <v>263</v>
      </c>
      <c r="E286">
        <v>28225.782131249998</v>
      </c>
      <c r="F286">
        <v>3391.35</v>
      </c>
      <c r="G286">
        <v>5.9043171337859501</v>
      </c>
      <c r="H286">
        <v>1.9725150207073101</v>
      </c>
      <c r="I286">
        <v>33.672193220993499</v>
      </c>
      <c r="J286">
        <v>-1.0749453460173299</v>
      </c>
      <c r="K286">
        <v>3309.8408782576698</v>
      </c>
      <c r="L286">
        <v>2874.4953921054198</v>
      </c>
      <c r="M286">
        <v>42.752350474754898</v>
      </c>
      <c r="N286">
        <v>0.99083980588445297</v>
      </c>
      <c r="O286">
        <v>7.7432290975570197</v>
      </c>
      <c r="P286">
        <v>74.479086278746706</v>
      </c>
      <c r="Q286">
        <v>-1.8317737556745001E-2</v>
      </c>
    </row>
    <row r="287" spans="1:17" hidden="1" x14ac:dyDescent="0.3">
      <c r="A287" t="s">
        <v>674</v>
      </c>
      <c r="B287" t="s">
        <v>675</v>
      </c>
      <c r="C287" t="s">
        <v>3163</v>
      </c>
      <c r="D287" t="s">
        <v>51</v>
      </c>
      <c r="E287">
        <v>28007.35617417</v>
      </c>
      <c r="F287">
        <v>1481.1</v>
      </c>
      <c r="G287">
        <v>-17.893393868316199</v>
      </c>
      <c r="H287">
        <v>3.4939684907837401</v>
      </c>
      <c r="I287">
        <v>-3.5310161609155202</v>
      </c>
      <c r="J287">
        <v>11.783137458608699</v>
      </c>
      <c r="K287">
        <v>1403.03164865495</v>
      </c>
      <c r="M287">
        <v>56.4375790952259</v>
      </c>
      <c r="N287">
        <v>1.0954282990892501</v>
      </c>
      <c r="O287">
        <v>6.6774694483829604</v>
      </c>
      <c r="P287">
        <v>20.906122448979499</v>
      </c>
    </row>
    <row r="288" spans="1:17" x14ac:dyDescent="0.3">
      <c r="A288" t="s">
        <v>676</v>
      </c>
      <c r="B288" t="s">
        <v>677</v>
      </c>
      <c r="C288" t="s">
        <v>3162</v>
      </c>
      <c r="D288" t="s">
        <v>172</v>
      </c>
      <c r="E288">
        <v>27997.7149522</v>
      </c>
      <c r="F288">
        <v>1099</v>
      </c>
      <c r="G288">
        <v>-21.279133422217601</v>
      </c>
      <c r="H288">
        <v>6.1702706852751303</v>
      </c>
      <c r="I288">
        <v>-12.7893407678306</v>
      </c>
      <c r="J288">
        <v>2.53881419779316</v>
      </c>
      <c r="K288">
        <v>1080.2993029975901</v>
      </c>
      <c r="L288">
        <v>1064.4466601301999</v>
      </c>
      <c r="M288">
        <v>48.3880260456054</v>
      </c>
      <c r="N288">
        <v>2.8701830701869202</v>
      </c>
      <c r="O288">
        <v>22.747952684258401</v>
      </c>
      <c r="P288">
        <v>17.792068595927098</v>
      </c>
      <c r="Q288">
        <v>-3.5892878846580001E-3</v>
      </c>
    </row>
    <row r="289" spans="1:17" x14ac:dyDescent="0.3">
      <c r="A289" t="s">
        <v>678</v>
      </c>
      <c r="B289" t="s">
        <v>679</v>
      </c>
      <c r="C289" t="s">
        <v>3157</v>
      </c>
      <c r="D289" t="s">
        <v>303</v>
      </c>
      <c r="E289">
        <v>27680.161068165002</v>
      </c>
      <c r="F289">
        <v>430.05</v>
      </c>
      <c r="G289">
        <v>16.269383596652801</v>
      </c>
      <c r="H289">
        <v>-3.9747489976162802</v>
      </c>
      <c r="I289">
        <v>34.673055625405198</v>
      </c>
      <c r="J289">
        <v>0.52644541480264895</v>
      </c>
      <c r="K289">
        <v>437.77421979607101</v>
      </c>
      <c r="L289">
        <v>387.45105359241001</v>
      </c>
      <c r="M289">
        <v>45.396193609872697</v>
      </c>
      <c r="N289">
        <v>0.89747983477423499</v>
      </c>
      <c r="O289">
        <v>12.5450529008254</v>
      </c>
      <c r="P289">
        <v>64.612440191387506</v>
      </c>
      <c r="Q289">
        <v>-4.5923654911067001E-2</v>
      </c>
    </row>
    <row r="290" spans="1:17" x14ac:dyDescent="0.3">
      <c r="A290" t="s">
        <v>680</v>
      </c>
      <c r="B290" t="s">
        <v>681</v>
      </c>
      <c r="C290" t="s">
        <v>3162</v>
      </c>
      <c r="D290" t="s">
        <v>258</v>
      </c>
      <c r="E290">
        <v>27607.750658159999</v>
      </c>
      <c r="F290">
        <v>553.1</v>
      </c>
      <c r="G290">
        <v>4.8559250752185203</v>
      </c>
      <c r="H290">
        <v>-7.9111327022119102</v>
      </c>
      <c r="I290">
        <v>28.845812575727699</v>
      </c>
      <c r="J290">
        <v>3.6431717124624798</v>
      </c>
      <c r="K290">
        <v>541.25441164934796</v>
      </c>
      <c r="L290">
        <v>478.766111157777</v>
      </c>
      <c r="M290">
        <v>52.643517170278201</v>
      </c>
      <c r="N290">
        <v>0.39655208676311299</v>
      </c>
      <c r="O290">
        <v>13.596094738745199</v>
      </c>
      <c r="P290">
        <v>64.564117822076696</v>
      </c>
      <c r="Q290">
        <v>2.6288425803338001E-2</v>
      </c>
    </row>
    <row r="291" spans="1:17" x14ac:dyDescent="0.3">
      <c r="A291" t="s">
        <v>682</v>
      </c>
      <c r="B291" t="s">
        <v>683</v>
      </c>
      <c r="C291" t="s">
        <v>3148</v>
      </c>
      <c r="D291" t="s">
        <v>539</v>
      </c>
      <c r="E291">
        <v>27463.694826645002</v>
      </c>
      <c r="F291">
        <v>847.55</v>
      </c>
      <c r="G291">
        <v>7.25070969280016</v>
      </c>
      <c r="H291">
        <v>-0.497719181296914</v>
      </c>
      <c r="I291">
        <v>5.1218892721874196</v>
      </c>
      <c r="J291">
        <v>-4.1014444409858903</v>
      </c>
      <c r="K291">
        <v>837.68132815463696</v>
      </c>
      <c r="L291">
        <v>767.98017916331696</v>
      </c>
      <c r="M291">
        <v>42.133157059148303</v>
      </c>
      <c r="N291">
        <v>0.83775729746896299</v>
      </c>
      <c r="O291">
        <v>8.8372367411952304</v>
      </c>
      <c r="P291">
        <v>36.360711125412202</v>
      </c>
      <c r="Q291">
        <v>-2.9980546468629E-2</v>
      </c>
    </row>
    <row r="292" spans="1:17" x14ac:dyDescent="0.3">
      <c r="A292" t="s">
        <v>684</v>
      </c>
      <c r="B292" t="s">
        <v>685</v>
      </c>
      <c r="C292" t="s">
        <v>3151</v>
      </c>
      <c r="D292" t="s">
        <v>48</v>
      </c>
      <c r="E292">
        <v>27329.422999999999</v>
      </c>
      <c r="F292">
        <v>1026.6500000000001</v>
      </c>
      <c r="G292">
        <v>30.583668629497701</v>
      </c>
      <c r="H292">
        <v>2.8112784784297902</v>
      </c>
      <c r="I292">
        <v>33.306718474887298</v>
      </c>
      <c r="J292">
        <v>2.5880587320234598</v>
      </c>
      <c r="K292">
        <v>957.51452237077103</v>
      </c>
      <c r="L292">
        <v>819.58001180723295</v>
      </c>
      <c r="M292">
        <v>57.718062426583401</v>
      </c>
      <c r="N292">
        <v>0.42742629147864702</v>
      </c>
      <c r="O292">
        <v>4.0276627867335399</v>
      </c>
      <c r="P292">
        <v>86.646668484683204</v>
      </c>
      <c r="Q292">
        <v>7.9277665719762996E-2</v>
      </c>
    </row>
    <row r="293" spans="1:17" x14ac:dyDescent="0.3">
      <c r="A293" t="s">
        <v>686</v>
      </c>
      <c r="B293" t="s">
        <v>687</v>
      </c>
      <c r="C293" t="s">
        <v>3159</v>
      </c>
      <c r="D293" t="s">
        <v>274</v>
      </c>
      <c r="E293">
        <v>27313.516800000001</v>
      </c>
      <c r="F293">
        <v>2466.9</v>
      </c>
      <c r="G293">
        <v>-11.425683223085199</v>
      </c>
      <c r="H293">
        <v>-0.45933651452862601</v>
      </c>
      <c r="I293">
        <v>2.9258912903202301</v>
      </c>
      <c r="J293">
        <v>1.8860113010819199</v>
      </c>
      <c r="K293">
        <v>2445.6268612814001</v>
      </c>
      <c r="L293">
        <v>2373.0463639488598</v>
      </c>
      <c r="M293">
        <v>63.9787546285541</v>
      </c>
      <c r="N293">
        <v>0.75257533500928797</v>
      </c>
      <c r="O293">
        <v>19.988649722323501</v>
      </c>
      <c r="P293">
        <v>31.553967576791798</v>
      </c>
      <c r="Q293">
        <v>5.5212873212758001E-2</v>
      </c>
    </row>
    <row r="294" spans="1:17" x14ac:dyDescent="0.3">
      <c r="A294" t="s">
        <v>688</v>
      </c>
      <c r="B294" t="s">
        <v>689</v>
      </c>
      <c r="C294" t="s">
        <v>3152</v>
      </c>
      <c r="D294" t="s">
        <v>51</v>
      </c>
      <c r="E294">
        <v>27181.563019154899</v>
      </c>
      <c r="F294">
        <v>1649.85</v>
      </c>
      <c r="G294">
        <v>-22.033660312512001</v>
      </c>
      <c r="H294">
        <v>-9.70782266778156</v>
      </c>
      <c r="I294">
        <v>-18.3501373596782</v>
      </c>
      <c r="J294">
        <v>-1.53503598479022</v>
      </c>
      <c r="K294">
        <v>1830.0230032755301</v>
      </c>
      <c r="L294">
        <v>1826.87144351865</v>
      </c>
      <c r="M294">
        <v>12.114929006883701</v>
      </c>
      <c r="N294">
        <v>0.445080543973703</v>
      </c>
      <c r="O294">
        <v>34.615268054671603</v>
      </c>
      <c r="P294">
        <v>11.8504457476017</v>
      </c>
      <c r="Q294">
        <v>-0.114453495495452</v>
      </c>
    </row>
    <row r="295" spans="1:17" x14ac:dyDescent="0.3">
      <c r="A295" t="s">
        <v>690</v>
      </c>
      <c r="B295" t="s">
        <v>691</v>
      </c>
      <c r="C295" t="s">
        <v>3159</v>
      </c>
      <c r="D295" t="s">
        <v>274</v>
      </c>
      <c r="E295">
        <v>26830.4768997299</v>
      </c>
      <c r="F295">
        <v>5427.1</v>
      </c>
      <c r="G295">
        <v>-22.722913764796498</v>
      </c>
      <c r="H295">
        <v>-0.17482707529552599</v>
      </c>
      <c r="I295">
        <v>6.5914729725749002</v>
      </c>
      <c r="J295">
        <v>4.61480225397335</v>
      </c>
      <c r="K295">
        <v>5417.6005187641003</v>
      </c>
      <c r="L295">
        <v>5284.4498464285598</v>
      </c>
      <c r="M295">
        <v>59.606019138472803</v>
      </c>
      <c r="N295">
        <v>1.0162925271498</v>
      </c>
      <c r="O295">
        <v>35.431445891912801</v>
      </c>
      <c r="P295">
        <v>34.851534352093402</v>
      </c>
      <c r="Q295">
        <v>5.6698883779343998E-2</v>
      </c>
    </row>
    <row r="296" spans="1:17" x14ac:dyDescent="0.3">
      <c r="A296" t="s">
        <v>692</v>
      </c>
      <c r="B296" t="s">
        <v>693</v>
      </c>
      <c r="C296" t="s">
        <v>3161</v>
      </c>
      <c r="D296" t="s">
        <v>133</v>
      </c>
      <c r="E296">
        <v>26571.749323159998</v>
      </c>
      <c r="F296">
        <v>777.2</v>
      </c>
      <c r="G296">
        <v>197.44036653388801</v>
      </c>
      <c r="H296">
        <v>19.124148066021998</v>
      </c>
      <c r="I296">
        <v>121.24082515188999</v>
      </c>
      <c r="J296">
        <v>15.6263037656717</v>
      </c>
      <c r="K296">
        <v>649.45408195669199</v>
      </c>
      <c r="L296">
        <v>472.61863671980899</v>
      </c>
      <c r="M296">
        <v>68.720660816741997</v>
      </c>
      <c r="N296">
        <v>0.74453901663626398</v>
      </c>
      <c r="O296">
        <v>0.74626865671640896</v>
      </c>
      <c r="P296">
        <v>253.272727272727</v>
      </c>
      <c r="Q296">
        <v>0.268002194758588</v>
      </c>
    </row>
    <row r="297" spans="1:17" x14ac:dyDescent="0.3">
      <c r="A297" t="s">
        <v>694</v>
      </c>
      <c r="B297" t="s">
        <v>695</v>
      </c>
      <c r="C297" t="s">
        <v>3160</v>
      </c>
      <c r="D297" t="s">
        <v>277</v>
      </c>
      <c r="E297">
        <v>26531.07542135</v>
      </c>
      <c r="F297">
        <v>424.25</v>
      </c>
      <c r="G297">
        <v>58.396095275858897</v>
      </c>
      <c r="H297">
        <v>12.7032138886971</v>
      </c>
      <c r="I297">
        <v>-20.684468549845299</v>
      </c>
      <c r="J297">
        <v>9.6309852556017201</v>
      </c>
      <c r="K297">
        <v>395.47480196633501</v>
      </c>
      <c r="L297">
        <v>380.85678493732701</v>
      </c>
      <c r="M297">
        <v>75.779104498594705</v>
      </c>
      <c r="N297">
        <v>1.2630408895071501</v>
      </c>
      <c r="O297">
        <v>18.373600471420101</v>
      </c>
      <c r="P297">
        <v>106.39747020189699</v>
      </c>
      <c r="Q297">
        <v>0.13194824466364499</v>
      </c>
    </row>
    <row r="298" spans="1:17" x14ac:dyDescent="0.3">
      <c r="A298" t="s">
        <v>696</v>
      </c>
      <c r="B298" t="s">
        <v>697</v>
      </c>
      <c r="C298" t="s">
        <v>3152</v>
      </c>
      <c r="D298" t="s">
        <v>51</v>
      </c>
      <c r="E298">
        <v>26368.763986139998</v>
      </c>
      <c r="F298">
        <v>5763.95</v>
      </c>
      <c r="G298">
        <v>19.438373670695999</v>
      </c>
      <c r="H298">
        <v>-3.3781355199488101</v>
      </c>
      <c r="I298">
        <v>27.811957755970599</v>
      </c>
      <c r="J298">
        <v>2.8268140746699801</v>
      </c>
      <c r="K298">
        <v>5668.0609546220003</v>
      </c>
      <c r="L298">
        <v>5011.4675417854896</v>
      </c>
      <c r="M298">
        <v>54.634525364861503</v>
      </c>
      <c r="N298">
        <v>1.07764611430812</v>
      </c>
      <c r="O298">
        <v>11.922379618143699</v>
      </c>
      <c r="P298">
        <v>50.181083897863402</v>
      </c>
      <c r="Q298">
        <v>-3.2506139559586998E-2</v>
      </c>
    </row>
    <row r="299" spans="1:17" x14ac:dyDescent="0.3">
      <c r="A299" t="s">
        <v>698</v>
      </c>
      <c r="B299" t="s">
        <v>699</v>
      </c>
      <c r="C299" t="s">
        <v>3148</v>
      </c>
      <c r="D299" t="s">
        <v>54</v>
      </c>
      <c r="E299">
        <v>26170.229140125</v>
      </c>
      <c r="F299">
        <v>894.75</v>
      </c>
      <c r="G299">
        <v>-8.9183785249946403</v>
      </c>
      <c r="H299">
        <v>10.3809696270133</v>
      </c>
      <c r="I299">
        <v>14.6367839654433</v>
      </c>
      <c r="J299">
        <v>5.4194467940632496</v>
      </c>
      <c r="K299">
        <v>780.32966825400001</v>
      </c>
      <c r="L299">
        <v>747.04824250193099</v>
      </c>
      <c r="M299">
        <v>81.823370644831897</v>
      </c>
      <c r="N299">
        <v>1.5342921988929401</v>
      </c>
      <c r="O299">
        <v>1.0338083263481399</v>
      </c>
      <c r="P299">
        <v>49.1125739521706</v>
      </c>
    </row>
    <row r="300" spans="1:17" x14ac:dyDescent="0.3">
      <c r="A300" t="s">
        <v>700</v>
      </c>
      <c r="B300" t="s">
        <v>701</v>
      </c>
      <c r="C300" t="s">
        <v>3152</v>
      </c>
      <c r="D300" t="s">
        <v>51</v>
      </c>
      <c r="E300">
        <v>25987.478934800001</v>
      </c>
      <c r="F300">
        <v>482</v>
      </c>
      <c r="G300">
        <v>-5.9730115264888699</v>
      </c>
      <c r="H300">
        <v>-5.7298446025564598</v>
      </c>
      <c r="I300">
        <v>-0.39747690631315702</v>
      </c>
      <c r="J300">
        <v>11.142293528966899</v>
      </c>
      <c r="K300">
        <v>463.200049827604</v>
      </c>
      <c r="L300">
        <v>437.28951465279698</v>
      </c>
      <c r="M300">
        <v>65.505634749726099</v>
      </c>
      <c r="N300">
        <v>0.84969565779398204</v>
      </c>
      <c r="O300">
        <v>7.4688796680497802</v>
      </c>
      <c r="P300">
        <v>37.950772753291297</v>
      </c>
      <c r="Q300">
        <v>-4.5363259966046003E-2</v>
      </c>
    </row>
    <row r="301" spans="1:17" x14ac:dyDescent="0.3">
      <c r="A301" t="s">
        <v>702</v>
      </c>
      <c r="B301" t="s">
        <v>703</v>
      </c>
      <c r="C301" t="s">
        <v>3159</v>
      </c>
      <c r="D301" t="s">
        <v>159</v>
      </c>
      <c r="E301">
        <v>25887.89579472</v>
      </c>
      <c r="F301">
        <v>814.4</v>
      </c>
      <c r="G301">
        <v>94.739528719105195</v>
      </c>
      <c r="H301">
        <v>4.0870154784928401</v>
      </c>
      <c r="I301">
        <v>38.129960966550001</v>
      </c>
      <c r="J301">
        <v>20.661987974780899</v>
      </c>
      <c r="K301">
        <v>718.48669368681897</v>
      </c>
      <c r="L301">
        <v>599.33635373781203</v>
      </c>
      <c r="M301">
        <v>74.487129177950493</v>
      </c>
      <c r="N301">
        <v>1.0887349239080799</v>
      </c>
      <c r="O301">
        <v>3.6284381139489201</v>
      </c>
      <c r="P301">
        <v>161.02564102564099</v>
      </c>
      <c r="Q301">
        <v>0.16224841942688001</v>
      </c>
    </row>
    <row r="302" spans="1:17" hidden="1" x14ac:dyDescent="0.3">
      <c r="A302" t="s">
        <v>704</v>
      </c>
      <c r="B302" t="s">
        <v>705</v>
      </c>
      <c r="C302" t="s">
        <v>3163</v>
      </c>
      <c r="D302" t="s">
        <v>125</v>
      </c>
      <c r="E302">
        <v>25865.81597105</v>
      </c>
      <c r="F302">
        <v>1160.5</v>
      </c>
      <c r="G302">
        <v>-22.869139553293799</v>
      </c>
      <c r="H302">
        <v>-7.5646820649571804</v>
      </c>
      <c r="I302">
        <v>4.0183780003254901</v>
      </c>
      <c r="J302">
        <v>0.46923562049720202</v>
      </c>
      <c r="K302">
        <v>1191.13032271817</v>
      </c>
      <c r="L302">
        <v>1140.2995695204399</v>
      </c>
      <c r="M302">
        <v>52.531046981110997</v>
      </c>
      <c r="N302">
        <v>0.55934053680818796</v>
      </c>
      <c r="O302">
        <v>20.637656182679802</v>
      </c>
      <c r="P302">
        <v>20.8917131100578</v>
      </c>
      <c r="Q302">
        <v>-5.9891098528610999E-2</v>
      </c>
    </row>
    <row r="303" spans="1:17" x14ac:dyDescent="0.3">
      <c r="A303" t="s">
        <v>706</v>
      </c>
      <c r="B303" t="s">
        <v>707</v>
      </c>
      <c r="C303" t="s">
        <v>3152</v>
      </c>
      <c r="D303" t="s">
        <v>263</v>
      </c>
      <c r="E303">
        <v>25789.617048299999</v>
      </c>
      <c r="F303">
        <v>1269.8</v>
      </c>
      <c r="G303">
        <v>-10.091957231905599</v>
      </c>
      <c r="H303">
        <v>-2.1276462602892501</v>
      </c>
      <c r="I303">
        <v>-12.452320369992099</v>
      </c>
      <c r="J303">
        <v>3.2046992870277999</v>
      </c>
      <c r="K303">
        <v>1252.10418372304</v>
      </c>
      <c r="L303">
        <v>1220.67290754634</v>
      </c>
      <c r="M303">
        <v>63.856207631237901</v>
      </c>
      <c r="N303">
        <v>0.63192221483326105</v>
      </c>
      <c r="O303">
        <v>13.7895731611277</v>
      </c>
      <c r="P303">
        <v>29.578039695902799</v>
      </c>
      <c r="Q303">
        <v>0.116558234170012</v>
      </c>
    </row>
    <row r="304" spans="1:17" x14ac:dyDescent="0.3">
      <c r="A304" t="s">
        <v>708</v>
      </c>
      <c r="B304" t="s">
        <v>709</v>
      </c>
      <c r="C304" t="s">
        <v>3153</v>
      </c>
      <c r="D304" t="s">
        <v>57</v>
      </c>
      <c r="E304">
        <v>25742.577750600001</v>
      </c>
      <c r="F304">
        <v>194.2</v>
      </c>
      <c r="G304">
        <v>91.704711190518097</v>
      </c>
      <c r="H304">
        <v>-4.3290185309137197</v>
      </c>
      <c r="I304">
        <v>26.062286582849602</v>
      </c>
      <c r="J304">
        <v>1.7977286291712999</v>
      </c>
      <c r="K304">
        <v>187.95996854933</v>
      </c>
      <c r="L304">
        <v>156.97542776925101</v>
      </c>
      <c r="M304">
        <v>55.576370491671703</v>
      </c>
      <c r="N304">
        <v>0.438110140779079</v>
      </c>
      <c r="O304">
        <v>9.4181256436663308</v>
      </c>
      <c r="P304">
        <v>135.96597812879699</v>
      </c>
      <c r="Q304">
        <v>9.1729780931338004E-2</v>
      </c>
    </row>
    <row r="305" spans="1:17" hidden="1" x14ac:dyDescent="0.3">
      <c r="A305" t="s">
        <v>710</v>
      </c>
      <c r="B305" t="s">
        <v>711</v>
      </c>
      <c r="C305" t="s">
        <v>3159</v>
      </c>
      <c r="D305" t="s">
        <v>712</v>
      </c>
      <c r="E305">
        <v>25641.954074000001</v>
      </c>
      <c r="F305">
        <v>1127.5</v>
      </c>
      <c r="G305">
        <v>132.807048311004</v>
      </c>
      <c r="H305">
        <v>-5.3545670028978902</v>
      </c>
      <c r="I305">
        <v>39.4608823371073</v>
      </c>
      <c r="J305">
        <v>2.92305486378635</v>
      </c>
      <c r="K305">
        <v>1150.5910864293</v>
      </c>
      <c r="M305">
        <v>47.1920750114949</v>
      </c>
      <c r="N305">
        <v>0.46908896191437999</v>
      </c>
      <c r="O305">
        <v>28.598669623059799</v>
      </c>
      <c r="P305">
        <v>206.38586956521701</v>
      </c>
    </row>
    <row r="306" spans="1:17" x14ac:dyDescent="0.3">
      <c r="A306" t="s">
        <v>713</v>
      </c>
      <c r="B306" t="s">
        <v>714</v>
      </c>
      <c r="C306" t="s">
        <v>3146</v>
      </c>
      <c r="D306" t="s">
        <v>439</v>
      </c>
      <c r="E306">
        <v>25535.25</v>
      </c>
      <c r="F306">
        <v>727.5</v>
      </c>
      <c r="G306">
        <v>98.401155747993798</v>
      </c>
      <c r="H306">
        <v>-14.965475007950801</v>
      </c>
      <c r="I306">
        <v>36.742540770303897</v>
      </c>
      <c r="J306">
        <v>1.3107844962529001</v>
      </c>
      <c r="K306">
        <v>758.35974344791305</v>
      </c>
      <c r="L306">
        <v>653.30909723826596</v>
      </c>
      <c r="M306">
        <v>53.920135807751699</v>
      </c>
      <c r="N306">
        <v>0.95738370406701601</v>
      </c>
      <c r="O306">
        <v>33.3333333333333</v>
      </c>
      <c r="P306">
        <v>159.82142857142799</v>
      </c>
      <c r="Q306">
        <v>0.12544497582867301</v>
      </c>
    </row>
    <row r="307" spans="1:17" x14ac:dyDescent="0.3">
      <c r="A307" t="s">
        <v>715</v>
      </c>
      <c r="B307" t="s">
        <v>716</v>
      </c>
      <c r="C307" t="s">
        <v>3148</v>
      </c>
      <c r="D307" t="s">
        <v>587</v>
      </c>
      <c r="E307">
        <v>25512.670325435</v>
      </c>
      <c r="F307">
        <v>981.85</v>
      </c>
      <c r="G307">
        <v>9.3696908158573198</v>
      </c>
      <c r="H307">
        <v>-12.7093542352693</v>
      </c>
      <c r="I307">
        <v>20.511434106710301</v>
      </c>
      <c r="J307">
        <v>5.0724553156166898</v>
      </c>
      <c r="K307">
        <v>947.37817754382297</v>
      </c>
      <c r="L307">
        <v>825.14263438631701</v>
      </c>
      <c r="M307">
        <v>54.727799932652204</v>
      </c>
      <c r="N307">
        <v>0.52591033412617705</v>
      </c>
      <c r="O307">
        <v>22.442328257880501</v>
      </c>
      <c r="P307">
        <v>62.557947019867498</v>
      </c>
      <c r="Q307">
        <v>8.8257870603647995E-2</v>
      </c>
    </row>
    <row r="308" spans="1:17" x14ac:dyDescent="0.3">
      <c r="A308" t="s">
        <v>717</v>
      </c>
      <c r="B308" t="s">
        <v>718</v>
      </c>
      <c r="C308" t="s">
        <v>3154</v>
      </c>
      <c r="D308" t="s">
        <v>492</v>
      </c>
      <c r="E308">
        <v>25507.329853859999</v>
      </c>
      <c r="F308">
        <v>1393.65</v>
      </c>
      <c r="G308">
        <v>91.3009619335933</v>
      </c>
      <c r="H308">
        <v>-1.5371018238277301</v>
      </c>
      <c r="I308">
        <v>47.181368288592502</v>
      </c>
      <c r="J308">
        <v>4.77236876835451</v>
      </c>
      <c r="K308">
        <v>1425.70768298434</v>
      </c>
      <c r="L308">
        <v>1228.5455447508</v>
      </c>
      <c r="M308">
        <v>52.999688750221701</v>
      </c>
      <c r="N308">
        <v>0.95470737829475005</v>
      </c>
      <c r="O308">
        <v>27.4315645965629</v>
      </c>
      <c r="P308">
        <v>132.662771285475</v>
      </c>
      <c r="Q308">
        <v>8.2908222155315001E-2</v>
      </c>
    </row>
    <row r="309" spans="1:17" x14ac:dyDescent="0.3">
      <c r="A309" t="s">
        <v>719</v>
      </c>
      <c r="B309" t="s">
        <v>720</v>
      </c>
      <c r="C309" t="s">
        <v>3159</v>
      </c>
      <c r="D309" t="s">
        <v>119</v>
      </c>
      <c r="E309">
        <v>25489.185629725001</v>
      </c>
      <c r="F309">
        <v>916.75</v>
      </c>
      <c r="G309">
        <v>67.917896167221201</v>
      </c>
      <c r="H309">
        <v>5.13751482387707</v>
      </c>
      <c r="I309">
        <v>40.453834734326897</v>
      </c>
      <c r="J309">
        <v>1.63547483727681</v>
      </c>
      <c r="K309">
        <v>844.83307017602601</v>
      </c>
      <c r="L309">
        <v>695.62385436805903</v>
      </c>
      <c r="M309">
        <v>56.198184447175898</v>
      </c>
      <c r="N309">
        <v>0.33811812811882502</v>
      </c>
      <c r="O309">
        <v>4.37960185437686</v>
      </c>
      <c r="P309">
        <v>118.16991908614899</v>
      </c>
      <c r="Q309">
        <v>0.11767158194819601</v>
      </c>
    </row>
    <row r="310" spans="1:17" x14ac:dyDescent="0.3">
      <c r="A310" t="s">
        <v>721</v>
      </c>
      <c r="B310" t="s">
        <v>722</v>
      </c>
      <c r="C310" t="s">
        <v>3159</v>
      </c>
      <c r="D310" t="s">
        <v>455</v>
      </c>
      <c r="E310">
        <v>25447.251059999999</v>
      </c>
      <c r="F310">
        <v>3630.55</v>
      </c>
      <c r="G310">
        <v>12.0812333905639</v>
      </c>
      <c r="H310">
        <v>-4.1531896062650304</v>
      </c>
      <c r="I310">
        <v>12.018003555438399</v>
      </c>
      <c r="J310">
        <v>1.52587642101055</v>
      </c>
      <c r="K310">
        <v>3623.2062615638201</v>
      </c>
      <c r="L310">
        <v>3358.6717948474802</v>
      </c>
      <c r="M310">
        <v>56.249912868182598</v>
      </c>
      <c r="N310">
        <v>0.52653633844343195</v>
      </c>
      <c r="O310">
        <v>9.5839473358030993</v>
      </c>
      <c r="P310">
        <v>41.715947459843399</v>
      </c>
      <c r="Q310">
        <v>0.110480091995472</v>
      </c>
    </row>
    <row r="311" spans="1:17" x14ac:dyDescent="0.3">
      <c r="A311" t="s">
        <v>723</v>
      </c>
      <c r="B311" t="s">
        <v>724</v>
      </c>
      <c r="C311" t="s">
        <v>3152</v>
      </c>
      <c r="D311" t="s">
        <v>725</v>
      </c>
      <c r="E311">
        <v>25075.998724224999</v>
      </c>
      <c r="F311">
        <v>2475.65</v>
      </c>
      <c r="G311">
        <v>53.831871294615702</v>
      </c>
      <c r="H311">
        <v>-4.7055910032927297</v>
      </c>
      <c r="I311">
        <v>47.195212798209504</v>
      </c>
      <c r="J311">
        <v>3.6276407739963599</v>
      </c>
      <c r="K311">
        <v>2289.9333390479001</v>
      </c>
      <c r="L311">
        <v>1912.37550634786</v>
      </c>
      <c r="M311">
        <v>69.539046225920302</v>
      </c>
      <c r="N311">
        <v>0.96291442441798203</v>
      </c>
      <c r="O311">
        <v>8.5209944862965301</v>
      </c>
      <c r="P311">
        <v>98.036157107431407</v>
      </c>
      <c r="Q311">
        <v>0.107627392484392</v>
      </c>
    </row>
    <row r="312" spans="1:17" x14ac:dyDescent="0.3">
      <c r="A312" t="s">
        <v>726</v>
      </c>
      <c r="B312" t="s">
        <v>727</v>
      </c>
      <c r="C312" t="s">
        <v>3152</v>
      </c>
      <c r="D312" t="s">
        <v>51</v>
      </c>
      <c r="E312">
        <v>24885.525337800002</v>
      </c>
      <c r="F312">
        <v>1389.4</v>
      </c>
      <c r="G312">
        <v>38.578239912084399</v>
      </c>
      <c r="H312">
        <v>-9.6397722474809804</v>
      </c>
      <c r="I312">
        <v>28.9184195654273</v>
      </c>
      <c r="J312">
        <v>0.42167130714885498</v>
      </c>
      <c r="K312">
        <v>1428.05998910216</v>
      </c>
      <c r="L312">
        <v>1189.1418230515501</v>
      </c>
      <c r="M312">
        <v>38.249748269547801</v>
      </c>
      <c r="N312">
        <v>0.89616841660889501</v>
      </c>
      <c r="O312">
        <v>17.9645890312365</v>
      </c>
      <c r="P312">
        <v>91.853079259872899</v>
      </c>
      <c r="Q312">
        <v>4.8315409540965998E-2</v>
      </c>
    </row>
    <row r="313" spans="1:17" x14ac:dyDescent="0.3">
      <c r="A313" t="s">
        <v>728</v>
      </c>
      <c r="B313" t="s">
        <v>729</v>
      </c>
      <c r="C313" t="s">
        <v>3148</v>
      </c>
      <c r="D313" t="s">
        <v>405</v>
      </c>
      <c r="E313">
        <v>24688.220659499999</v>
      </c>
      <c r="F313">
        <v>6912.25</v>
      </c>
      <c r="G313">
        <v>167.37881335831599</v>
      </c>
      <c r="H313">
        <v>-1.7829651081919999</v>
      </c>
      <c r="I313">
        <v>18.1418236909348</v>
      </c>
      <c r="J313">
        <v>11.5595509193515</v>
      </c>
      <c r="K313">
        <v>6370.7310109316804</v>
      </c>
      <c r="L313">
        <v>5088.68499754616</v>
      </c>
      <c r="M313">
        <v>67.627804963870005</v>
      </c>
      <c r="N313">
        <v>1.4488390124966699</v>
      </c>
      <c r="O313">
        <v>2.71619226735144</v>
      </c>
      <c r="P313">
        <v>200.27150304083401</v>
      </c>
    </row>
    <row r="314" spans="1:17" x14ac:dyDescent="0.3">
      <c r="A314" t="s">
        <v>730</v>
      </c>
      <c r="B314" t="s">
        <v>731</v>
      </c>
      <c r="C314" t="s">
        <v>3148</v>
      </c>
      <c r="D314" t="s">
        <v>405</v>
      </c>
      <c r="E314">
        <v>24587.591052569998</v>
      </c>
      <c r="F314">
        <v>1095.8499999999999</v>
      </c>
      <c r="G314">
        <v>-23.1511680479604</v>
      </c>
      <c r="H314">
        <v>-1.26424266485755</v>
      </c>
      <c r="I314">
        <v>18.469333856423699</v>
      </c>
      <c r="J314">
        <v>8.9458902987708804</v>
      </c>
      <c r="K314">
        <v>1040.00530800259</v>
      </c>
      <c r="L314">
        <v>966.20974086368096</v>
      </c>
      <c r="M314">
        <v>63.268293859543803</v>
      </c>
      <c r="N314">
        <v>0.57227730972386004</v>
      </c>
      <c r="O314">
        <v>4.3755988502075898</v>
      </c>
      <c r="P314">
        <v>48.771382025522598</v>
      </c>
      <c r="Q314">
        <v>-5.7310646881816002E-2</v>
      </c>
    </row>
    <row r="315" spans="1:17" x14ac:dyDescent="0.3">
      <c r="A315" t="s">
        <v>732</v>
      </c>
      <c r="B315" t="s">
        <v>733</v>
      </c>
      <c r="C315" t="s">
        <v>3149</v>
      </c>
      <c r="D315" t="s">
        <v>734</v>
      </c>
      <c r="E315">
        <v>23532.121111619999</v>
      </c>
      <c r="F315">
        <v>244.9</v>
      </c>
      <c r="G315">
        <v>-42.751195958194799</v>
      </c>
      <c r="H315">
        <v>-14.383760467810401</v>
      </c>
      <c r="I315">
        <v>-15.3402744926778</v>
      </c>
      <c r="J315">
        <v>8.5199023710710104</v>
      </c>
      <c r="K315">
        <v>276.154150781135</v>
      </c>
      <c r="L315">
        <v>276.45322508608001</v>
      </c>
      <c r="M315">
        <v>33.313485031603498</v>
      </c>
      <c r="N315">
        <v>0.55333409894830199</v>
      </c>
      <c r="O315">
        <v>56.9211923233972</v>
      </c>
      <c r="P315">
        <v>8.0997572279849894</v>
      </c>
      <c r="Q315">
        <v>6.7043518710624E-2</v>
      </c>
    </row>
    <row r="316" spans="1:17" x14ac:dyDescent="0.3">
      <c r="A316" t="s">
        <v>735</v>
      </c>
      <c r="B316" t="s">
        <v>736</v>
      </c>
      <c r="C316" t="s">
        <v>3159</v>
      </c>
      <c r="D316" t="s">
        <v>455</v>
      </c>
      <c r="E316">
        <v>23256.3702523299</v>
      </c>
      <c r="F316">
        <v>365.35</v>
      </c>
      <c r="G316">
        <v>66.492117767426294</v>
      </c>
      <c r="H316">
        <v>1.9479328132781799</v>
      </c>
      <c r="I316">
        <v>34.800163473503702</v>
      </c>
      <c r="J316">
        <v>3.1678464106323201</v>
      </c>
      <c r="K316">
        <v>344.83072523646803</v>
      </c>
      <c r="L316">
        <v>284.51286607276</v>
      </c>
      <c r="M316">
        <v>53.382479718605303</v>
      </c>
      <c r="N316">
        <v>0.63399136897917796</v>
      </c>
      <c r="O316">
        <v>5.0636376077733702</v>
      </c>
      <c r="P316">
        <v>121.424242424242</v>
      </c>
      <c r="Q316">
        <v>0.188964369495837</v>
      </c>
    </row>
    <row r="317" spans="1:17" x14ac:dyDescent="0.3">
      <c r="A317" t="s">
        <v>737</v>
      </c>
      <c r="B317" t="s">
        <v>738</v>
      </c>
      <c r="C317" t="s">
        <v>3158</v>
      </c>
      <c r="D317" t="s">
        <v>739</v>
      </c>
      <c r="E317">
        <v>23190.27394255</v>
      </c>
      <c r="F317">
        <v>336.5</v>
      </c>
      <c r="G317">
        <v>77.755552033265104</v>
      </c>
      <c r="H317">
        <v>3.0701961259608699</v>
      </c>
      <c r="I317">
        <v>53.998196065567903</v>
      </c>
      <c r="J317">
        <v>5.8409625595113397</v>
      </c>
      <c r="K317">
        <v>303.12764623089402</v>
      </c>
      <c r="L317">
        <v>243.42423335666601</v>
      </c>
      <c r="M317">
        <v>69.890858615467096</v>
      </c>
      <c r="N317">
        <v>0.39529136349254201</v>
      </c>
      <c r="O317">
        <v>2.52600297176819</v>
      </c>
      <c r="P317">
        <v>126.90492245448399</v>
      </c>
      <c r="Q317">
        <v>5.4497670832968997E-2</v>
      </c>
    </row>
    <row r="318" spans="1:17" x14ac:dyDescent="0.3">
      <c r="A318" t="s">
        <v>740</v>
      </c>
      <c r="B318" t="s">
        <v>741</v>
      </c>
      <c r="C318" t="s">
        <v>3157</v>
      </c>
      <c r="D318" t="s">
        <v>100</v>
      </c>
      <c r="E318">
        <v>23144.40261714</v>
      </c>
      <c r="F318">
        <v>286.3</v>
      </c>
      <c r="G318">
        <v>-37.5506740255396</v>
      </c>
      <c r="H318">
        <v>-6.7831273529081804</v>
      </c>
      <c r="I318">
        <v>-7.68933110090477</v>
      </c>
      <c r="J318">
        <v>2.6090072336237</v>
      </c>
      <c r="K318">
        <v>296.58682379481598</v>
      </c>
      <c r="L318">
        <v>294.59496410009803</v>
      </c>
      <c r="M318">
        <v>33.522053667996701</v>
      </c>
      <c r="N318">
        <v>0.469804324445042</v>
      </c>
      <c r="O318">
        <v>24.799161718477102</v>
      </c>
      <c r="P318">
        <v>13.678777049831201</v>
      </c>
      <c r="Q318">
        <v>-8.5710541517562994E-2</v>
      </c>
    </row>
    <row r="319" spans="1:17" x14ac:dyDescent="0.3">
      <c r="A319" t="s">
        <v>742</v>
      </c>
      <c r="B319" t="s">
        <v>743</v>
      </c>
      <c r="C319" t="s">
        <v>3162</v>
      </c>
      <c r="D319" t="s">
        <v>172</v>
      </c>
      <c r="E319">
        <v>23072.031305749999</v>
      </c>
      <c r="F319">
        <v>7836.5</v>
      </c>
      <c r="G319">
        <v>-12.924378194994</v>
      </c>
      <c r="H319">
        <v>1.19554090466348</v>
      </c>
      <c r="I319">
        <v>20.2094036130398</v>
      </c>
      <c r="J319">
        <v>5.3796619083779298</v>
      </c>
      <c r="K319">
        <v>7680.1589813226501</v>
      </c>
      <c r="L319">
        <v>7054.1434049526097</v>
      </c>
      <c r="M319">
        <v>51.378865923820698</v>
      </c>
      <c r="N319">
        <v>0.94730939213403997</v>
      </c>
      <c r="O319">
        <v>4.3833343967332397</v>
      </c>
      <c r="P319">
        <v>51.434341092012303</v>
      </c>
      <c r="Q319">
        <v>-8.750807391215E-2</v>
      </c>
    </row>
    <row r="320" spans="1:17" hidden="1" x14ac:dyDescent="0.3">
      <c r="A320" t="s">
        <v>744</v>
      </c>
      <c r="B320" t="s">
        <v>745</v>
      </c>
      <c r="C320" t="s">
        <v>3163</v>
      </c>
      <c r="D320" t="s">
        <v>746</v>
      </c>
      <c r="E320">
        <v>23025.673136879999</v>
      </c>
      <c r="F320">
        <v>97.51</v>
      </c>
      <c r="G320">
        <v>53.976074672798198</v>
      </c>
      <c r="H320">
        <v>1.5872743512073699</v>
      </c>
      <c r="I320">
        <v>3.4004224096256999</v>
      </c>
      <c r="J320">
        <v>3.3962227503474098</v>
      </c>
      <c r="K320">
        <v>99.071775596993206</v>
      </c>
      <c r="L320">
        <v>88.033448985826297</v>
      </c>
      <c r="M320">
        <v>50.681017208567297</v>
      </c>
      <c r="N320">
        <v>0.54090635656548303</v>
      </c>
      <c r="O320">
        <v>9.3221208081222198</v>
      </c>
      <c r="P320">
        <v>89.892891918208306</v>
      </c>
      <c r="Q320">
        <v>2.0612820630179999E-2</v>
      </c>
    </row>
    <row r="321" spans="1:17" x14ac:dyDescent="0.3">
      <c r="A321" t="s">
        <v>747</v>
      </c>
      <c r="B321" t="s">
        <v>748</v>
      </c>
      <c r="C321" t="s">
        <v>3148</v>
      </c>
      <c r="D321" t="s">
        <v>405</v>
      </c>
      <c r="E321">
        <v>22799.772546389999</v>
      </c>
      <c r="F321">
        <v>4626.3</v>
      </c>
      <c r="G321">
        <v>58.4974970719243</v>
      </c>
      <c r="H321">
        <v>5.6747453849949201</v>
      </c>
      <c r="I321">
        <v>40.245168314085298</v>
      </c>
      <c r="J321">
        <v>11.3543418091077</v>
      </c>
      <c r="K321">
        <v>4344.2646449024696</v>
      </c>
      <c r="L321">
        <v>3681.9109235115802</v>
      </c>
      <c r="M321">
        <v>63.797053247003802</v>
      </c>
      <c r="N321">
        <v>0.75876801831121699</v>
      </c>
      <c r="O321">
        <v>6.1323303720035298</v>
      </c>
      <c r="P321">
        <v>107.457399103139</v>
      </c>
      <c r="Q321">
        <v>3.4531352742998997E-2</v>
      </c>
    </row>
    <row r="322" spans="1:17" x14ac:dyDescent="0.3">
      <c r="A322" t="s">
        <v>749</v>
      </c>
      <c r="B322" t="s">
        <v>750</v>
      </c>
      <c r="C322" t="s">
        <v>3146</v>
      </c>
      <c r="D322" t="s">
        <v>179</v>
      </c>
      <c r="E322">
        <v>22796.960647280001</v>
      </c>
      <c r="F322">
        <v>404.05</v>
      </c>
      <c r="G322">
        <v>13.380528749801201</v>
      </c>
      <c r="H322">
        <v>-2.5642994406867001</v>
      </c>
      <c r="I322">
        <v>-6.1325998546164699</v>
      </c>
      <c r="J322">
        <v>-0.25050779009797097</v>
      </c>
      <c r="K322">
        <v>394.18831524483801</v>
      </c>
      <c r="L322">
        <v>346.89817357805299</v>
      </c>
      <c r="M322">
        <v>36.783031620580303</v>
      </c>
      <c r="N322">
        <v>0.32108695936771597</v>
      </c>
      <c r="O322">
        <v>16.247989110258601</v>
      </c>
      <c r="P322">
        <v>58.762278978388899</v>
      </c>
      <c r="Q322">
        <v>1.3935035199766001E-2</v>
      </c>
    </row>
    <row r="323" spans="1:17" x14ac:dyDescent="0.3">
      <c r="A323" t="s">
        <v>751</v>
      </c>
      <c r="B323" t="s">
        <v>752</v>
      </c>
      <c r="C323" t="s">
        <v>3146</v>
      </c>
      <c r="D323" t="s">
        <v>258</v>
      </c>
      <c r="E323">
        <v>22754.76044392</v>
      </c>
      <c r="F323">
        <v>230.05</v>
      </c>
      <c r="G323">
        <v>30.756559992046</v>
      </c>
      <c r="H323">
        <v>-10.896789736592799</v>
      </c>
      <c r="I323">
        <v>-3.37165719249003</v>
      </c>
      <c r="J323">
        <v>2.3022220505370701</v>
      </c>
      <c r="K323">
        <v>244.26217001068099</v>
      </c>
      <c r="L323">
        <v>217.50116150615699</v>
      </c>
      <c r="M323">
        <v>39.993028003469902</v>
      </c>
      <c r="N323">
        <v>0.45223847921876498</v>
      </c>
      <c r="O323">
        <v>23.625298848076401</v>
      </c>
      <c r="P323">
        <v>73.753776435045296</v>
      </c>
      <c r="Q323">
        <v>4.6869594354022999E-2</v>
      </c>
    </row>
    <row r="324" spans="1:17" hidden="1" x14ac:dyDescent="0.3">
      <c r="A324" t="s">
        <v>753</v>
      </c>
      <c r="B324" t="s">
        <v>754</v>
      </c>
      <c r="C324" t="s">
        <v>3163</v>
      </c>
      <c r="D324" t="s">
        <v>119</v>
      </c>
      <c r="E324">
        <v>22690.38716916</v>
      </c>
      <c r="F324">
        <v>373.35</v>
      </c>
      <c r="G324">
        <v>-32.823092299075299</v>
      </c>
      <c r="H324">
        <v>-5.6737676962620602</v>
      </c>
      <c r="I324">
        <v>-24.584072663116402</v>
      </c>
      <c r="J324">
        <v>7.5342739560487804</v>
      </c>
      <c r="K324">
        <v>397.15699731350401</v>
      </c>
      <c r="L324">
        <v>399.87580965108901</v>
      </c>
      <c r="M324">
        <v>47.858672629146</v>
      </c>
      <c r="N324">
        <v>0.83353169278711003</v>
      </c>
      <c r="O324">
        <v>54.640417838489299</v>
      </c>
      <c r="P324">
        <v>23.299207397622101</v>
      </c>
      <c r="Q324">
        <v>3.4351984041541002E-2</v>
      </c>
    </row>
    <row r="325" spans="1:17" x14ac:dyDescent="0.3">
      <c r="A325" t="s">
        <v>755</v>
      </c>
      <c r="B325" t="s">
        <v>756</v>
      </c>
      <c r="C325" t="s">
        <v>3152</v>
      </c>
      <c r="D325" t="s">
        <v>51</v>
      </c>
      <c r="E325">
        <v>22601.81081314</v>
      </c>
      <c r="F325">
        <v>1149.8499999999999</v>
      </c>
      <c r="G325">
        <v>15.6539179750554</v>
      </c>
      <c r="H325">
        <v>-5.5707720157562699</v>
      </c>
      <c r="I325">
        <v>6.2151674657830496</v>
      </c>
      <c r="J325">
        <v>-6.9581212603739298</v>
      </c>
      <c r="K325">
        <v>1151.8287731963901</v>
      </c>
      <c r="L325">
        <v>1014.04332997475</v>
      </c>
      <c r="M325">
        <v>39.257525560128897</v>
      </c>
      <c r="N325">
        <v>0.732803140301443</v>
      </c>
      <c r="O325">
        <v>13.3973996608253</v>
      </c>
      <c r="P325">
        <v>62.603408046383301</v>
      </c>
      <c r="Q325">
        <v>3.1977366252041999E-2</v>
      </c>
    </row>
    <row r="326" spans="1:17" x14ac:dyDescent="0.3">
      <c r="A326" t="s">
        <v>757</v>
      </c>
      <c r="B326" t="s">
        <v>758</v>
      </c>
      <c r="C326" t="s">
        <v>3147</v>
      </c>
      <c r="D326" t="s">
        <v>759</v>
      </c>
      <c r="E326">
        <v>22440.533362589998</v>
      </c>
      <c r="F326">
        <v>1600.55</v>
      </c>
      <c r="G326">
        <v>24.008385453484799</v>
      </c>
      <c r="H326">
        <v>2.45049635850184</v>
      </c>
      <c r="I326">
        <v>37.557405558467003</v>
      </c>
      <c r="J326">
        <v>7.8923024467849698</v>
      </c>
      <c r="K326">
        <v>1548.36911980841</v>
      </c>
      <c r="L326">
        <v>1348.41650755814</v>
      </c>
      <c r="M326">
        <v>56.385993629167402</v>
      </c>
      <c r="N326">
        <v>0.55683444373045898</v>
      </c>
      <c r="O326">
        <v>7.1506669582331197</v>
      </c>
      <c r="P326">
        <v>61.974396599706502</v>
      </c>
      <c r="Q326">
        <v>3.3984877881478998E-2</v>
      </c>
    </row>
    <row r="327" spans="1:17" x14ac:dyDescent="0.3">
      <c r="A327" t="s">
        <v>760</v>
      </c>
      <c r="B327" t="s">
        <v>761</v>
      </c>
      <c r="C327" t="s">
        <v>3157</v>
      </c>
      <c r="D327" t="s">
        <v>762</v>
      </c>
      <c r="E327">
        <v>22394.902146</v>
      </c>
      <c r="F327">
        <v>1406.2</v>
      </c>
      <c r="G327">
        <v>-18.1909260162106</v>
      </c>
      <c r="H327">
        <v>-2.2703954326086602</v>
      </c>
      <c r="I327">
        <v>3.50042399225193</v>
      </c>
      <c r="J327">
        <v>-0.47125263568121201</v>
      </c>
      <c r="K327">
        <v>1428.1852865874801</v>
      </c>
      <c r="L327">
        <v>1355.55327048194</v>
      </c>
      <c r="M327">
        <v>35.130914632135202</v>
      </c>
      <c r="N327">
        <v>0.861979592268449</v>
      </c>
      <c r="O327">
        <v>12.2671028303228</v>
      </c>
      <c r="P327">
        <v>26.644751654883599</v>
      </c>
      <c r="Q327">
        <v>-9.1595771524779993E-3</v>
      </c>
    </row>
    <row r="328" spans="1:17" x14ac:dyDescent="0.3">
      <c r="A328" t="s">
        <v>763</v>
      </c>
      <c r="B328" t="s">
        <v>764</v>
      </c>
      <c r="C328" t="s">
        <v>3152</v>
      </c>
      <c r="D328" t="s">
        <v>263</v>
      </c>
      <c r="E328">
        <v>22385.772718575001</v>
      </c>
      <c r="F328">
        <v>559.45000000000005</v>
      </c>
      <c r="G328">
        <v>17.986761183630499</v>
      </c>
      <c r="H328">
        <v>0.343108509468389</v>
      </c>
      <c r="I328">
        <v>30.831249420396901</v>
      </c>
      <c r="J328">
        <v>1.7012710848803601</v>
      </c>
      <c r="K328">
        <v>516.07179142728705</v>
      </c>
      <c r="L328">
        <v>446.12192583367602</v>
      </c>
      <c r="M328">
        <v>63.453539378319199</v>
      </c>
      <c r="N328">
        <v>0.96958907781957304</v>
      </c>
      <c r="O328">
        <v>3.6732505138975702</v>
      </c>
      <c r="P328">
        <v>59.842857142857099</v>
      </c>
      <c r="Q328">
        <v>0.122376588972386</v>
      </c>
    </row>
    <row r="329" spans="1:17" x14ac:dyDescent="0.3">
      <c r="A329" t="s">
        <v>765</v>
      </c>
      <c r="B329" t="s">
        <v>766</v>
      </c>
      <c r="C329" t="s">
        <v>3150</v>
      </c>
      <c r="D329" t="s">
        <v>125</v>
      </c>
      <c r="E329">
        <v>22092.471652299999</v>
      </c>
      <c r="F329">
        <v>882.35</v>
      </c>
      <c r="G329">
        <v>52.729038709952697</v>
      </c>
      <c r="H329">
        <v>-1.1440872476664501</v>
      </c>
      <c r="I329">
        <v>54.988871235208499</v>
      </c>
      <c r="J329">
        <v>1.66571000952078</v>
      </c>
      <c r="K329">
        <v>855.18174916617704</v>
      </c>
      <c r="L329">
        <v>694.09366442377802</v>
      </c>
      <c r="M329">
        <v>49.414922840708797</v>
      </c>
      <c r="N329">
        <v>0.65255803771394405</v>
      </c>
      <c r="O329">
        <v>14.2347141157137</v>
      </c>
      <c r="P329">
        <v>95.990670812971999</v>
      </c>
    </row>
    <row r="330" spans="1:17" x14ac:dyDescent="0.3">
      <c r="A330" t="s">
        <v>767</v>
      </c>
      <c r="B330" t="s">
        <v>768</v>
      </c>
      <c r="C330" t="s">
        <v>3159</v>
      </c>
      <c r="D330" t="s">
        <v>769</v>
      </c>
      <c r="E330">
        <v>21988.998938199999</v>
      </c>
      <c r="F330">
        <v>518</v>
      </c>
      <c r="G330">
        <v>43.137368458873702</v>
      </c>
      <c r="H330">
        <v>-6.1539712806626499</v>
      </c>
      <c r="I330">
        <v>28.949222305342399</v>
      </c>
      <c r="J330">
        <v>13.133465567603199</v>
      </c>
      <c r="K330">
        <v>537.12870516613896</v>
      </c>
      <c r="L330">
        <v>488.67477545635001</v>
      </c>
      <c r="M330">
        <v>56.188347637936303</v>
      </c>
      <c r="N330">
        <v>0.801724960249657</v>
      </c>
      <c r="O330">
        <v>44.4208494208494</v>
      </c>
      <c r="P330">
        <v>94.152923538230795</v>
      </c>
      <c r="Q330">
        <v>0.25308504391903403</v>
      </c>
    </row>
    <row r="331" spans="1:17" x14ac:dyDescent="0.3">
      <c r="A331" t="s">
        <v>770</v>
      </c>
      <c r="B331" t="s">
        <v>771</v>
      </c>
      <c r="C331" t="s">
        <v>3160</v>
      </c>
      <c r="D331" t="s">
        <v>532</v>
      </c>
      <c r="E331">
        <v>21874.026483652</v>
      </c>
      <c r="F331">
        <v>181.34</v>
      </c>
      <c r="G331">
        <v>-41.0244933394223</v>
      </c>
      <c r="H331">
        <v>-4.9173374345703103</v>
      </c>
      <c r="I331">
        <v>2.2686161483693801</v>
      </c>
      <c r="J331">
        <v>4.4759491066951602</v>
      </c>
      <c r="K331">
        <v>184.20056512050999</v>
      </c>
      <c r="L331">
        <v>176.26034749501301</v>
      </c>
      <c r="M331">
        <v>42.393736940011998</v>
      </c>
      <c r="N331">
        <v>0.67858152414537098</v>
      </c>
      <c r="O331">
        <v>22.830043013124499</v>
      </c>
      <c r="P331">
        <v>27.479789103690599</v>
      </c>
      <c r="Q331">
        <v>3.9941750140807003E-2</v>
      </c>
    </row>
    <row r="332" spans="1:17" x14ac:dyDescent="0.3">
      <c r="A332" t="s">
        <v>772</v>
      </c>
      <c r="B332" t="s">
        <v>773</v>
      </c>
      <c r="C332" t="s">
        <v>3161</v>
      </c>
      <c r="D332" t="s">
        <v>133</v>
      </c>
      <c r="E332">
        <v>21517.104666284999</v>
      </c>
      <c r="F332">
        <v>1531.35</v>
      </c>
      <c r="G332">
        <v>173.33992853399999</v>
      </c>
      <c r="H332">
        <v>2.3834614132416001</v>
      </c>
      <c r="I332">
        <v>5.99907597337286</v>
      </c>
      <c r="J332">
        <v>-1.2351515988002</v>
      </c>
      <c r="K332">
        <v>1502.9639585386601</v>
      </c>
      <c r="L332">
        <v>1276.1910675381901</v>
      </c>
      <c r="M332">
        <v>49.999837419356098</v>
      </c>
      <c r="N332">
        <v>0.75744161953084899</v>
      </c>
      <c r="O332">
        <v>7.5521598589479897</v>
      </c>
      <c r="P332">
        <v>201.98185762176999</v>
      </c>
    </row>
    <row r="333" spans="1:17" x14ac:dyDescent="0.3">
      <c r="A333" t="s">
        <v>774</v>
      </c>
      <c r="B333" t="s">
        <v>775</v>
      </c>
      <c r="C333" t="s">
        <v>3159</v>
      </c>
      <c r="D333" t="s">
        <v>274</v>
      </c>
      <c r="E333">
        <v>21364.40530712</v>
      </c>
      <c r="F333">
        <v>675.7</v>
      </c>
      <c r="G333">
        <v>14.0223267424012</v>
      </c>
      <c r="H333">
        <v>-7.10789484417952</v>
      </c>
      <c r="I333">
        <v>-5.2410546010672299</v>
      </c>
      <c r="J333">
        <v>4.1392792364728299</v>
      </c>
      <c r="K333">
        <v>684.68661575854605</v>
      </c>
      <c r="L333">
        <v>643.94556683399105</v>
      </c>
      <c r="M333">
        <v>49.857011227082999</v>
      </c>
      <c r="N333">
        <v>0.70276185953973702</v>
      </c>
      <c r="O333">
        <v>18.240343347639399</v>
      </c>
      <c r="P333">
        <v>44.751499571551001</v>
      </c>
      <c r="Q333">
        <v>0.11617681482997699</v>
      </c>
    </row>
    <row r="334" spans="1:17" x14ac:dyDescent="0.3">
      <c r="A334" t="s">
        <v>776</v>
      </c>
      <c r="B334" t="s">
        <v>777</v>
      </c>
      <c r="C334" t="s">
        <v>3152</v>
      </c>
      <c r="D334" t="s">
        <v>263</v>
      </c>
      <c r="E334">
        <v>21207.208892279999</v>
      </c>
      <c r="F334">
        <v>425.9</v>
      </c>
      <c r="G334">
        <v>-5.33483245215364E-2</v>
      </c>
      <c r="H334">
        <v>0.57169244926711005</v>
      </c>
      <c r="I334">
        <v>-31.030556314687999</v>
      </c>
      <c r="J334">
        <v>2.7114687069812402</v>
      </c>
      <c r="K334">
        <v>404.74335600686197</v>
      </c>
      <c r="L334">
        <v>384.144121531606</v>
      </c>
      <c r="M334">
        <v>62.315356071090797</v>
      </c>
      <c r="N334">
        <v>0.38828090047541602</v>
      </c>
      <c r="O334">
        <v>31.0166705799483</v>
      </c>
      <c r="P334">
        <v>36.901317904210799</v>
      </c>
      <c r="Q334">
        <v>0.122140309595762</v>
      </c>
    </row>
    <row r="335" spans="1:17" x14ac:dyDescent="0.3">
      <c r="A335" t="s">
        <v>778</v>
      </c>
      <c r="B335" t="s">
        <v>779</v>
      </c>
      <c r="C335" t="s">
        <v>3151</v>
      </c>
      <c r="D335" t="s">
        <v>220</v>
      </c>
      <c r="E335">
        <v>21133.432144440001</v>
      </c>
      <c r="F335">
        <v>1300.95</v>
      </c>
      <c r="G335">
        <v>59.050485256060803</v>
      </c>
      <c r="H335">
        <v>-5.3622796860691704</v>
      </c>
      <c r="I335">
        <v>-0.10073637244877801</v>
      </c>
      <c r="J335">
        <v>0.21326939487647201</v>
      </c>
      <c r="K335">
        <v>1322.5520513173799</v>
      </c>
      <c r="L335">
        <v>1143.9482437741001</v>
      </c>
      <c r="M335">
        <v>38.5656580609458</v>
      </c>
      <c r="N335">
        <v>0.94141765959753299</v>
      </c>
      <c r="O335">
        <v>11.3801452784503</v>
      </c>
      <c r="P335">
        <v>116.37422037422</v>
      </c>
      <c r="Q335">
        <v>0.15487369081467001</v>
      </c>
    </row>
    <row r="336" spans="1:17" x14ac:dyDescent="0.3">
      <c r="A336" t="s">
        <v>780</v>
      </c>
      <c r="B336" t="s">
        <v>781</v>
      </c>
      <c r="C336" t="s">
        <v>3154</v>
      </c>
      <c r="D336" t="s">
        <v>184</v>
      </c>
      <c r="E336">
        <v>20976.449981139998</v>
      </c>
      <c r="F336">
        <v>1773.95</v>
      </c>
      <c r="G336">
        <v>15.6543725549282</v>
      </c>
      <c r="H336">
        <v>-11.8480149326094</v>
      </c>
      <c r="I336">
        <v>-8.8486333312926906</v>
      </c>
      <c r="J336">
        <v>4.9382016102547199</v>
      </c>
      <c r="K336">
        <v>1878.4832330519</v>
      </c>
      <c r="L336">
        <v>1822.83295241463</v>
      </c>
      <c r="M336">
        <v>42.238485743618497</v>
      </c>
      <c r="N336">
        <v>0.56927291276621395</v>
      </c>
      <c r="O336">
        <v>36.889427548690698</v>
      </c>
      <c r="P336">
        <v>59.334441101181099</v>
      </c>
      <c r="Q336">
        <v>0.19464975429221301</v>
      </c>
    </row>
    <row r="337" spans="1:17" x14ac:dyDescent="0.3">
      <c r="A337" t="s">
        <v>782</v>
      </c>
      <c r="B337" t="s">
        <v>783</v>
      </c>
      <c r="C337" t="s">
        <v>3151</v>
      </c>
      <c r="D337" t="s">
        <v>48</v>
      </c>
      <c r="E337">
        <v>20886.032371969999</v>
      </c>
      <c r="F337">
        <v>222.07</v>
      </c>
      <c r="G337">
        <v>24.3564222589522</v>
      </c>
      <c r="H337">
        <v>-7.7905409091533704</v>
      </c>
      <c r="I337">
        <v>-10.9626121106757</v>
      </c>
      <c r="J337">
        <v>8.5470093293274996</v>
      </c>
      <c r="K337">
        <v>241.633683903491</v>
      </c>
      <c r="L337">
        <v>232.62047735734001</v>
      </c>
      <c r="M337">
        <v>47.115950782297602</v>
      </c>
      <c r="N337">
        <v>0.52061957030286599</v>
      </c>
      <c r="O337">
        <v>58.328454991669297</v>
      </c>
      <c r="P337">
        <v>74.514734774066696</v>
      </c>
      <c r="Q337">
        <v>0.14707288269013599</v>
      </c>
    </row>
    <row r="338" spans="1:17" x14ac:dyDescent="0.3">
      <c r="A338" t="s">
        <v>784</v>
      </c>
      <c r="B338" t="s">
        <v>785</v>
      </c>
      <c r="C338" t="s">
        <v>3159</v>
      </c>
      <c r="D338" t="s">
        <v>159</v>
      </c>
      <c r="E338">
        <v>20802.051045</v>
      </c>
      <c r="F338">
        <v>870</v>
      </c>
      <c r="G338">
        <v>127.743392951365</v>
      </c>
      <c r="H338">
        <v>7.1168337268754103</v>
      </c>
      <c r="I338">
        <v>2.3934531561328201</v>
      </c>
      <c r="J338">
        <v>15.181082499247299</v>
      </c>
      <c r="K338">
        <v>813.82134163376395</v>
      </c>
      <c r="L338">
        <v>710.72706339291904</v>
      </c>
      <c r="M338">
        <v>66.944500551576397</v>
      </c>
      <c r="N338">
        <v>0.88566943463980996</v>
      </c>
      <c r="O338">
        <v>12.643678160919499</v>
      </c>
      <c r="P338">
        <v>190</v>
      </c>
      <c r="Q338">
        <v>0.20152191668577299</v>
      </c>
    </row>
    <row r="339" spans="1:17" x14ac:dyDescent="0.3">
      <c r="A339" t="s">
        <v>786</v>
      </c>
      <c r="B339" t="s">
        <v>787</v>
      </c>
      <c r="C339" t="s">
        <v>3162</v>
      </c>
      <c r="D339" t="s">
        <v>460</v>
      </c>
      <c r="E339">
        <v>20715.50324256</v>
      </c>
      <c r="F339">
        <v>1998.3</v>
      </c>
      <c r="G339">
        <v>-15.997071913158299</v>
      </c>
      <c r="H339">
        <v>2.24165942691981</v>
      </c>
      <c r="I339">
        <v>14.6957004049502</v>
      </c>
      <c r="J339">
        <v>0.851325515156656</v>
      </c>
      <c r="K339">
        <v>1983.2336507115101</v>
      </c>
      <c r="L339">
        <v>1871.9774528943601</v>
      </c>
      <c r="M339">
        <v>51.945174674620297</v>
      </c>
      <c r="N339">
        <v>0.75855422844662201</v>
      </c>
      <c r="O339">
        <v>16.5991092428564</v>
      </c>
      <c r="P339">
        <v>36.663931062782098</v>
      </c>
      <c r="Q339">
        <v>-3.9781476567111E-2</v>
      </c>
    </row>
    <row r="340" spans="1:17" x14ac:dyDescent="0.3">
      <c r="A340" t="s">
        <v>788</v>
      </c>
      <c r="B340" t="s">
        <v>789</v>
      </c>
      <c r="C340" t="s">
        <v>3147</v>
      </c>
      <c r="D340" t="s">
        <v>266</v>
      </c>
      <c r="E340">
        <v>20696.643797050001</v>
      </c>
      <c r="F340">
        <v>1881.1</v>
      </c>
      <c r="G340">
        <v>-17.289400380349502</v>
      </c>
      <c r="H340">
        <v>-11.7426841345175</v>
      </c>
      <c r="I340">
        <v>-21.710283343095899</v>
      </c>
      <c r="J340">
        <v>0.54297236344248201</v>
      </c>
      <c r="K340">
        <v>1920.39252222235</v>
      </c>
      <c r="L340">
        <v>1869.4066788754501</v>
      </c>
      <c r="M340">
        <v>45.489155368573897</v>
      </c>
      <c r="N340">
        <v>0.39123446164130699</v>
      </c>
      <c r="O340">
        <v>30.718728403593602</v>
      </c>
      <c r="P340">
        <v>21.983010180922101</v>
      </c>
      <c r="Q340">
        <v>5.2809075057424E-2</v>
      </c>
    </row>
    <row r="341" spans="1:17" x14ac:dyDescent="0.3">
      <c r="A341" t="s">
        <v>790</v>
      </c>
      <c r="B341" t="s">
        <v>791</v>
      </c>
      <c r="C341" t="s">
        <v>3159</v>
      </c>
      <c r="D341" t="s">
        <v>518</v>
      </c>
      <c r="E341">
        <v>20580.282959925</v>
      </c>
      <c r="F341">
        <v>1345.65</v>
      </c>
      <c r="G341">
        <v>12.608589029796599</v>
      </c>
      <c r="H341">
        <v>-7.2769424324026</v>
      </c>
      <c r="I341">
        <v>24.034437969892899</v>
      </c>
      <c r="J341">
        <v>1.4554384420220201</v>
      </c>
      <c r="K341">
        <v>1410.3510917475401</v>
      </c>
      <c r="L341">
        <v>1285.5601748009101</v>
      </c>
      <c r="M341">
        <v>47.961732601467503</v>
      </c>
      <c r="N341">
        <v>0.99646789618014897</v>
      </c>
      <c r="O341">
        <v>26.3329989224538</v>
      </c>
      <c r="P341">
        <v>61.882706766917202</v>
      </c>
      <c r="Q341">
        <v>0.12869844285718701</v>
      </c>
    </row>
    <row r="342" spans="1:17" x14ac:dyDescent="0.3">
      <c r="A342" t="s">
        <v>792</v>
      </c>
      <c r="B342" t="s">
        <v>793</v>
      </c>
      <c r="C342" t="s">
        <v>3156</v>
      </c>
      <c r="D342" t="s">
        <v>77</v>
      </c>
      <c r="E342">
        <v>20559.7999838</v>
      </c>
      <c r="F342">
        <v>870.1</v>
      </c>
      <c r="G342">
        <v>-39.890703541731902</v>
      </c>
      <c r="H342">
        <v>3.15515739690351</v>
      </c>
      <c r="I342">
        <v>-4.9775841932713698</v>
      </c>
      <c r="J342">
        <v>1.53039613411227</v>
      </c>
      <c r="K342">
        <v>843.19162102701898</v>
      </c>
      <c r="L342">
        <v>844.470380828874</v>
      </c>
      <c r="M342">
        <v>64.015859571994298</v>
      </c>
      <c r="N342">
        <v>0.60058403722980602</v>
      </c>
      <c r="O342">
        <v>21.618204804045501</v>
      </c>
      <c r="P342">
        <v>24.3</v>
      </c>
      <c r="Q342">
        <v>-5.8856661084947998E-2</v>
      </c>
    </row>
    <row r="343" spans="1:17" x14ac:dyDescent="0.3">
      <c r="A343" t="s">
        <v>794</v>
      </c>
      <c r="B343" t="s">
        <v>795</v>
      </c>
      <c r="C343" t="s">
        <v>3161</v>
      </c>
      <c r="D343" t="s">
        <v>133</v>
      </c>
      <c r="E343">
        <v>20550.836123820001</v>
      </c>
      <c r="F343">
        <v>1813.4</v>
      </c>
      <c r="G343">
        <v>111.71511466696801</v>
      </c>
      <c r="H343">
        <v>-1.5627682868764099</v>
      </c>
      <c r="I343">
        <v>5.2265905451198398</v>
      </c>
      <c r="J343">
        <v>1.7884229715500699</v>
      </c>
      <c r="K343">
        <v>1805.9214780775701</v>
      </c>
      <c r="L343">
        <v>1602.43288788058</v>
      </c>
      <c r="M343">
        <v>54.778794085685497</v>
      </c>
      <c r="N343">
        <v>0.91664517252732103</v>
      </c>
      <c r="O343">
        <v>19.157572155729301</v>
      </c>
      <c r="P343">
        <v>175.48118418247</v>
      </c>
      <c r="Q343">
        <v>9.3027325367332006E-2</v>
      </c>
    </row>
    <row r="344" spans="1:17" x14ac:dyDescent="0.3">
      <c r="A344" t="s">
        <v>796</v>
      </c>
      <c r="B344" t="s">
        <v>797</v>
      </c>
      <c r="C344" t="s">
        <v>3151</v>
      </c>
      <c r="D344" t="s">
        <v>48</v>
      </c>
      <c r="E344">
        <v>20521.641330170001</v>
      </c>
      <c r="F344">
        <v>1764.55</v>
      </c>
      <c r="G344">
        <v>213.32109251871401</v>
      </c>
      <c r="H344">
        <v>11.748251038639699</v>
      </c>
      <c r="I344">
        <v>101.666873279857</v>
      </c>
      <c r="J344">
        <v>14.3566434335336</v>
      </c>
      <c r="K344">
        <v>1604.90428894669</v>
      </c>
      <c r="L344">
        <v>1261.1363775505899</v>
      </c>
      <c r="M344">
        <v>73.531846616069302</v>
      </c>
      <c r="N344">
        <v>1.0926840074312301</v>
      </c>
      <c r="O344">
        <v>3.2557875945708501</v>
      </c>
      <c r="P344">
        <v>267.61458333333297</v>
      </c>
      <c r="Q344">
        <v>0.20650719678420601</v>
      </c>
    </row>
    <row r="345" spans="1:17" x14ac:dyDescent="0.3">
      <c r="A345" t="s">
        <v>798</v>
      </c>
      <c r="B345" t="s">
        <v>799</v>
      </c>
      <c r="C345" t="s">
        <v>3149</v>
      </c>
      <c r="D345" t="s">
        <v>734</v>
      </c>
      <c r="E345">
        <v>20379.152598105</v>
      </c>
      <c r="F345">
        <v>1189.95</v>
      </c>
      <c r="G345">
        <v>9.98073135851876</v>
      </c>
      <c r="H345">
        <v>-4.6754095212832398</v>
      </c>
      <c r="I345">
        <v>42.690464901738203</v>
      </c>
      <c r="J345">
        <v>7.4908100688977299</v>
      </c>
      <c r="K345">
        <v>1235.7747949424099</v>
      </c>
      <c r="L345">
        <v>1112.02092277825</v>
      </c>
      <c r="M345">
        <v>47.790530555022102</v>
      </c>
      <c r="N345">
        <v>0.85885498042125297</v>
      </c>
      <c r="O345">
        <v>25.635530904659799</v>
      </c>
      <c r="P345">
        <v>82.717850287907794</v>
      </c>
      <c r="Q345">
        <v>0.100944324889979</v>
      </c>
    </row>
    <row r="346" spans="1:17" x14ac:dyDescent="0.3">
      <c r="A346" t="s">
        <v>800</v>
      </c>
      <c r="B346" t="s">
        <v>801</v>
      </c>
      <c r="C346" t="s">
        <v>3154</v>
      </c>
      <c r="D346" t="s">
        <v>184</v>
      </c>
      <c r="E346">
        <v>20375.553268669999</v>
      </c>
      <c r="F346">
        <v>537.1</v>
      </c>
      <c r="G346">
        <v>-14.5312504302618</v>
      </c>
      <c r="H346">
        <v>-3.78469963261721</v>
      </c>
      <c r="I346">
        <v>-0.44428267296024299</v>
      </c>
      <c r="J346">
        <v>0.77612313658864795</v>
      </c>
      <c r="K346">
        <v>559.26907563197994</v>
      </c>
      <c r="L346">
        <v>530.33628820461797</v>
      </c>
      <c r="M346">
        <v>38.7036482796033</v>
      </c>
      <c r="N346">
        <v>1.0512364817842399</v>
      </c>
      <c r="O346">
        <v>15.881586296778901</v>
      </c>
      <c r="P346">
        <v>32.030481809242801</v>
      </c>
      <c r="Q346">
        <v>7.3784916182312005E-2</v>
      </c>
    </row>
    <row r="347" spans="1:17" x14ac:dyDescent="0.3">
      <c r="A347" t="s">
        <v>802</v>
      </c>
      <c r="B347" t="s">
        <v>803</v>
      </c>
      <c r="C347" t="s">
        <v>3159</v>
      </c>
      <c r="D347" t="s">
        <v>314</v>
      </c>
      <c r="E347">
        <v>20319.806519999998</v>
      </c>
      <c r="F347">
        <v>1773.85</v>
      </c>
      <c r="G347">
        <v>91.763531294807294</v>
      </c>
      <c r="H347">
        <v>-3.3383297741458202</v>
      </c>
      <c r="I347">
        <v>93.806071134957307</v>
      </c>
      <c r="J347">
        <v>10.4382365997887</v>
      </c>
      <c r="K347">
        <v>1797.7871222747201</v>
      </c>
      <c r="L347">
        <v>1497.72243759821</v>
      </c>
      <c r="M347">
        <v>58.956600778400102</v>
      </c>
      <c r="N347">
        <v>1.0985786543587699</v>
      </c>
      <c r="O347">
        <v>59.754206950982301</v>
      </c>
      <c r="P347">
        <v>173.61561005707199</v>
      </c>
      <c r="Q347">
        <v>0.182361080449466</v>
      </c>
    </row>
    <row r="348" spans="1:17" x14ac:dyDescent="0.3">
      <c r="A348" t="s">
        <v>804</v>
      </c>
      <c r="B348" t="s">
        <v>805</v>
      </c>
      <c r="C348" t="s">
        <v>3148</v>
      </c>
      <c r="D348" t="s">
        <v>539</v>
      </c>
      <c r="E348">
        <v>20261.374700199998</v>
      </c>
      <c r="F348">
        <v>477.35</v>
      </c>
      <c r="G348">
        <v>-53.958565919567597</v>
      </c>
      <c r="H348">
        <v>-8.1567620728412802</v>
      </c>
      <c r="I348">
        <v>1.4632781448244101</v>
      </c>
      <c r="J348">
        <v>6.9710202206366798</v>
      </c>
      <c r="K348">
        <v>469.92381059358098</v>
      </c>
      <c r="L348">
        <v>475.54355059335097</v>
      </c>
      <c r="M348">
        <v>55.792860253598697</v>
      </c>
      <c r="N348">
        <v>0.77232789628035303</v>
      </c>
      <c r="O348">
        <v>43.505304450690303</v>
      </c>
      <c r="P348">
        <v>56.878532930195803</v>
      </c>
      <c r="Q348">
        <v>5.4246149970823998E-2</v>
      </c>
    </row>
    <row r="349" spans="1:17" x14ac:dyDescent="0.3">
      <c r="A349" t="s">
        <v>806</v>
      </c>
      <c r="B349" t="s">
        <v>807</v>
      </c>
      <c r="C349" t="s">
        <v>3152</v>
      </c>
      <c r="D349" t="s">
        <v>51</v>
      </c>
      <c r="E349">
        <v>20239.05082584</v>
      </c>
      <c r="F349">
        <v>1934.6</v>
      </c>
      <c r="G349">
        <v>35.657714046749902</v>
      </c>
      <c r="H349">
        <v>-4.9580687735382201</v>
      </c>
      <c r="I349">
        <v>13.4510851682848</v>
      </c>
      <c r="J349">
        <v>4.03852742879854</v>
      </c>
      <c r="K349">
        <v>1889.0966443247801</v>
      </c>
      <c r="L349">
        <v>1605.07533149805</v>
      </c>
      <c r="M349">
        <v>45.977181513782199</v>
      </c>
      <c r="N349">
        <v>0.30912324286646198</v>
      </c>
      <c r="O349">
        <v>37.702884317171502</v>
      </c>
      <c r="P349">
        <v>71.880414019812505</v>
      </c>
    </row>
    <row r="350" spans="1:17" x14ac:dyDescent="0.3">
      <c r="A350" t="s">
        <v>808</v>
      </c>
      <c r="B350" t="s">
        <v>809</v>
      </c>
      <c r="C350" t="s">
        <v>3162</v>
      </c>
      <c r="D350" t="s">
        <v>400</v>
      </c>
      <c r="E350">
        <v>20196.882291770002</v>
      </c>
      <c r="F350">
        <v>504.1</v>
      </c>
      <c r="G350">
        <v>43.812942137291103</v>
      </c>
      <c r="H350">
        <v>-0.36034525148330698</v>
      </c>
      <c r="I350">
        <v>25.2663467311875</v>
      </c>
      <c r="J350">
        <v>4.3753762812427404</v>
      </c>
      <c r="K350">
        <v>503.53377470174098</v>
      </c>
      <c r="L350">
        <v>442.01286286554398</v>
      </c>
      <c r="M350">
        <v>50.008788112196498</v>
      </c>
      <c r="N350">
        <v>0.89256214119043598</v>
      </c>
      <c r="O350">
        <v>13.935727038286</v>
      </c>
      <c r="P350">
        <v>91.345606376921594</v>
      </c>
      <c r="Q350">
        <v>3.9251930741187997E-2</v>
      </c>
    </row>
    <row r="351" spans="1:17" x14ac:dyDescent="0.3">
      <c r="A351" t="s">
        <v>810</v>
      </c>
      <c r="B351" t="s">
        <v>811</v>
      </c>
      <c r="C351" t="s">
        <v>3158</v>
      </c>
      <c r="D351" t="s">
        <v>429</v>
      </c>
      <c r="E351">
        <v>20196.742862120002</v>
      </c>
      <c r="F351">
        <v>8511.7999999999993</v>
      </c>
      <c r="G351">
        <v>0.406677883248377</v>
      </c>
      <c r="H351">
        <v>4.7465344951038304</v>
      </c>
      <c r="I351">
        <v>29.2912634300313</v>
      </c>
      <c r="J351">
        <v>-0.60127590417572496</v>
      </c>
      <c r="K351">
        <v>8261.2007117257308</v>
      </c>
      <c r="L351">
        <v>7561.6014496450898</v>
      </c>
      <c r="M351">
        <v>53.2705455532261</v>
      </c>
      <c r="N351">
        <v>1.38442560090393</v>
      </c>
      <c r="O351">
        <v>11.477008388354999</v>
      </c>
      <c r="P351">
        <v>55.137972514854297</v>
      </c>
      <c r="Q351">
        <v>1.6503703625759002E-2</v>
      </c>
    </row>
    <row r="352" spans="1:17" x14ac:dyDescent="0.3">
      <c r="A352" t="s">
        <v>812</v>
      </c>
      <c r="B352" t="s">
        <v>813</v>
      </c>
      <c r="C352" t="s">
        <v>3159</v>
      </c>
      <c r="D352" t="s">
        <v>518</v>
      </c>
      <c r="E352">
        <v>20177.776149574998</v>
      </c>
      <c r="F352">
        <v>1784.75</v>
      </c>
      <c r="G352">
        <v>0.30284923417218501</v>
      </c>
      <c r="H352">
        <v>6.5691429867352102</v>
      </c>
      <c r="I352">
        <v>0.82471773409404903</v>
      </c>
      <c r="J352">
        <v>-2.9422246787736399</v>
      </c>
      <c r="K352">
        <v>1695.04035340478</v>
      </c>
      <c r="L352">
        <v>1623.2447525657201</v>
      </c>
      <c r="M352">
        <v>70.970039994215298</v>
      </c>
      <c r="N352">
        <v>0.59009211654080496</v>
      </c>
      <c r="O352">
        <v>6.5667460428631497</v>
      </c>
      <c r="P352">
        <v>36.4487767584097</v>
      </c>
    </row>
    <row r="353" spans="1:17" hidden="1" x14ac:dyDescent="0.3">
      <c r="A353" t="s">
        <v>814</v>
      </c>
      <c r="B353" t="s">
        <v>815</v>
      </c>
      <c r="C353" t="s">
        <v>3163</v>
      </c>
      <c r="D353" t="s">
        <v>133</v>
      </c>
      <c r="E353">
        <v>20173.740000000002</v>
      </c>
      <c r="F353">
        <v>144.35</v>
      </c>
      <c r="G353">
        <v>-14.6186350751838</v>
      </c>
      <c r="H353">
        <v>2.1140932134249701</v>
      </c>
      <c r="I353">
        <v>-4.2951399482658497</v>
      </c>
      <c r="J353">
        <v>-5.1271512020897497E-2</v>
      </c>
      <c r="K353">
        <v>141.647857127799</v>
      </c>
      <c r="L353">
        <v>135.42469734361401</v>
      </c>
      <c r="M353">
        <v>53.328059728626101</v>
      </c>
      <c r="N353">
        <v>0.20091371106827399</v>
      </c>
      <c r="O353">
        <v>7.2739868375476302</v>
      </c>
      <c r="P353">
        <v>20.041580041580001</v>
      </c>
    </row>
    <row r="354" spans="1:17" hidden="1" x14ac:dyDescent="0.3">
      <c r="A354" t="s">
        <v>816</v>
      </c>
      <c r="B354" t="s">
        <v>817</v>
      </c>
      <c r="C354" t="s">
        <v>3163</v>
      </c>
      <c r="D354" t="s">
        <v>133</v>
      </c>
      <c r="E354">
        <v>20155.501969815999</v>
      </c>
      <c r="F354">
        <v>366.49</v>
      </c>
      <c r="G354">
        <v>-8.4102426216040396</v>
      </c>
      <c r="H354">
        <v>4.9766318062658401</v>
      </c>
      <c r="I354">
        <v>-7.2628971103464099</v>
      </c>
      <c r="J354">
        <v>-2.5816991515040599</v>
      </c>
      <c r="K354">
        <v>351.740449118095</v>
      </c>
      <c r="L354">
        <v>341.04688306646699</v>
      </c>
      <c r="M354">
        <v>42.778347382377802</v>
      </c>
      <c r="N354">
        <v>0.78986753607723104</v>
      </c>
      <c r="O354">
        <v>2.3220278861633301</v>
      </c>
      <c r="P354">
        <v>20.357963875205201</v>
      </c>
      <c r="Q354">
        <v>-0.10379904096142301</v>
      </c>
    </row>
    <row r="355" spans="1:17" x14ac:dyDescent="0.3">
      <c r="A355" t="s">
        <v>818</v>
      </c>
      <c r="B355" t="s">
        <v>819</v>
      </c>
      <c r="C355" t="s">
        <v>3148</v>
      </c>
      <c r="D355" t="s">
        <v>225</v>
      </c>
      <c r="E355">
        <v>20131.754231539999</v>
      </c>
      <c r="F355">
        <v>698.3</v>
      </c>
      <c r="G355">
        <v>28.398122117553999</v>
      </c>
      <c r="H355">
        <v>-4.9129299064246004</v>
      </c>
      <c r="I355">
        <v>27.380278352199301</v>
      </c>
      <c r="J355">
        <v>2.1615282420270501</v>
      </c>
      <c r="K355">
        <v>712.11283273802599</v>
      </c>
      <c r="L355">
        <v>612.84215366764397</v>
      </c>
      <c r="M355">
        <v>42.3522539039094</v>
      </c>
      <c r="N355">
        <v>0.67359716574495998</v>
      </c>
      <c r="O355">
        <v>10.983817843333799</v>
      </c>
      <c r="P355">
        <v>65.082742316784802</v>
      </c>
      <c r="Q355">
        <v>-2.7690508618371999E-2</v>
      </c>
    </row>
    <row r="356" spans="1:17" hidden="1" x14ac:dyDescent="0.3">
      <c r="A356" t="s">
        <v>820</v>
      </c>
      <c r="B356" t="s">
        <v>821</v>
      </c>
      <c r="C356" t="s">
        <v>3163</v>
      </c>
      <c r="D356" t="s">
        <v>605</v>
      </c>
      <c r="E356">
        <v>20071.91818918</v>
      </c>
      <c r="F356">
        <v>806.3</v>
      </c>
      <c r="G356">
        <v>-38.779389177435597</v>
      </c>
      <c r="H356">
        <v>-3.6991495283490901</v>
      </c>
      <c r="I356">
        <v>-14.544600019590799</v>
      </c>
      <c r="J356">
        <v>0.54043453577511802</v>
      </c>
      <c r="K356">
        <v>813.78999790264095</v>
      </c>
      <c r="L356">
        <v>836.39421910231101</v>
      </c>
      <c r="M356">
        <v>53.654191455831601</v>
      </c>
      <c r="N356">
        <v>0.50664172933721996</v>
      </c>
      <c r="O356">
        <v>18.938360411757401</v>
      </c>
      <c r="P356">
        <v>6.3369601055060798</v>
      </c>
      <c r="Q356">
        <v>-0.179004565842519</v>
      </c>
    </row>
    <row r="357" spans="1:17" x14ac:dyDescent="0.3">
      <c r="A357" t="s">
        <v>822</v>
      </c>
      <c r="B357" t="s">
        <v>823</v>
      </c>
      <c r="C357" t="s">
        <v>3152</v>
      </c>
      <c r="D357" t="s">
        <v>51</v>
      </c>
      <c r="E357">
        <v>20071.078351600001</v>
      </c>
      <c r="F357">
        <v>15644</v>
      </c>
      <c r="G357">
        <v>279.52980541116301</v>
      </c>
      <c r="H357">
        <v>13.8727119338969</v>
      </c>
      <c r="I357">
        <v>107.733679608801</v>
      </c>
      <c r="J357">
        <v>27.962365855119199</v>
      </c>
      <c r="K357">
        <v>11951.655197477599</v>
      </c>
      <c r="L357">
        <v>8687.6138996865102</v>
      </c>
      <c r="M357">
        <v>82.856645779326399</v>
      </c>
      <c r="N357">
        <v>1.06051768606559</v>
      </c>
      <c r="O357">
        <v>1.31679877269239</v>
      </c>
      <c r="P357">
        <v>333.21979452244398</v>
      </c>
      <c r="Q357">
        <v>0.20026613439659299</v>
      </c>
    </row>
    <row r="358" spans="1:17" x14ac:dyDescent="0.3">
      <c r="A358" t="s">
        <v>824</v>
      </c>
      <c r="B358" t="s">
        <v>825</v>
      </c>
      <c r="C358" t="s">
        <v>3159</v>
      </c>
      <c r="D358" t="s">
        <v>119</v>
      </c>
      <c r="E358">
        <v>19989.230793840001</v>
      </c>
      <c r="F358">
        <v>13397.65</v>
      </c>
      <c r="G358">
        <v>125.170958103161</v>
      </c>
      <c r="H358">
        <v>-4.0900617645102999</v>
      </c>
      <c r="I358">
        <v>66.475437211054398</v>
      </c>
      <c r="J358">
        <v>-0.51753817838254301</v>
      </c>
      <c r="K358">
        <v>13678.1443108656</v>
      </c>
      <c r="L358">
        <v>10952.3006803996</v>
      </c>
      <c r="M358">
        <v>36.153719547732997</v>
      </c>
      <c r="N358">
        <v>0.70564714888083502</v>
      </c>
      <c r="O358">
        <v>17.200404548558801</v>
      </c>
      <c r="P358">
        <v>199.767303970375</v>
      </c>
    </row>
    <row r="359" spans="1:17" x14ac:dyDescent="0.3">
      <c r="A359" t="s">
        <v>826</v>
      </c>
      <c r="B359" t="s">
        <v>827</v>
      </c>
      <c r="C359" t="s">
        <v>3155</v>
      </c>
      <c r="D359" t="s">
        <v>119</v>
      </c>
      <c r="E359">
        <v>19875.221905409999</v>
      </c>
      <c r="F359">
        <v>1089.3499999999999</v>
      </c>
      <c r="G359">
        <v>57.613341410989698</v>
      </c>
      <c r="H359">
        <v>8.5936278216873703</v>
      </c>
      <c r="I359">
        <v>-6.0853264014662498</v>
      </c>
      <c r="J359">
        <v>12.0764370460961</v>
      </c>
      <c r="K359">
        <v>1042.84461283983</v>
      </c>
      <c r="L359">
        <v>902.54503609643098</v>
      </c>
      <c r="M359">
        <v>47.297437054800596</v>
      </c>
      <c r="N359">
        <v>1.0903796559544301</v>
      </c>
      <c r="O359">
        <v>20.622389498324601</v>
      </c>
      <c r="P359">
        <v>105.712397318477</v>
      </c>
      <c r="Q359">
        <v>0.24715134948338899</v>
      </c>
    </row>
    <row r="360" spans="1:17" x14ac:dyDescent="0.3">
      <c r="A360" t="s">
        <v>828</v>
      </c>
      <c r="B360" t="s">
        <v>829</v>
      </c>
      <c r="C360" t="s">
        <v>3157</v>
      </c>
      <c r="D360" t="s">
        <v>37</v>
      </c>
      <c r="E360">
        <v>19750.43531511</v>
      </c>
      <c r="F360">
        <v>894.15</v>
      </c>
      <c r="G360">
        <v>-13.9254056896715</v>
      </c>
      <c r="H360">
        <v>-2.0723881134673099</v>
      </c>
      <c r="I360">
        <v>-3.8847310856417701</v>
      </c>
      <c r="J360">
        <v>1.8840304750243799</v>
      </c>
      <c r="K360">
        <v>897.06269079349204</v>
      </c>
      <c r="L360">
        <v>868.33730274410402</v>
      </c>
      <c r="M360">
        <v>55.2632907383665</v>
      </c>
      <c r="N360">
        <v>0.49272378608402001</v>
      </c>
      <c r="O360">
        <v>14.634009953587199</v>
      </c>
      <c r="P360">
        <v>25.724128233970699</v>
      </c>
    </row>
    <row r="361" spans="1:17" hidden="1" x14ac:dyDescent="0.3">
      <c r="A361" t="s">
        <v>830</v>
      </c>
      <c r="B361" t="s">
        <v>831</v>
      </c>
      <c r="C361" t="s">
        <v>3148</v>
      </c>
      <c r="D361" t="s">
        <v>54</v>
      </c>
      <c r="E361">
        <v>19708.371012750002</v>
      </c>
      <c r="F361">
        <v>458.5</v>
      </c>
      <c r="G361">
        <v>12.305432725266799</v>
      </c>
      <c r="H361">
        <v>-4.5511558146926401</v>
      </c>
      <c r="I361">
        <v>26.667810432667501</v>
      </c>
      <c r="J361">
        <v>2.73759848740286</v>
      </c>
      <c r="K361">
        <v>438.91274603542399</v>
      </c>
      <c r="M361">
        <v>56.155801069772103</v>
      </c>
      <c r="N361">
        <v>0.92682076747435604</v>
      </c>
      <c r="O361">
        <v>12.7153762268265</v>
      </c>
      <c r="P361">
        <v>57.020547945205401</v>
      </c>
    </row>
    <row r="362" spans="1:17" x14ac:dyDescent="0.3">
      <c r="A362" t="s">
        <v>832</v>
      </c>
      <c r="B362" t="s">
        <v>833</v>
      </c>
      <c r="C362" t="s">
        <v>3157</v>
      </c>
      <c r="D362" t="s">
        <v>834</v>
      </c>
      <c r="E362">
        <v>19688.970373799999</v>
      </c>
      <c r="F362">
        <v>886.2</v>
      </c>
      <c r="G362">
        <v>12.1022533918502</v>
      </c>
      <c r="H362">
        <v>12.893535602456399</v>
      </c>
      <c r="I362">
        <v>26.0843131823117</v>
      </c>
      <c r="J362">
        <v>7.6044947969078596</v>
      </c>
      <c r="K362">
        <v>826.07514833409402</v>
      </c>
      <c r="L362">
        <v>736.59643289119197</v>
      </c>
      <c r="M362">
        <v>52.173908242648601</v>
      </c>
      <c r="N362">
        <v>0.66529803775155805</v>
      </c>
      <c r="O362">
        <v>5.5066576393590401</v>
      </c>
      <c r="P362">
        <v>49.191919191919197</v>
      </c>
      <c r="Q362">
        <v>5.4873398404183003E-2</v>
      </c>
    </row>
    <row r="363" spans="1:17" x14ac:dyDescent="0.3">
      <c r="A363" t="s">
        <v>835</v>
      </c>
      <c r="B363" t="s">
        <v>836</v>
      </c>
      <c r="C363" t="s">
        <v>3160</v>
      </c>
      <c r="D363" t="s">
        <v>277</v>
      </c>
      <c r="E363">
        <v>19637.769051340001</v>
      </c>
      <c r="F363">
        <v>899.8</v>
      </c>
      <c r="G363">
        <v>25.0503451949442</v>
      </c>
      <c r="H363">
        <v>-8.9004913473097205E-2</v>
      </c>
      <c r="I363">
        <v>-7.7294323502716402</v>
      </c>
      <c r="J363">
        <v>5.8659682213539197</v>
      </c>
      <c r="K363">
        <v>860.16990037630796</v>
      </c>
      <c r="L363">
        <v>788.15027606471097</v>
      </c>
      <c r="M363">
        <v>60.845823857492199</v>
      </c>
      <c r="N363">
        <v>0.74927329265058396</v>
      </c>
      <c r="O363">
        <v>6.4681040231162603</v>
      </c>
      <c r="P363">
        <v>68.155484956082901</v>
      </c>
      <c r="Q363">
        <v>0.176207400679603</v>
      </c>
    </row>
    <row r="364" spans="1:17" x14ac:dyDescent="0.3">
      <c r="A364" t="s">
        <v>837</v>
      </c>
      <c r="B364" t="s">
        <v>838</v>
      </c>
      <c r="C364" t="s">
        <v>3162</v>
      </c>
      <c r="D364" t="s">
        <v>460</v>
      </c>
      <c r="E364">
        <v>19539.787574999998</v>
      </c>
      <c r="F364">
        <v>539</v>
      </c>
      <c r="G364">
        <v>-17.000442605747601</v>
      </c>
      <c r="H364">
        <v>-5.3817654422270396</v>
      </c>
      <c r="I364">
        <v>-39.205106430992998</v>
      </c>
      <c r="J364">
        <v>0.81751697972458004</v>
      </c>
      <c r="K364">
        <v>595.28134339399605</v>
      </c>
      <c r="L364">
        <v>628.509807839009</v>
      </c>
      <c r="M364">
        <v>38.485997540715204</v>
      </c>
      <c r="N364">
        <v>0.66492076182226201</v>
      </c>
      <c r="O364">
        <v>42.717996289424804</v>
      </c>
      <c r="P364">
        <v>23.0593607305936</v>
      </c>
      <c r="Q364">
        <v>-0.110827228865248</v>
      </c>
    </row>
    <row r="365" spans="1:17" x14ac:dyDescent="0.3">
      <c r="A365" t="s">
        <v>839</v>
      </c>
      <c r="B365" t="s">
        <v>840</v>
      </c>
      <c r="C365" t="s">
        <v>3159</v>
      </c>
      <c r="D365" t="s">
        <v>455</v>
      </c>
      <c r="E365">
        <v>19489.2542856</v>
      </c>
      <c r="F365">
        <v>315.2</v>
      </c>
      <c r="G365">
        <v>13.4412309891518</v>
      </c>
      <c r="H365">
        <v>3.56072876964957</v>
      </c>
      <c r="I365">
        <v>14.978769608583599</v>
      </c>
      <c r="J365">
        <v>11.541214474950699</v>
      </c>
      <c r="K365">
        <v>298.21262946335099</v>
      </c>
      <c r="L365">
        <v>277.73460438518703</v>
      </c>
      <c r="M365">
        <v>73.433410290204804</v>
      </c>
      <c r="N365">
        <v>2.6315436242493599</v>
      </c>
      <c r="O365">
        <v>12.912436548223299</v>
      </c>
      <c r="P365">
        <v>69.644779332615698</v>
      </c>
      <c r="Q365">
        <v>3.2616688290085002E-2</v>
      </c>
    </row>
    <row r="366" spans="1:17" x14ac:dyDescent="0.3">
      <c r="A366" t="s">
        <v>841</v>
      </c>
      <c r="B366" t="s">
        <v>842</v>
      </c>
      <c r="C366" t="s">
        <v>3149</v>
      </c>
      <c r="D366" t="s">
        <v>734</v>
      </c>
      <c r="E366">
        <v>19449.686556879999</v>
      </c>
      <c r="F366">
        <v>134.9</v>
      </c>
      <c r="G366">
        <v>51.1024242731052</v>
      </c>
      <c r="H366">
        <v>-8.6130175930898005</v>
      </c>
      <c r="I366">
        <v>30.0215566954883</v>
      </c>
      <c r="J366">
        <v>4.1824043304576799</v>
      </c>
      <c r="K366">
        <v>141.857782686268</v>
      </c>
      <c r="L366">
        <v>117.210038642261</v>
      </c>
      <c r="M366">
        <v>32.631906267909102</v>
      </c>
      <c r="N366">
        <v>0.50597069109262005</v>
      </c>
      <c r="O366">
        <v>26.760563380281599</v>
      </c>
      <c r="P366">
        <v>119.349593495934</v>
      </c>
      <c r="Q366">
        <v>6.6840370764875007E-2</v>
      </c>
    </row>
    <row r="367" spans="1:17" x14ac:dyDescent="0.3">
      <c r="A367" t="s">
        <v>843</v>
      </c>
      <c r="B367" t="s">
        <v>844</v>
      </c>
      <c r="C367" t="s">
        <v>3150</v>
      </c>
      <c r="D367" t="s">
        <v>37</v>
      </c>
      <c r="E367">
        <v>19412.484965060001</v>
      </c>
      <c r="F367">
        <v>528.65</v>
      </c>
      <c r="G367">
        <v>14.2391179048395</v>
      </c>
      <c r="H367">
        <v>-5.4277981479668096</v>
      </c>
      <c r="I367">
        <v>10.8542988080297</v>
      </c>
      <c r="J367">
        <v>-1.3982979611815001</v>
      </c>
      <c r="K367">
        <v>534.11201964659995</v>
      </c>
      <c r="L367">
        <v>476.460739070459</v>
      </c>
      <c r="M367">
        <v>43.008718165753898</v>
      </c>
      <c r="N367">
        <v>0.48960544641959802</v>
      </c>
      <c r="O367">
        <v>12.7116239477915</v>
      </c>
      <c r="P367">
        <v>58.753753753753699</v>
      </c>
      <c r="Q367">
        <v>0.150675304040329</v>
      </c>
    </row>
    <row r="368" spans="1:17" x14ac:dyDescent="0.3">
      <c r="A368" t="s">
        <v>845</v>
      </c>
      <c r="B368" t="s">
        <v>846</v>
      </c>
      <c r="C368" t="s">
        <v>3152</v>
      </c>
      <c r="D368" t="s">
        <v>51</v>
      </c>
      <c r="E368">
        <v>19350.460061400001</v>
      </c>
      <c r="F368">
        <v>1222</v>
      </c>
      <c r="G368">
        <v>174.230550753149</v>
      </c>
      <c r="H368">
        <v>-1.6581812953266399</v>
      </c>
      <c r="I368">
        <v>75.2653640652467</v>
      </c>
      <c r="J368">
        <v>7.5743232963545202</v>
      </c>
      <c r="K368">
        <v>1042.9487259236801</v>
      </c>
      <c r="L368">
        <v>786.41113304169301</v>
      </c>
      <c r="M368">
        <v>66.830202821786997</v>
      </c>
      <c r="N368">
        <v>0.30466888646261397</v>
      </c>
      <c r="O368">
        <v>2.0581014729950899</v>
      </c>
      <c r="P368">
        <v>283.37254901960699</v>
      </c>
      <c r="Q368">
        <v>7.5738164563918006E-2</v>
      </c>
    </row>
    <row r="369" spans="1:17" x14ac:dyDescent="0.3">
      <c r="A369" t="s">
        <v>847</v>
      </c>
      <c r="B369" t="s">
        <v>848</v>
      </c>
      <c r="C369" t="s">
        <v>3157</v>
      </c>
      <c r="D369" t="s">
        <v>215</v>
      </c>
      <c r="E369">
        <v>19294.266284050002</v>
      </c>
      <c r="F369">
        <v>443.5</v>
      </c>
      <c r="G369">
        <v>20.4762792332643</v>
      </c>
      <c r="H369">
        <v>-4.6007557194340203</v>
      </c>
      <c r="I369">
        <v>17.307674552576799</v>
      </c>
      <c r="J369">
        <v>1.88347813309459</v>
      </c>
      <c r="K369">
        <v>451.02320860281799</v>
      </c>
      <c r="L369">
        <v>398.63042268354002</v>
      </c>
      <c r="M369">
        <v>48.809259397961902</v>
      </c>
      <c r="N369">
        <v>0.69243250851096905</v>
      </c>
      <c r="O369">
        <v>30.202931228861299</v>
      </c>
      <c r="P369">
        <v>56.658424584952201</v>
      </c>
      <c r="Q369">
        <v>6.7795754631193E-2</v>
      </c>
    </row>
    <row r="370" spans="1:17" x14ac:dyDescent="0.3">
      <c r="A370" t="s">
        <v>849</v>
      </c>
      <c r="B370" t="s">
        <v>850</v>
      </c>
      <c r="C370" t="s">
        <v>3148</v>
      </c>
      <c r="D370" t="s">
        <v>587</v>
      </c>
      <c r="E370">
        <v>19127.191777</v>
      </c>
      <c r="F370">
        <v>382.75</v>
      </c>
      <c r="G370">
        <v>4.9123616326114696</v>
      </c>
      <c r="H370">
        <v>16.1207793385496</v>
      </c>
      <c r="I370">
        <v>7.8013518812555098</v>
      </c>
      <c r="J370">
        <v>5.2053078228248797</v>
      </c>
      <c r="K370">
        <v>344.59132192239201</v>
      </c>
      <c r="L370">
        <v>326.44066336048701</v>
      </c>
      <c r="M370">
        <v>61.9645520728657</v>
      </c>
      <c r="N370">
        <v>2.9146889573302599</v>
      </c>
      <c r="O370">
        <v>4.9379490529065801</v>
      </c>
      <c r="P370">
        <v>37.630348795397303</v>
      </c>
      <c r="Q370">
        <v>6.5913849965469999E-3</v>
      </c>
    </row>
    <row r="371" spans="1:17" hidden="1" x14ac:dyDescent="0.3">
      <c r="A371" t="s">
        <v>851</v>
      </c>
      <c r="B371" t="s">
        <v>852</v>
      </c>
      <c r="C371" t="s">
        <v>3163</v>
      </c>
      <c r="D371" t="s">
        <v>460</v>
      </c>
      <c r="E371">
        <v>19124.654864299999</v>
      </c>
      <c r="F371">
        <v>4199.5</v>
      </c>
      <c r="G371">
        <v>44.102616444933602</v>
      </c>
      <c r="H371">
        <v>10.833555184332299</v>
      </c>
      <c r="I371">
        <v>58.974618598348897</v>
      </c>
      <c r="J371">
        <v>6.4448986381675901</v>
      </c>
      <c r="K371">
        <v>3631.2947726677298</v>
      </c>
      <c r="L371">
        <v>3034.8595523815402</v>
      </c>
      <c r="M371">
        <v>65.830836761552902</v>
      </c>
      <c r="N371">
        <v>1.6232351397476199</v>
      </c>
      <c r="O371">
        <v>10.703655197047199</v>
      </c>
      <c r="P371">
        <v>85.244816938685403</v>
      </c>
      <c r="Q371">
        <v>7.9840899093877996E-2</v>
      </c>
    </row>
    <row r="372" spans="1:17" x14ac:dyDescent="0.3">
      <c r="A372" t="s">
        <v>853</v>
      </c>
      <c r="B372" t="s">
        <v>854</v>
      </c>
      <c r="C372" t="s">
        <v>3152</v>
      </c>
      <c r="D372" t="s">
        <v>51</v>
      </c>
      <c r="E372">
        <v>19039.875</v>
      </c>
      <c r="F372">
        <v>7615.95</v>
      </c>
      <c r="G372">
        <v>35.380973558776603</v>
      </c>
      <c r="H372">
        <v>14.4616989929841</v>
      </c>
      <c r="I372">
        <v>33.9584494610314</v>
      </c>
      <c r="J372">
        <v>-1.3260659153168799</v>
      </c>
      <c r="K372">
        <v>7143.0909460061903</v>
      </c>
      <c r="L372">
        <v>6201.0882280278502</v>
      </c>
      <c r="M372">
        <v>51.131044760356303</v>
      </c>
      <c r="N372">
        <v>1.8650704564278699</v>
      </c>
      <c r="O372">
        <v>6.8678234494711798</v>
      </c>
      <c r="P372">
        <v>70.1888268156424</v>
      </c>
      <c r="Q372">
        <v>0.116440235302274</v>
      </c>
    </row>
    <row r="373" spans="1:17" x14ac:dyDescent="0.3">
      <c r="A373" t="s">
        <v>855</v>
      </c>
      <c r="B373" t="s">
        <v>856</v>
      </c>
      <c r="C373" t="s">
        <v>3162</v>
      </c>
      <c r="D373" t="s">
        <v>258</v>
      </c>
      <c r="E373">
        <v>18963.721224960002</v>
      </c>
      <c r="F373">
        <v>502.4</v>
      </c>
      <c r="G373">
        <v>119.529378351945</v>
      </c>
      <c r="H373">
        <v>4.08507001979725</v>
      </c>
      <c r="I373">
        <v>76.688706765168902</v>
      </c>
      <c r="J373">
        <v>0.43995287512331199</v>
      </c>
      <c r="K373">
        <v>473.21238842486298</v>
      </c>
      <c r="L373">
        <v>345.56469264955501</v>
      </c>
      <c r="M373">
        <v>40.093515139729298</v>
      </c>
      <c r="N373">
        <v>0.32840048675776101</v>
      </c>
      <c r="O373">
        <v>16.321656050955401</v>
      </c>
      <c r="P373">
        <v>176.043956043956</v>
      </c>
      <c r="Q373">
        <v>0.15675047143794199</v>
      </c>
    </row>
    <row r="374" spans="1:17" hidden="1" x14ac:dyDescent="0.3">
      <c r="A374" t="s">
        <v>857</v>
      </c>
      <c r="B374" t="s">
        <v>858</v>
      </c>
      <c r="C374" t="s">
        <v>3160</v>
      </c>
      <c r="D374" t="s">
        <v>859</v>
      </c>
      <c r="E374">
        <v>18934.995358125001</v>
      </c>
      <c r="F374">
        <v>1743.75</v>
      </c>
      <c r="G374">
        <v>-2.8703221898994902</v>
      </c>
      <c r="H374">
        <v>-3.7273707981656501</v>
      </c>
      <c r="I374">
        <v>11.4920555175012</v>
      </c>
      <c r="J374">
        <v>2.1143421476722999</v>
      </c>
      <c r="K374">
        <v>1736.3751226352999</v>
      </c>
      <c r="M374">
        <v>49.493385581957099</v>
      </c>
      <c r="N374">
        <v>0.507002479915448</v>
      </c>
      <c r="O374">
        <v>14.752688172042999</v>
      </c>
      <c r="P374">
        <v>41.578370478626198</v>
      </c>
    </row>
    <row r="375" spans="1:17" x14ac:dyDescent="0.3">
      <c r="A375" t="s">
        <v>860</v>
      </c>
      <c r="B375" t="s">
        <v>861</v>
      </c>
      <c r="C375" t="s">
        <v>3154</v>
      </c>
      <c r="D375" t="s">
        <v>769</v>
      </c>
      <c r="E375">
        <v>18927.539079959999</v>
      </c>
      <c r="F375">
        <v>1047.9000000000001</v>
      </c>
      <c r="G375">
        <v>32.449936029121503</v>
      </c>
      <c r="H375">
        <v>1.3893280456172701</v>
      </c>
      <c r="I375">
        <v>35.871685488573199</v>
      </c>
      <c r="J375">
        <v>14.546569002361499</v>
      </c>
      <c r="K375">
        <v>960.21707023620502</v>
      </c>
      <c r="L375">
        <v>826.25749275039198</v>
      </c>
      <c r="M375">
        <v>70.470445507256599</v>
      </c>
      <c r="N375">
        <v>0.96113790876023197</v>
      </c>
      <c r="O375">
        <v>1.5411775932817799</v>
      </c>
      <c r="P375">
        <v>79.588688946015395</v>
      </c>
      <c r="Q375">
        <v>0.175280135595071</v>
      </c>
    </row>
    <row r="376" spans="1:17" x14ac:dyDescent="0.3">
      <c r="A376" t="s">
        <v>862</v>
      </c>
      <c r="B376" t="s">
        <v>863</v>
      </c>
      <c r="C376" t="s">
        <v>3151</v>
      </c>
      <c r="D376" t="s">
        <v>48</v>
      </c>
      <c r="E376">
        <v>18863.65073646</v>
      </c>
      <c r="F376">
        <v>300.45</v>
      </c>
      <c r="G376">
        <v>57.629020530567203</v>
      </c>
      <c r="H376">
        <v>-5.4122437973933399</v>
      </c>
      <c r="I376">
        <v>6.1810386126610704</v>
      </c>
      <c r="J376">
        <v>0.38356459476848598</v>
      </c>
      <c r="K376">
        <v>310.22552169237099</v>
      </c>
      <c r="L376">
        <v>273.99130785752902</v>
      </c>
      <c r="M376">
        <v>46.009663927111802</v>
      </c>
      <c r="N376">
        <v>0.57041208336382199</v>
      </c>
      <c r="O376">
        <v>21.318022965551599</v>
      </c>
      <c r="P376">
        <v>120.029293299157</v>
      </c>
      <c r="Q376">
        <v>0.16516725213212799</v>
      </c>
    </row>
    <row r="377" spans="1:17" x14ac:dyDescent="0.3">
      <c r="A377" t="s">
        <v>864</v>
      </c>
      <c r="B377" t="s">
        <v>865</v>
      </c>
      <c r="C377" t="s">
        <v>3148</v>
      </c>
      <c r="D377" t="s">
        <v>483</v>
      </c>
      <c r="E377">
        <v>18826.119900524998</v>
      </c>
      <c r="F377">
        <v>1097.95</v>
      </c>
      <c r="G377">
        <v>113.09693213288</v>
      </c>
      <c r="H377">
        <v>5.52593023485103</v>
      </c>
      <c r="I377">
        <v>66.213807783451401</v>
      </c>
      <c r="J377">
        <v>9.4062476081134001</v>
      </c>
      <c r="K377">
        <v>997.052572088788</v>
      </c>
      <c r="L377">
        <v>787.38627837784998</v>
      </c>
      <c r="M377">
        <v>62.928408306706302</v>
      </c>
      <c r="N377">
        <v>1.2374227162471101</v>
      </c>
      <c r="O377">
        <v>8.2927273555261891</v>
      </c>
      <c r="P377">
        <v>158.00728469040001</v>
      </c>
    </row>
    <row r="378" spans="1:17" x14ac:dyDescent="0.3">
      <c r="A378" t="s">
        <v>866</v>
      </c>
      <c r="B378" t="s">
        <v>867</v>
      </c>
      <c r="C378" t="s">
        <v>3159</v>
      </c>
      <c r="D378" t="s">
        <v>119</v>
      </c>
      <c r="E378">
        <v>18764.894610899999</v>
      </c>
      <c r="F378">
        <v>715.5</v>
      </c>
      <c r="G378">
        <v>33.632067699704102</v>
      </c>
      <c r="H378">
        <v>4.80396676785446</v>
      </c>
      <c r="I378">
        <v>15.5960077103817</v>
      </c>
      <c r="J378">
        <v>5.4460212321613302</v>
      </c>
      <c r="K378">
        <v>690.19973620887004</v>
      </c>
      <c r="L378">
        <v>597.47310094556497</v>
      </c>
      <c r="M378">
        <v>54.328368010473497</v>
      </c>
      <c r="N378">
        <v>0.80508120989965104</v>
      </c>
      <c r="O378">
        <v>11.0761705101327</v>
      </c>
      <c r="P378">
        <v>85.458786936236294</v>
      </c>
      <c r="Q378">
        <v>0.16675525363141</v>
      </c>
    </row>
    <row r="379" spans="1:17" x14ac:dyDescent="0.3">
      <c r="A379" t="s">
        <v>868</v>
      </c>
      <c r="B379" t="s">
        <v>869</v>
      </c>
      <c r="C379" t="s">
        <v>3157</v>
      </c>
      <c r="D379" t="s">
        <v>605</v>
      </c>
      <c r="E379">
        <v>18644.847590099998</v>
      </c>
      <c r="F379">
        <v>1450.65</v>
      </c>
      <c r="G379">
        <v>-38.100424701455204</v>
      </c>
      <c r="H379">
        <v>-0.50089588021038201</v>
      </c>
      <c r="I379">
        <v>-4.44364525164975</v>
      </c>
      <c r="J379">
        <v>4.3570003982527599</v>
      </c>
      <c r="K379">
        <v>1434.07812018342</v>
      </c>
      <c r="L379">
        <v>1466.8251982393001</v>
      </c>
      <c r="M379">
        <v>68.166718118667404</v>
      </c>
      <c r="N379">
        <v>0.831137515236261</v>
      </c>
      <c r="O379">
        <v>18.860510805500901</v>
      </c>
      <c r="P379">
        <v>14.3144208037825</v>
      </c>
      <c r="Q379">
        <v>-0.13103258505530699</v>
      </c>
    </row>
    <row r="380" spans="1:17" x14ac:dyDescent="0.3">
      <c r="A380" t="s">
        <v>870</v>
      </c>
      <c r="B380" t="s">
        <v>871</v>
      </c>
      <c r="C380" t="s">
        <v>3152</v>
      </c>
      <c r="D380" t="s">
        <v>51</v>
      </c>
      <c r="E380">
        <v>18639.007685439999</v>
      </c>
      <c r="F380">
        <v>1369.45</v>
      </c>
      <c r="G380">
        <v>30.8230726669394</v>
      </c>
      <c r="H380">
        <v>-0.15581292658830601</v>
      </c>
      <c r="I380">
        <v>47.853607106778</v>
      </c>
      <c r="J380">
        <v>3.32013974372527</v>
      </c>
      <c r="K380">
        <v>1303.1347371962399</v>
      </c>
      <c r="L380">
        <v>1078.56283744285</v>
      </c>
      <c r="M380">
        <v>52.180068875508901</v>
      </c>
      <c r="N380">
        <v>1.27257986530228</v>
      </c>
      <c r="O380">
        <v>11.143159662638199</v>
      </c>
      <c r="P380">
        <v>70.329601990049696</v>
      </c>
      <c r="Q380">
        <v>5.3341630356664997E-2</v>
      </c>
    </row>
    <row r="381" spans="1:17" x14ac:dyDescent="0.3">
      <c r="A381" t="s">
        <v>872</v>
      </c>
      <c r="B381" t="s">
        <v>873</v>
      </c>
      <c r="C381" t="s">
        <v>3150</v>
      </c>
      <c r="D381" t="s">
        <v>239</v>
      </c>
      <c r="E381">
        <v>18620.724672</v>
      </c>
      <c r="F381">
        <v>2668.8</v>
      </c>
      <c r="G381">
        <v>98.453855211236899</v>
      </c>
      <c r="H381">
        <v>-1.64968665430332</v>
      </c>
      <c r="I381">
        <v>59.577191569256001</v>
      </c>
      <c r="J381">
        <v>5.7273667188920099</v>
      </c>
      <c r="K381">
        <v>2552.79503108053</v>
      </c>
      <c r="L381">
        <v>2019.19608249423</v>
      </c>
      <c r="M381">
        <v>48.277791733399702</v>
      </c>
      <c r="N381">
        <v>0.76338977814712705</v>
      </c>
      <c r="O381">
        <v>11.473321342925599</v>
      </c>
      <c r="P381">
        <v>128.757553679338</v>
      </c>
      <c r="Q381">
        <v>9.6401673910364E-2</v>
      </c>
    </row>
    <row r="382" spans="1:17" hidden="1" x14ac:dyDescent="0.3">
      <c r="A382" t="s">
        <v>874</v>
      </c>
      <c r="B382" t="s">
        <v>875</v>
      </c>
      <c r="C382" t="s">
        <v>3163</v>
      </c>
      <c r="D382" t="s">
        <v>48</v>
      </c>
      <c r="E382">
        <v>18497.511203360002</v>
      </c>
      <c r="F382">
        <v>1774.4</v>
      </c>
      <c r="G382">
        <v>548.22159224912798</v>
      </c>
      <c r="H382">
        <v>24.012880784301501</v>
      </c>
      <c r="I382">
        <v>-26.4198486672841</v>
      </c>
      <c r="J382">
        <v>11.951819593677399</v>
      </c>
      <c r="K382">
        <v>1706.38229050416</v>
      </c>
      <c r="L382">
        <v>1512.8272014669301</v>
      </c>
      <c r="M382">
        <v>53.711809207818099</v>
      </c>
      <c r="N382">
        <v>0.495582386566776</v>
      </c>
      <c r="O382">
        <v>71.198715058611299</v>
      </c>
      <c r="P382">
        <v>639.33333333333303</v>
      </c>
      <c r="Q382">
        <v>0.29372516985046798</v>
      </c>
    </row>
    <row r="383" spans="1:17" x14ac:dyDescent="0.3">
      <c r="A383" t="s">
        <v>876</v>
      </c>
      <c r="B383" t="s">
        <v>877</v>
      </c>
      <c r="C383" t="s">
        <v>3158</v>
      </c>
      <c r="D383" t="s">
        <v>439</v>
      </c>
      <c r="E383">
        <v>18274.9104438049</v>
      </c>
      <c r="F383">
        <v>1280.05</v>
      </c>
      <c r="G383">
        <v>18.668734941984301</v>
      </c>
      <c r="H383">
        <v>1.2150097115910099</v>
      </c>
      <c r="I383">
        <v>21.239019886454699</v>
      </c>
      <c r="J383">
        <v>5.3270088851513604</v>
      </c>
      <c r="K383">
        <v>1265.2215284715801</v>
      </c>
      <c r="L383">
        <v>1136.63383102433</v>
      </c>
      <c r="M383">
        <v>61.992015545499598</v>
      </c>
      <c r="N383">
        <v>0.57643506410619305</v>
      </c>
      <c r="O383">
        <v>20.596851685480999</v>
      </c>
      <c r="P383">
        <v>75.951890034364197</v>
      </c>
      <c r="Q383">
        <v>0.17992278458173599</v>
      </c>
    </row>
    <row r="384" spans="1:17" x14ac:dyDescent="0.3">
      <c r="A384" t="s">
        <v>878</v>
      </c>
      <c r="B384" t="s">
        <v>879</v>
      </c>
      <c r="C384" t="s">
        <v>3160</v>
      </c>
      <c r="D384" t="s">
        <v>122</v>
      </c>
      <c r="E384">
        <v>18219.222492659999</v>
      </c>
      <c r="F384">
        <v>3040.55</v>
      </c>
      <c r="G384">
        <v>-19.085122617475498</v>
      </c>
      <c r="H384">
        <v>-2.34030767301175</v>
      </c>
      <c r="I384">
        <v>6.6963231174413798</v>
      </c>
      <c r="J384">
        <v>8.4196049741445496</v>
      </c>
      <c r="K384">
        <v>2941.3292234277501</v>
      </c>
      <c r="L384">
        <v>2794.9677287233399</v>
      </c>
      <c r="M384">
        <v>61.252860771659101</v>
      </c>
      <c r="N384">
        <v>0.83522291647073099</v>
      </c>
      <c r="O384">
        <v>5.1914949597934497</v>
      </c>
      <c r="P384">
        <v>36.347533632286897</v>
      </c>
      <c r="Q384">
        <v>-7.1306006816866996E-2</v>
      </c>
    </row>
    <row r="385" spans="1:17" hidden="1" x14ac:dyDescent="0.3">
      <c r="A385" t="s">
        <v>880</v>
      </c>
      <c r="B385" t="s">
        <v>881</v>
      </c>
      <c r="C385" t="s">
        <v>3163</v>
      </c>
      <c r="D385" t="s">
        <v>274</v>
      </c>
      <c r="E385">
        <v>18180.810135</v>
      </c>
      <c r="F385">
        <v>17018.45</v>
      </c>
      <c r="G385">
        <v>-3.9357632121717701</v>
      </c>
      <c r="H385">
        <v>6.1030269115012397</v>
      </c>
      <c r="I385">
        <v>-13.7519690434666</v>
      </c>
      <c r="J385">
        <v>-0.70548458471404396</v>
      </c>
      <c r="K385">
        <v>16430.547366625</v>
      </c>
      <c r="L385">
        <v>15515.965236591999</v>
      </c>
      <c r="M385">
        <v>48.719213586376902</v>
      </c>
      <c r="N385">
        <v>1.0722400897884501</v>
      </c>
      <c r="O385">
        <v>12.818441162385501</v>
      </c>
      <c r="P385">
        <v>33.768658182875697</v>
      </c>
      <c r="Q385">
        <v>8.4612717781857999E-2</v>
      </c>
    </row>
    <row r="386" spans="1:17" x14ac:dyDescent="0.3">
      <c r="A386" t="s">
        <v>882</v>
      </c>
      <c r="B386" t="s">
        <v>883</v>
      </c>
      <c r="C386" t="s">
        <v>3147</v>
      </c>
      <c r="D386" t="s">
        <v>266</v>
      </c>
      <c r="E386">
        <v>18127.442174399999</v>
      </c>
      <c r="F386">
        <v>1296</v>
      </c>
      <c r="G386">
        <v>150.338514112952</v>
      </c>
      <c r="H386">
        <v>11.2735009200745</v>
      </c>
      <c r="I386">
        <v>59.836889781550099</v>
      </c>
      <c r="J386">
        <v>8.5479901188217102</v>
      </c>
      <c r="K386">
        <v>1191.1628265408201</v>
      </c>
      <c r="L386">
        <v>952.43657210512004</v>
      </c>
      <c r="M386">
        <v>49.173949910136898</v>
      </c>
      <c r="N386">
        <v>1.5155002190458</v>
      </c>
      <c r="O386">
        <v>19.4444444444444</v>
      </c>
      <c r="P386">
        <v>182.491417361451</v>
      </c>
      <c r="Q386">
        <v>0.16446360450269401</v>
      </c>
    </row>
    <row r="387" spans="1:17" x14ac:dyDescent="0.3">
      <c r="A387" t="s">
        <v>884</v>
      </c>
      <c r="B387" t="s">
        <v>885</v>
      </c>
      <c r="C387" t="s">
        <v>3146</v>
      </c>
      <c r="D387" t="s">
        <v>179</v>
      </c>
      <c r="E387">
        <v>18109.91781852</v>
      </c>
      <c r="F387">
        <v>1833.4</v>
      </c>
      <c r="G387">
        <v>34.6386672328616</v>
      </c>
      <c r="H387">
        <v>0.89873682055203497</v>
      </c>
      <c r="I387">
        <v>13.598672104370699</v>
      </c>
      <c r="J387">
        <v>-1.7774758604376499</v>
      </c>
      <c r="K387">
        <v>1827.62243365835</v>
      </c>
      <c r="L387">
        <v>1569.13178493957</v>
      </c>
      <c r="M387">
        <v>43.950030549823303</v>
      </c>
      <c r="N387">
        <v>0.84512954388883499</v>
      </c>
      <c r="O387">
        <v>8.4324206392494698</v>
      </c>
      <c r="P387">
        <v>87.320561941251597</v>
      </c>
      <c r="Q387">
        <v>7.3775754010558997E-2</v>
      </c>
    </row>
    <row r="388" spans="1:17" x14ac:dyDescent="0.3">
      <c r="A388" t="s">
        <v>886</v>
      </c>
      <c r="B388" t="s">
        <v>887</v>
      </c>
      <c r="C388" t="s">
        <v>3155</v>
      </c>
      <c r="D388" t="s">
        <v>119</v>
      </c>
      <c r="E388">
        <v>18029.587679550001</v>
      </c>
      <c r="F388">
        <v>511.65</v>
      </c>
      <c r="G388">
        <v>110.393534722155</v>
      </c>
      <c r="H388">
        <v>33.977287407623798</v>
      </c>
      <c r="I388">
        <v>115.707882626084</v>
      </c>
      <c r="J388">
        <v>12.0863066465395</v>
      </c>
      <c r="K388">
        <v>400.05865485133899</v>
      </c>
      <c r="L388">
        <v>294.61426996805602</v>
      </c>
      <c r="M388">
        <v>76.900913775264698</v>
      </c>
      <c r="N388">
        <v>1.0854538199016099</v>
      </c>
      <c r="O388">
        <v>2.60920551158019</v>
      </c>
      <c r="P388">
        <v>183.85575589459</v>
      </c>
      <c r="Q388">
        <v>0.19562002183868599</v>
      </c>
    </row>
    <row r="389" spans="1:17" hidden="1" x14ac:dyDescent="0.3">
      <c r="A389" t="s">
        <v>888</v>
      </c>
      <c r="B389" t="s">
        <v>889</v>
      </c>
      <c r="C389" t="s">
        <v>3163</v>
      </c>
      <c r="D389" t="s">
        <v>57</v>
      </c>
      <c r="E389">
        <v>17823.300176141998</v>
      </c>
      <c r="F389">
        <v>44.37</v>
      </c>
      <c r="G389">
        <v>114.27539089006</v>
      </c>
      <c r="H389">
        <v>45.414368834025197</v>
      </c>
      <c r="I389">
        <v>57.822759835047798</v>
      </c>
      <c r="J389">
        <v>-5.5051107058530802</v>
      </c>
      <c r="K389">
        <v>38.164992669089003</v>
      </c>
      <c r="L389">
        <v>30.043104065771001</v>
      </c>
      <c r="M389">
        <v>48.305677690931397</v>
      </c>
      <c r="N389">
        <v>0.78811777948749295</v>
      </c>
      <c r="O389">
        <v>20.892494929005998</v>
      </c>
      <c r="P389">
        <v>185.337620578778</v>
      </c>
      <c r="Q389">
        <v>9.9408208880432003E-2</v>
      </c>
    </row>
    <row r="390" spans="1:17" x14ac:dyDescent="0.3">
      <c r="A390" t="s">
        <v>890</v>
      </c>
      <c r="B390" t="s">
        <v>891</v>
      </c>
      <c r="C390" t="s">
        <v>3159</v>
      </c>
      <c r="D390" t="s">
        <v>274</v>
      </c>
      <c r="E390">
        <v>17801.731912560001</v>
      </c>
      <c r="F390">
        <v>1226.8</v>
      </c>
      <c r="G390">
        <v>100.65634173511199</v>
      </c>
      <c r="H390">
        <v>-6.4757628912349698</v>
      </c>
      <c r="I390">
        <v>28.9387885708434</v>
      </c>
      <c r="J390">
        <v>6.6790849100843399</v>
      </c>
      <c r="K390">
        <v>1234.0731535146599</v>
      </c>
      <c r="L390">
        <v>1074.4167477486201</v>
      </c>
      <c r="M390">
        <v>62.879415606458402</v>
      </c>
      <c r="N390">
        <v>1.01272025447694</v>
      </c>
      <c r="O390">
        <v>18.1936746005868</v>
      </c>
      <c r="P390">
        <v>147.53833736884499</v>
      </c>
      <c r="Q390">
        <v>0.180809451087521</v>
      </c>
    </row>
    <row r="391" spans="1:17" x14ac:dyDescent="0.3">
      <c r="A391" t="s">
        <v>892</v>
      </c>
      <c r="B391" t="s">
        <v>893</v>
      </c>
      <c r="C391" t="s">
        <v>3159</v>
      </c>
      <c r="D391" t="s">
        <v>138</v>
      </c>
      <c r="E391">
        <v>17790.248692159999</v>
      </c>
      <c r="F391">
        <v>1979.6</v>
      </c>
      <c r="G391">
        <v>145.825043219691</v>
      </c>
      <c r="H391">
        <v>14.2666273744292</v>
      </c>
      <c r="I391">
        <v>86.962432308479407</v>
      </c>
      <c r="J391">
        <v>18.054909684725398</v>
      </c>
      <c r="K391">
        <v>1673.4447310988401</v>
      </c>
      <c r="L391">
        <v>1268.0753501173399</v>
      </c>
      <c r="M391">
        <v>79.433694878415807</v>
      </c>
      <c r="N391">
        <v>1.10376577631218</v>
      </c>
      <c r="O391">
        <v>0.91432612649020495</v>
      </c>
      <c r="P391">
        <v>204.553846153846</v>
      </c>
      <c r="Q391">
        <v>0.215636528756326</v>
      </c>
    </row>
    <row r="392" spans="1:17" x14ac:dyDescent="0.3">
      <c r="A392" t="s">
        <v>894</v>
      </c>
      <c r="B392" t="s">
        <v>895</v>
      </c>
      <c r="C392" t="s">
        <v>3154</v>
      </c>
      <c r="D392" t="s">
        <v>184</v>
      </c>
      <c r="E392">
        <v>17756.504009895001</v>
      </c>
      <c r="F392">
        <v>730.45</v>
      </c>
      <c r="G392">
        <v>-2.58688325785059</v>
      </c>
      <c r="H392">
        <v>6.3566716955563898</v>
      </c>
      <c r="I392">
        <v>11.9554862295295</v>
      </c>
      <c r="J392">
        <v>-0.402734449350859</v>
      </c>
      <c r="K392">
        <v>709.34248253181704</v>
      </c>
      <c r="L392">
        <v>636.47595236461495</v>
      </c>
      <c r="M392">
        <v>43.109664399949402</v>
      </c>
      <c r="N392">
        <v>0.62178955708946804</v>
      </c>
      <c r="O392">
        <v>14.1693476623999</v>
      </c>
      <c r="P392">
        <v>45.6385205861828</v>
      </c>
      <c r="Q392">
        <v>7.9369086211677001E-2</v>
      </c>
    </row>
    <row r="393" spans="1:17" x14ac:dyDescent="0.3">
      <c r="A393" t="s">
        <v>896</v>
      </c>
      <c r="B393" t="s">
        <v>897</v>
      </c>
      <c r="C393" t="s">
        <v>3164</v>
      </c>
      <c r="D393" t="s">
        <v>600</v>
      </c>
      <c r="E393">
        <v>17600.604148900002</v>
      </c>
      <c r="F393">
        <v>561.5</v>
      </c>
      <c r="G393">
        <v>48.329094342546398</v>
      </c>
      <c r="H393">
        <v>-8.1858801769593903</v>
      </c>
      <c r="I393">
        <v>-23.213561988736402</v>
      </c>
      <c r="J393">
        <v>8.9602006057862091</v>
      </c>
      <c r="K393">
        <v>608.99916333001704</v>
      </c>
      <c r="L393">
        <v>590.43425899022202</v>
      </c>
      <c r="M393">
        <v>46.397074845410501</v>
      </c>
      <c r="N393">
        <v>0.752901867031468</v>
      </c>
      <c r="O393">
        <v>39.314336598397098</v>
      </c>
      <c r="P393">
        <v>90.145614629190604</v>
      </c>
      <c r="Q393">
        <v>0.135293418525014</v>
      </c>
    </row>
    <row r="394" spans="1:17" x14ac:dyDescent="0.3">
      <c r="A394" t="s">
        <v>898</v>
      </c>
      <c r="B394" t="s">
        <v>899</v>
      </c>
      <c r="C394" t="s">
        <v>600</v>
      </c>
      <c r="D394" t="s">
        <v>600</v>
      </c>
      <c r="E394">
        <v>17451.561502439999</v>
      </c>
      <c r="F394">
        <v>34.68</v>
      </c>
      <c r="G394">
        <v>-33.514634857496297</v>
      </c>
      <c r="H394">
        <v>-3.6843540460854198</v>
      </c>
      <c r="I394">
        <v>-23.0067615568164</v>
      </c>
      <c r="J394">
        <v>2.46181537535004</v>
      </c>
      <c r="K394">
        <v>36.427001243066002</v>
      </c>
      <c r="L394">
        <v>37.711281824815003</v>
      </c>
      <c r="M394">
        <v>36.727036621486597</v>
      </c>
      <c r="N394">
        <v>0.56027939465378696</v>
      </c>
      <c r="O394">
        <v>52.5374855824682</v>
      </c>
      <c r="P394">
        <v>7.0370370370370399</v>
      </c>
      <c r="Q394">
        <v>-2.2388941134631E-2</v>
      </c>
    </row>
    <row r="395" spans="1:17" x14ac:dyDescent="0.3">
      <c r="A395" t="s">
        <v>900</v>
      </c>
      <c r="B395" t="s">
        <v>901</v>
      </c>
      <c r="C395" t="s">
        <v>3157</v>
      </c>
      <c r="D395" t="s">
        <v>303</v>
      </c>
      <c r="E395">
        <v>17444.411600079999</v>
      </c>
      <c r="F395">
        <v>5166.8</v>
      </c>
      <c r="G395">
        <v>49.052099514434403</v>
      </c>
      <c r="H395">
        <v>11.943112161719901</v>
      </c>
      <c r="I395">
        <v>30.933022971509601</v>
      </c>
      <c r="J395">
        <v>4.0803796498322802</v>
      </c>
      <c r="K395">
        <v>4646.8401723681</v>
      </c>
      <c r="L395">
        <v>4044.2573418492302</v>
      </c>
      <c r="M395">
        <v>64.159553185590795</v>
      </c>
      <c r="N395">
        <v>1.53118385859746</v>
      </c>
      <c r="O395">
        <v>3.7615158318494899</v>
      </c>
      <c r="P395">
        <v>89.882582091472003</v>
      </c>
      <c r="Q395">
        <v>3.7774763148831998E-2</v>
      </c>
    </row>
    <row r="396" spans="1:17" x14ac:dyDescent="0.3">
      <c r="A396" t="s">
        <v>902</v>
      </c>
      <c r="B396" t="s">
        <v>903</v>
      </c>
      <c r="C396" t="s">
        <v>3148</v>
      </c>
      <c r="D396" t="s">
        <v>225</v>
      </c>
      <c r="E396">
        <v>17166.176492179999</v>
      </c>
      <c r="F396">
        <v>4135.3999999999996</v>
      </c>
      <c r="G396">
        <v>100.904520558537</v>
      </c>
      <c r="H396">
        <v>4.5920513666267899</v>
      </c>
      <c r="I396">
        <v>-13.719406567076399</v>
      </c>
      <c r="J396">
        <v>4.7921241167405801</v>
      </c>
      <c r="K396">
        <v>3894.8058261359702</v>
      </c>
      <c r="L396">
        <v>3506.1812575576</v>
      </c>
      <c r="M396">
        <v>71.119890620389398</v>
      </c>
      <c r="N396">
        <v>1.94850311196758</v>
      </c>
      <c r="O396">
        <v>3.9790588576679302</v>
      </c>
      <c r="P396">
        <v>137.680326455543</v>
      </c>
      <c r="Q396">
        <v>0.27102888326786401</v>
      </c>
    </row>
    <row r="397" spans="1:17" x14ac:dyDescent="0.3">
      <c r="A397" t="s">
        <v>904</v>
      </c>
      <c r="B397" t="s">
        <v>905</v>
      </c>
      <c r="C397" t="s">
        <v>3162</v>
      </c>
      <c r="D397" t="s">
        <v>460</v>
      </c>
      <c r="E397">
        <v>17165.396108354998</v>
      </c>
      <c r="F397">
        <v>1615.35</v>
      </c>
      <c r="G397">
        <v>-9.6076381964414796</v>
      </c>
      <c r="H397">
        <v>1.4007429596116601</v>
      </c>
      <c r="I397">
        <v>10.0106849549821</v>
      </c>
      <c r="J397">
        <v>6.1530427720830199</v>
      </c>
      <c r="K397">
        <v>1544.3488525838</v>
      </c>
      <c r="L397">
        <v>1469.7351642221799</v>
      </c>
      <c r="M397">
        <v>65.367444548220902</v>
      </c>
      <c r="N397">
        <v>1.04341382913819</v>
      </c>
      <c r="O397">
        <v>4.6212895038227</v>
      </c>
      <c r="P397">
        <v>29.955752212389299</v>
      </c>
      <c r="Q397">
        <v>-6.8619525597162001E-2</v>
      </c>
    </row>
    <row r="398" spans="1:17" x14ac:dyDescent="0.3">
      <c r="A398" t="s">
        <v>906</v>
      </c>
      <c r="B398" t="s">
        <v>907</v>
      </c>
      <c r="C398" t="s">
        <v>3147</v>
      </c>
      <c r="D398" t="s">
        <v>21</v>
      </c>
      <c r="E398">
        <v>17060.674712579999</v>
      </c>
      <c r="F398">
        <v>614.54999999999995</v>
      </c>
      <c r="G398">
        <v>-13.866005394880499</v>
      </c>
      <c r="H398">
        <v>-8.2378196459992203</v>
      </c>
      <c r="I398">
        <v>-26.401959568228101</v>
      </c>
      <c r="J398">
        <v>5.8557161561005397</v>
      </c>
      <c r="K398">
        <v>632.01479066145805</v>
      </c>
      <c r="L398">
        <v>635.70541961066897</v>
      </c>
      <c r="M398">
        <v>51.833786953381697</v>
      </c>
      <c r="N398">
        <v>0.76619599019426099</v>
      </c>
      <c r="O398">
        <v>41.567000244081001</v>
      </c>
      <c r="P398">
        <v>30.866695059625201</v>
      </c>
      <c r="Q398">
        <v>8.4056156341674002E-2</v>
      </c>
    </row>
    <row r="399" spans="1:17" x14ac:dyDescent="0.3">
      <c r="A399" t="s">
        <v>908</v>
      </c>
      <c r="B399" t="s">
        <v>909</v>
      </c>
      <c r="C399" t="s">
        <v>3148</v>
      </c>
      <c r="D399" t="s">
        <v>910</v>
      </c>
      <c r="E399">
        <v>17037.597462999998</v>
      </c>
      <c r="F399">
        <v>191.6</v>
      </c>
      <c r="G399">
        <v>14.9549599693255</v>
      </c>
      <c r="H399">
        <v>-9.3710169726013692</v>
      </c>
      <c r="I399">
        <v>18.2814471847887</v>
      </c>
      <c r="J399">
        <v>-1.2208432437677601</v>
      </c>
      <c r="K399">
        <v>202.26000409319099</v>
      </c>
      <c r="L399">
        <v>176.04218561532801</v>
      </c>
      <c r="M399">
        <v>29.1049731340817</v>
      </c>
      <c r="N399">
        <v>0.71973352547076996</v>
      </c>
      <c r="O399">
        <v>27.557411273486402</v>
      </c>
      <c r="P399">
        <v>57.890399670374897</v>
      </c>
      <c r="Q399">
        <v>-5.4660196532457003E-2</v>
      </c>
    </row>
    <row r="400" spans="1:17" x14ac:dyDescent="0.3">
      <c r="A400" t="s">
        <v>911</v>
      </c>
      <c r="B400" t="s">
        <v>912</v>
      </c>
      <c r="C400" t="s">
        <v>3155</v>
      </c>
      <c r="D400" t="s">
        <v>913</v>
      </c>
      <c r="E400">
        <v>16952.666841810002</v>
      </c>
      <c r="F400">
        <v>2491.65</v>
      </c>
      <c r="G400">
        <v>126.995523118902</v>
      </c>
      <c r="H400">
        <v>-0.39010359581695297</v>
      </c>
      <c r="I400">
        <v>140.68719689875601</v>
      </c>
      <c r="J400">
        <v>11.535143204950501</v>
      </c>
      <c r="K400">
        <v>2231.9965543404101</v>
      </c>
      <c r="L400">
        <v>1564.0366506001001</v>
      </c>
      <c r="M400">
        <v>55.760955132827299</v>
      </c>
      <c r="N400">
        <v>0.43267024233462198</v>
      </c>
      <c r="O400">
        <v>8.3619288423333895</v>
      </c>
      <c r="P400">
        <v>241.32191780821901</v>
      </c>
      <c r="Q400">
        <v>0.256905016102291</v>
      </c>
    </row>
    <row r="401" spans="1:17" x14ac:dyDescent="0.3">
      <c r="A401" t="s">
        <v>914</v>
      </c>
      <c r="B401" t="s">
        <v>915</v>
      </c>
      <c r="C401" t="s">
        <v>3148</v>
      </c>
      <c r="D401" t="s">
        <v>54</v>
      </c>
      <c r="E401">
        <v>16819.715481225001</v>
      </c>
      <c r="F401">
        <v>1054.75</v>
      </c>
      <c r="G401">
        <v>-50.5287925197905</v>
      </c>
      <c r="H401">
        <v>-15.3794484481626</v>
      </c>
      <c r="I401">
        <v>-40.7713540311047</v>
      </c>
      <c r="J401">
        <v>-7.6416193327923301</v>
      </c>
      <c r="K401">
        <v>1208.26299569819</v>
      </c>
      <c r="L401">
        <v>1327.6393362803601</v>
      </c>
      <c r="M401">
        <v>10.7703400514277</v>
      </c>
      <c r="N401">
        <v>1.2055372846991099</v>
      </c>
      <c r="O401">
        <v>70.277316899739205</v>
      </c>
      <c r="P401">
        <v>0.44759773344127302</v>
      </c>
      <c r="Q401">
        <v>4.6239020802679998E-2</v>
      </c>
    </row>
    <row r="402" spans="1:17" x14ac:dyDescent="0.3">
      <c r="A402" t="s">
        <v>916</v>
      </c>
      <c r="B402" t="s">
        <v>917</v>
      </c>
      <c r="C402" t="s">
        <v>3150</v>
      </c>
      <c r="D402" t="s">
        <v>918</v>
      </c>
      <c r="E402">
        <v>16814.612478520001</v>
      </c>
      <c r="F402">
        <v>2770.7</v>
      </c>
      <c r="G402">
        <v>82.077942354609505</v>
      </c>
      <c r="H402">
        <v>-1.2576274440066799</v>
      </c>
      <c r="I402">
        <v>51.944337947590498</v>
      </c>
      <c r="J402">
        <v>13.233862053600401</v>
      </c>
      <c r="K402">
        <v>2578.2087407561498</v>
      </c>
      <c r="L402">
        <v>1957.1837601105401</v>
      </c>
      <c r="M402">
        <v>60.198184489967701</v>
      </c>
      <c r="N402">
        <v>0.68565465375281298</v>
      </c>
      <c r="O402">
        <v>7.3735879019742399</v>
      </c>
      <c r="P402">
        <v>126.068864229765</v>
      </c>
    </row>
    <row r="403" spans="1:17" x14ac:dyDescent="0.3">
      <c r="A403" t="s">
        <v>919</v>
      </c>
      <c r="B403" t="s">
        <v>920</v>
      </c>
      <c r="C403" t="s">
        <v>3154</v>
      </c>
      <c r="D403" t="s">
        <v>492</v>
      </c>
      <c r="E403">
        <v>16777.224106649999</v>
      </c>
      <c r="F403">
        <v>605.25</v>
      </c>
      <c r="G403">
        <v>86.1752692243886</v>
      </c>
      <c r="H403">
        <v>-3.8394077002543399</v>
      </c>
      <c r="I403">
        <v>22.1310988842698</v>
      </c>
      <c r="J403">
        <v>3.97028358927628</v>
      </c>
      <c r="K403">
        <v>609.335582967081</v>
      </c>
      <c r="L403">
        <v>523.01712695003096</v>
      </c>
      <c r="M403">
        <v>46.009692788268801</v>
      </c>
      <c r="N403">
        <v>0.71643856970297104</v>
      </c>
      <c r="O403">
        <v>19.619991738950802</v>
      </c>
      <c r="P403">
        <v>137.91273584905599</v>
      </c>
      <c r="Q403">
        <v>0.23159443337528901</v>
      </c>
    </row>
    <row r="404" spans="1:17" x14ac:dyDescent="0.3">
      <c r="A404" t="s">
        <v>921</v>
      </c>
      <c r="B404" t="s">
        <v>922</v>
      </c>
      <c r="C404" t="s">
        <v>3162</v>
      </c>
      <c r="D404" t="s">
        <v>460</v>
      </c>
      <c r="E404">
        <v>16658.607453600001</v>
      </c>
      <c r="F404">
        <v>3359.3</v>
      </c>
      <c r="G404">
        <v>-35.954854366794898</v>
      </c>
      <c r="H404">
        <v>3.3869588775698101</v>
      </c>
      <c r="I404">
        <v>-8.9732175440314794</v>
      </c>
      <c r="J404">
        <v>0.68218496216911595</v>
      </c>
      <c r="K404">
        <v>3384.6937903419398</v>
      </c>
      <c r="L404">
        <v>3480.84355312969</v>
      </c>
      <c r="M404">
        <v>46.4164608035858</v>
      </c>
      <c r="N404">
        <v>1.0502949227732301</v>
      </c>
      <c r="O404">
        <v>18.460691215431702</v>
      </c>
      <c r="P404">
        <v>16.8066204210782</v>
      </c>
      <c r="Q404">
        <v>-3.8318592736585999E-2</v>
      </c>
    </row>
    <row r="405" spans="1:17" hidden="1" x14ac:dyDescent="0.3">
      <c r="A405" t="s">
        <v>923</v>
      </c>
      <c r="B405" t="s">
        <v>924</v>
      </c>
      <c r="C405" t="s">
        <v>3152</v>
      </c>
      <c r="D405" t="s">
        <v>483</v>
      </c>
      <c r="E405">
        <v>16624.7866275899</v>
      </c>
      <c r="F405">
        <v>695.9</v>
      </c>
      <c r="G405">
        <v>-4.9706603486395897</v>
      </c>
      <c r="H405">
        <v>3.1333604074985999</v>
      </c>
      <c r="I405">
        <v>9.3917173587611398</v>
      </c>
      <c r="J405">
        <v>6.5340316672575502</v>
      </c>
      <c r="K405">
        <v>644.03625614508996</v>
      </c>
      <c r="M405">
        <v>57.705613855382701</v>
      </c>
      <c r="N405">
        <v>0.78614912173012497</v>
      </c>
      <c r="O405">
        <v>5.8054318149159201</v>
      </c>
      <c r="P405">
        <v>48.032333546053998</v>
      </c>
    </row>
    <row r="406" spans="1:17" x14ac:dyDescent="0.3">
      <c r="A406" t="s">
        <v>925</v>
      </c>
      <c r="B406" t="s">
        <v>926</v>
      </c>
      <c r="C406" t="s">
        <v>3152</v>
      </c>
      <c r="D406" t="s">
        <v>51</v>
      </c>
      <c r="E406">
        <v>16577.435540760001</v>
      </c>
      <c r="F406">
        <v>1080.5999999999999</v>
      </c>
      <c r="G406">
        <v>307.458845384678</v>
      </c>
      <c r="H406">
        <v>3.6270379030625999</v>
      </c>
      <c r="I406">
        <v>84.237474718456298</v>
      </c>
      <c r="J406">
        <v>12.120089986377099</v>
      </c>
      <c r="K406">
        <v>963.45716116307904</v>
      </c>
      <c r="L406">
        <v>723.62072220478797</v>
      </c>
      <c r="M406">
        <v>76.596072861125293</v>
      </c>
      <c r="N406">
        <v>1.196153556998</v>
      </c>
      <c r="O406">
        <v>1.68887655006477</v>
      </c>
      <c r="P406">
        <v>406.72919109026901</v>
      </c>
      <c r="Q406">
        <v>9.6740279680559996E-2</v>
      </c>
    </row>
    <row r="407" spans="1:17" x14ac:dyDescent="0.3">
      <c r="A407" t="s">
        <v>927</v>
      </c>
      <c r="B407" t="s">
        <v>928</v>
      </c>
      <c r="C407" t="s">
        <v>3147</v>
      </c>
      <c r="D407" t="s">
        <v>21</v>
      </c>
      <c r="E407">
        <v>16388.386466079999</v>
      </c>
      <c r="F407">
        <v>593.20000000000005</v>
      </c>
      <c r="G407">
        <v>-17.841837001231799</v>
      </c>
      <c r="H407">
        <v>-8.5594990395277595</v>
      </c>
      <c r="I407">
        <v>-28.629375269629499</v>
      </c>
      <c r="J407">
        <v>4.2882052286111696</v>
      </c>
      <c r="K407">
        <v>622.69591614666695</v>
      </c>
      <c r="L407">
        <v>639.19694312212096</v>
      </c>
      <c r="M407">
        <v>46.405329982019403</v>
      </c>
      <c r="N407">
        <v>0.59130482275662399</v>
      </c>
      <c r="O407">
        <v>45.288267026298001</v>
      </c>
      <c r="P407">
        <v>16.416445883622799</v>
      </c>
      <c r="Q407">
        <v>3.3060451923759997E-2</v>
      </c>
    </row>
    <row r="408" spans="1:17" x14ac:dyDescent="0.3">
      <c r="A408" t="s">
        <v>929</v>
      </c>
      <c r="B408" t="s">
        <v>930</v>
      </c>
      <c r="C408" t="s">
        <v>3164</v>
      </c>
      <c r="D408" t="s">
        <v>172</v>
      </c>
      <c r="E408">
        <v>16387.109610579999</v>
      </c>
      <c r="F408">
        <v>1058.45</v>
      </c>
      <c r="G408">
        <v>-21.232180922835301</v>
      </c>
      <c r="H408">
        <v>-5.6573987421688301</v>
      </c>
      <c r="I408">
        <v>2.1155557001739398</v>
      </c>
      <c r="J408">
        <v>3.5874212146715498</v>
      </c>
      <c r="K408">
        <v>1061.4607062678101</v>
      </c>
      <c r="L408">
        <v>1019.4820500886</v>
      </c>
      <c r="M408">
        <v>60.827443338188701</v>
      </c>
      <c r="N408">
        <v>0.39300148420808301</v>
      </c>
      <c r="O408">
        <v>14.3181066654069</v>
      </c>
      <c r="P408">
        <v>27.156415185007202</v>
      </c>
      <c r="Q408">
        <v>-9.5133376293669997E-3</v>
      </c>
    </row>
    <row r="409" spans="1:17" x14ac:dyDescent="0.3">
      <c r="A409" t="s">
        <v>931</v>
      </c>
      <c r="B409" t="s">
        <v>932</v>
      </c>
      <c r="C409" t="s">
        <v>3148</v>
      </c>
      <c r="D409" t="s">
        <v>24</v>
      </c>
      <c r="E409">
        <v>16361.79681444</v>
      </c>
      <c r="F409">
        <v>203.3</v>
      </c>
      <c r="G409">
        <v>20.8811795654902</v>
      </c>
      <c r="H409">
        <v>-5.3953151863943898</v>
      </c>
      <c r="I409">
        <v>-4.7378320662937599</v>
      </c>
      <c r="J409">
        <v>3.2394105353397098</v>
      </c>
      <c r="K409">
        <v>211.69302397285099</v>
      </c>
      <c r="L409">
        <v>194.58328584906599</v>
      </c>
      <c r="M409">
        <v>42.183379468385901</v>
      </c>
      <c r="N409">
        <v>0.91809253879421004</v>
      </c>
      <c r="O409">
        <v>14.485981308411199</v>
      </c>
      <c r="P409">
        <v>52.914629559984903</v>
      </c>
      <c r="Q409">
        <v>0.17570345321922001</v>
      </c>
    </row>
    <row r="410" spans="1:17" x14ac:dyDescent="0.3">
      <c r="A410" t="s">
        <v>933</v>
      </c>
      <c r="B410" t="s">
        <v>934</v>
      </c>
      <c r="C410" t="s">
        <v>3162</v>
      </c>
      <c r="D410" t="s">
        <v>460</v>
      </c>
      <c r="E410">
        <v>16325.97732036</v>
      </c>
      <c r="F410">
        <v>5324.85</v>
      </c>
      <c r="G410">
        <v>-17.583299631329599</v>
      </c>
      <c r="H410">
        <v>-3.8154286657395602</v>
      </c>
      <c r="I410">
        <v>13.4777262270644</v>
      </c>
      <c r="J410">
        <v>0.67059833713096395</v>
      </c>
      <c r="K410">
        <v>5226.2768752849897</v>
      </c>
      <c r="L410">
        <v>4925.6128606316497</v>
      </c>
      <c r="M410">
        <v>62.669337298869102</v>
      </c>
      <c r="N410">
        <v>0.600649902776206</v>
      </c>
      <c r="O410">
        <v>11.9064386790238</v>
      </c>
      <c r="P410">
        <v>32.4260134294951</v>
      </c>
      <c r="Q410">
        <v>4.4758714711369003E-2</v>
      </c>
    </row>
    <row r="411" spans="1:17" x14ac:dyDescent="0.3">
      <c r="A411" t="s">
        <v>935</v>
      </c>
      <c r="B411" t="s">
        <v>936</v>
      </c>
      <c r="C411" t="s">
        <v>3148</v>
      </c>
      <c r="D411" t="s">
        <v>54</v>
      </c>
      <c r="E411">
        <v>16109.427773216001</v>
      </c>
      <c r="F411">
        <v>195.28</v>
      </c>
      <c r="G411">
        <v>-23.645563276067399</v>
      </c>
      <c r="H411">
        <v>-7.5660211458564097</v>
      </c>
      <c r="I411">
        <v>-32.813676537959097</v>
      </c>
      <c r="J411">
        <v>-0.97366136681139703</v>
      </c>
      <c r="K411">
        <v>207.40475742536501</v>
      </c>
      <c r="L411">
        <v>210.620429840405</v>
      </c>
      <c r="M411">
        <v>25.263616130980999</v>
      </c>
      <c r="N411">
        <v>0.36567506388864002</v>
      </c>
      <c r="O411">
        <v>48.120647275706602</v>
      </c>
      <c r="P411">
        <v>6.69580658380002</v>
      </c>
      <c r="Q411">
        <v>4.2134771785930003E-2</v>
      </c>
    </row>
    <row r="412" spans="1:17" x14ac:dyDescent="0.3">
      <c r="A412" t="s">
        <v>937</v>
      </c>
      <c r="B412" t="s">
        <v>938</v>
      </c>
      <c r="C412" t="s">
        <v>3157</v>
      </c>
      <c r="D412" t="s">
        <v>138</v>
      </c>
      <c r="E412">
        <v>16077.1899235</v>
      </c>
      <c r="F412">
        <v>614.5</v>
      </c>
      <c r="G412">
        <v>189.57674579348301</v>
      </c>
      <c r="H412">
        <v>1.1797763886971799</v>
      </c>
      <c r="I412">
        <v>223.27963957271299</v>
      </c>
      <c r="J412">
        <v>15.558669513037399</v>
      </c>
      <c r="K412">
        <v>560.28763990973903</v>
      </c>
      <c r="L412">
        <v>378.01414189166201</v>
      </c>
      <c r="M412">
        <v>49.976133493876901</v>
      </c>
      <c r="N412">
        <v>0.80350898579654195</v>
      </c>
      <c r="O412">
        <v>12.937347436940501</v>
      </c>
      <c r="P412">
        <v>318.86779591697598</v>
      </c>
      <c r="Q412">
        <v>0.271833605730192</v>
      </c>
    </row>
    <row r="413" spans="1:17" x14ac:dyDescent="0.3">
      <c r="A413" t="s">
        <v>939</v>
      </c>
      <c r="B413" t="s">
        <v>940</v>
      </c>
      <c r="C413" t="s">
        <v>3147</v>
      </c>
      <c r="D413" t="s">
        <v>21</v>
      </c>
      <c r="E413">
        <v>16069.213077734999</v>
      </c>
      <c r="F413">
        <v>708.35</v>
      </c>
      <c r="G413">
        <v>2.7616828456473899</v>
      </c>
      <c r="H413">
        <v>-7.9460097748248204</v>
      </c>
      <c r="I413">
        <v>7.3222275922724398</v>
      </c>
      <c r="J413">
        <v>8.3563057924974196</v>
      </c>
      <c r="K413">
        <v>725.31986589551605</v>
      </c>
      <c r="L413">
        <v>659.75706452447105</v>
      </c>
      <c r="M413">
        <v>56.328881856939802</v>
      </c>
      <c r="N413">
        <v>0.67055009549475098</v>
      </c>
      <c r="O413">
        <v>18.514858473918199</v>
      </c>
      <c r="P413">
        <v>55.237782160858998</v>
      </c>
      <c r="Q413">
        <v>3.2715717085405001E-2</v>
      </c>
    </row>
    <row r="414" spans="1:17" x14ac:dyDescent="0.3">
      <c r="A414" t="s">
        <v>941</v>
      </c>
      <c r="B414" t="s">
        <v>942</v>
      </c>
      <c r="C414" t="s">
        <v>3159</v>
      </c>
      <c r="D414" t="s">
        <v>943</v>
      </c>
      <c r="E414">
        <v>16004.045078629901</v>
      </c>
      <c r="F414">
        <v>1344.7</v>
      </c>
      <c r="G414">
        <v>64.088360896111197</v>
      </c>
      <c r="H414">
        <v>7.7695097750879496</v>
      </c>
      <c r="I414">
        <v>-19.6054355776532</v>
      </c>
      <c r="J414">
        <v>4.4724568797737598</v>
      </c>
      <c r="K414">
        <v>1344.9739743328901</v>
      </c>
      <c r="L414">
        <v>1251.7734517629101</v>
      </c>
      <c r="M414">
        <v>49.346529134283301</v>
      </c>
      <c r="N414">
        <v>0.80042574908381203</v>
      </c>
      <c r="O414">
        <v>26.050420168067198</v>
      </c>
      <c r="P414">
        <v>104.579339723109</v>
      </c>
      <c r="Q414">
        <v>0.19100357825702999</v>
      </c>
    </row>
    <row r="415" spans="1:17" x14ac:dyDescent="0.3">
      <c r="A415" t="s">
        <v>944</v>
      </c>
      <c r="B415" t="s">
        <v>945</v>
      </c>
      <c r="C415" t="s">
        <v>3165</v>
      </c>
      <c r="D415" t="s">
        <v>946</v>
      </c>
      <c r="E415">
        <v>15905.3429292</v>
      </c>
      <c r="F415">
        <v>1620.75</v>
      </c>
      <c r="G415">
        <v>-33.919676898625703</v>
      </c>
      <c r="H415">
        <v>-3.6077921013773699</v>
      </c>
      <c r="I415">
        <v>3.6001928932112599</v>
      </c>
      <c r="J415">
        <v>2.0773847193489998</v>
      </c>
      <c r="K415">
        <v>1580.63730038688</v>
      </c>
      <c r="L415">
        <v>1509.57872660047</v>
      </c>
      <c r="M415">
        <v>50.228823042122798</v>
      </c>
      <c r="N415">
        <v>0.93679356563176897</v>
      </c>
      <c r="O415">
        <v>12.935369427734001</v>
      </c>
      <c r="P415">
        <v>34.5914299950174</v>
      </c>
      <c r="Q415">
        <v>-3.1110670872156999E-2</v>
      </c>
    </row>
    <row r="416" spans="1:17" x14ac:dyDescent="0.3">
      <c r="A416" t="s">
        <v>947</v>
      </c>
      <c r="B416" t="s">
        <v>948</v>
      </c>
      <c r="C416" t="s">
        <v>3159</v>
      </c>
      <c r="D416" t="s">
        <v>159</v>
      </c>
      <c r="E416">
        <v>15886.393044349999</v>
      </c>
      <c r="F416">
        <v>707.95</v>
      </c>
      <c r="G416">
        <v>47.312952331384402</v>
      </c>
      <c r="H416">
        <v>10.0537101863339</v>
      </c>
      <c r="I416">
        <v>30.7699274421472</v>
      </c>
      <c r="J416">
        <v>10.958367634385899</v>
      </c>
      <c r="K416">
        <v>646.79198546561497</v>
      </c>
      <c r="L416">
        <v>568.24401357798502</v>
      </c>
      <c r="M416">
        <v>64.7333989402036</v>
      </c>
      <c r="N416">
        <v>1.0033357696124099</v>
      </c>
      <c r="O416">
        <v>1.6738470230948299</v>
      </c>
      <c r="P416">
        <v>98.5138450753592</v>
      </c>
      <c r="Q416">
        <v>0.22775324386312101</v>
      </c>
    </row>
    <row r="417" spans="1:17" x14ac:dyDescent="0.3">
      <c r="A417" t="s">
        <v>949</v>
      </c>
      <c r="B417" t="s">
        <v>950</v>
      </c>
      <c r="C417" t="s">
        <v>3152</v>
      </c>
      <c r="D417" t="s">
        <v>51</v>
      </c>
      <c r="E417">
        <v>15814.8978211799</v>
      </c>
      <c r="F417">
        <v>6866.9</v>
      </c>
      <c r="G417">
        <v>19.282425810318699</v>
      </c>
      <c r="H417">
        <v>-3.2494210362849199</v>
      </c>
      <c r="I417">
        <v>16.5810187822991</v>
      </c>
      <c r="J417">
        <v>2.4948835178885198</v>
      </c>
      <c r="K417">
        <v>6879.9473010007896</v>
      </c>
      <c r="L417">
        <v>6083.4327762723096</v>
      </c>
      <c r="M417">
        <v>42.285016440691997</v>
      </c>
      <c r="N417">
        <v>0.71029708982619899</v>
      </c>
      <c r="O417">
        <v>10.675850820603101</v>
      </c>
      <c r="P417">
        <v>51.4338331000015</v>
      </c>
      <c r="Q417">
        <v>2.5080752663823001E-2</v>
      </c>
    </row>
    <row r="418" spans="1:17" x14ac:dyDescent="0.3">
      <c r="A418" t="s">
        <v>951</v>
      </c>
      <c r="B418" t="s">
        <v>952</v>
      </c>
      <c r="C418" t="s">
        <v>3148</v>
      </c>
      <c r="D418" t="s">
        <v>225</v>
      </c>
      <c r="E418">
        <v>15720.820217189999</v>
      </c>
      <c r="F418">
        <v>1232.9000000000001</v>
      </c>
      <c r="G418">
        <v>25.985561870773999</v>
      </c>
      <c r="H418">
        <v>-7.2134631340926596</v>
      </c>
      <c r="I418">
        <v>24.561500380819201</v>
      </c>
      <c r="J418">
        <v>1.5904226365377501</v>
      </c>
      <c r="K418">
        <v>1186.62976837261</v>
      </c>
      <c r="L418">
        <v>1021.09974018577</v>
      </c>
      <c r="M418">
        <v>52.1032506127031</v>
      </c>
      <c r="N418">
        <v>0.918351940681848</v>
      </c>
      <c r="O418">
        <v>8.7679454943628805</v>
      </c>
      <c r="P418">
        <v>66.383265856950004</v>
      </c>
      <c r="Q418">
        <v>2.0785513233279999E-3</v>
      </c>
    </row>
    <row r="419" spans="1:17" x14ac:dyDescent="0.3">
      <c r="A419" t="s">
        <v>953</v>
      </c>
      <c r="B419" t="s">
        <v>954</v>
      </c>
      <c r="C419" t="s">
        <v>3159</v>
      </c>
      <c r="D419" t="s">
        <v>274</v>
      </c>
      <c r="E419">
        <v>15702.688624500001</v>
      </c>
      <c r="F419">
        <v>902.25</v>
      </c>
      <c r="G419">
        <v>16.630810252394099</v>
      </c>
      <c r="H419">
        <v>3.4336913775114901</v>
      </c>
      <c r="I419">
        <v>-7.8608691455539699</v>
      </c>
      <c r="J419">
        <v>6.6851785052184196</v>
      </c>
      <c r="K419">
        <v>905.71252582221803</v>
      </c>
      <c r="L419">
        <v>844.51523359919099</v>
      </c>
      <c r="M419">
        <v>54.904198419645702</v>
      </c>
      <c r="N419">
        <v>1.2486772655305001</v>
      </c>
      <c r="O419">
        <v>17.484067608755801</v>
      </c>
      <c r="P419">
        <v>61.421619494042297</v>
      </c>
      <c r="Q419">
        <v>0.15970114370973901</v>
      </c>
    </row>
    <row r="420" spans="1:17" x14ac:dyDescent="0.3">
      <c r="A420" t="s">
        <v>955</v>
      </c>
      <c r="B420" t="s">
        <v>956</v>
      </c>
      <c r="C420" t="s">
        <v>3151</v>
      </c>
      <c r="D420" t="s">
        <v>48</v>
      </c>
      <c r="E420">
        <v>15660.1688361299</v>
      </c>
      <c r="F420">
        <v>1619.1</v>
      </c>
      <c r="G420">
        <v>8.0534649014694892</v>
      </c>
      <c r="H420">
        <v>1.1891405613725301</v>
      </c>
      <c r="I420">
        <v>9.3386586282332402</v>
      </c>
      <c r="J420">
        <v>1.24458382189251</v>
      </c>
      <c r="K420">
        <v>1637.0672098129101</v>
      </c>
      <c r="L420">
        <v>1507.52026028148</v>
      </c>
      <c r="M420">
        <v>44.016625237565499</v>
      </c>
      <c r="N420">
        <v>0.72085296731649895</v>
      </c>
      <c r="O420">
        <v>14.878636279414501</v>
      </c>
      <c r="P420">
        <v>57.968681399092603</v>
      </c>
      <c r="Q420">
        <v>-6.9905914575167996E-2</v>
      </c>
    </row>
    <row r="421" spans="1:17" x14ac:dyDescent="0.3">
      <c r="A421" t="s">
        <v>957</v>
      </c>
      <c r="B421" t="s">
        <v>958</v>
      </c>
      <c r="C421" t="s">
        <v>3149</v>
      </c>
      <c r="D421" t="s">
        <v>27</v>
      </c>
      <c r="E421">
        <v>15574.909201008901</v>
      </c>
      <c r="F421">
        <v>79.67</v>
      </c>
      <c r="G421">
        <v>-44.134864651950302</v>
      </c>
      <c r="H421">
        <v>-11.015875785215799</v>
      </c>
      <c r="I421">
        <v>-8.0182898487254395</v>
      </c>
      <c r="J421">
        <v>4.5419862328458898</v>
      </c>
      <c r="K421">
        <v>86.651492169180202</v>
      </c>
      <c r="L421">
        <v>85.977345532283707</v>
      </c>
      <c r="M421">
        <v>37.483026894747802</v>
      </c>
      <c r="N421">
        <v>0.26443874987539001</v>
      </c>
      <c r="O421">
        <v>39.826785490146797</v>
      </c>
      <c r="P421">
        <v>22.4750192159877</v>
      </c>
      <c r="Q421">
        <v>6.066712875336E-2</v>
      </c>
    </row>
    <row r="422" spans="1:17" x14ac:dyDescent="0.3">
      <c r="A422" t="s">
        <v>959</v>
      </c>
      <c r="B422" t="s">
        <v>960</v>
      </c>
      <c r="C422" t="s">
        <v>3148</v>
      </c>
      <c r="D422" t="s">
        <v>144</v>
      </c>
      <c r="E422">
        <v>15516.890069786999</v>
      </c>
      <c r="F422">
        <v>59.37</v>
      </c>
      <c r="G422">
        <v>111.56782148199299</v>
      </c>
      <c r="H422">
        <v>-16.294485793869701</v>
      </c>
      <c r="I422">
        <v>28.853607106778</v>
      </c>
      <c r="J422">
        <v>-1.6031704067388901</v>
      </c>
      <c r="K422">
        <v>67.418282147669601</v>
      </c>
      <c r="L422">
        <v>56.597981322317402</v>
      </c>
      <c r="M422">
        <v>24.934136906246501</v>
      </c>
      <c r="N422">
        <v>0.23106558438268099</v>
      </c>
      <c r="O422">
        <v>53.9498062994778</v>
      </c>
      <c r="P422">
        <v>191.029411764705</v>
      </c>
      <c r="Q422">
        <v>0.137266229728089</v>
      </c>
    </row>
    <row r="423" spans="1:17" x14ac:dyDescent="0.3">
      <c r="A423" t="s">
        <v>961</v>
      </c>
      <c r="B423" t="s">
        <v>962</v>
      </c>
      <c r="C423" t="s">
        <v>3160</v>
      </c>
      <c r="D423" t="s">
        <v>739</v>
      </c>
      <c r="E423">
        <v>15513.071461699999</v>
      </c>
      <c r="F423">
        <v>377.05</v>
      </c>
      <c r="G423">
        <v>17.293903020919199</v>
      </c>
      <c r="H423">
        <v>-13.9769383218953</v>
      </c>
      <c r="I423">
        <v>1.47772180707172</v>
      </c>
      <c r="J423">
        <v>8.1006652106831396</v>
      </c>
      <c r="K423">
        <v>384.64788614649098</v>
      </c>
      <c r="L423">
        <v>351.85995545199302</v>
      </c>
      <c r="M423">
        <v>56.336410211406097</v>
      </c>
      <c r="N423">
        <v>0.48035317123990601</v>
      </c>
      <c r="O423">
        <v>25.8188569155284</v>
      </c>
      <c r="P423">
        <v>63.934782608695599</v>
      </c>
      <c r="Q423">
        <v>0.197288339020152</v>
      </c>
    </row>
    <row r="424" spans="1:17" x14ac:dyDescent="0.3">
      <c r="A424" t="s">
        <v>963</v>
      </c>
      <c r="B424" t="s">
        <v>964</v>
      </c>
      <c r="C424" t="s">
        <v>3148</v>
      </c>
      <c r="D424" t="s">
        <v>54</v>
      </c>
      <c r="E424">
        <v>15506.684235279999</v>
      </c>
      <c r="F424">
        <v>183.2</v>
      </c>
      <c r="G424">
        <v>0.444718925834173</v>
      </c>
      <c r="H424">
        <v>-12.4968804285252</v>
      </c>
      <c r="I424">
        <v>-15.649187349624601</v>
      </c>
      <c r="J424">
        <v>0.15035754316698699</v>
      </c>
      <c r="K424">
        <v>200.087237217005</v>
      </c>
      <c r="L424">
        <v>188.39895813487999</v>
      </c>
      <c r="M424">
        <v>28.638374673211899</v>
      </c>
      <c r="N424">
        <v>0.87736094063973402</v>
      </c>
      <c r="O424">
        <v>25.764192139737901</v>
      </c>
      <c r="P424">
        <v>46.1507778220981</v>
      </c>
      <c r="Q424">
        <v>-2.9140882954022999E-2</v>
      </c>
    </row>
    <row r="425" spans="1:17" hidden="1" x14ac:dyDescent="0.3">
      <c r="A425" t="s">
        <v>965</v>
      </c>
      <c r="B425" t="s">
        <v>966</v>
      </c>
      <c r="C425" t="s">
        <v>3163</v>
      </c>
      <c r="D425" t="s">
        <v>746</v>
      </c>
      <c r="E425">
        <v>15502.9956089399</v>
      </c>
      <c r="F425">
        <v>890.53</v>
      </c>
      <c r="G425">
        <v>-2.09289322574178</v>
      </c>
      <c r="H425">
        <v>-5.4252063404691599E-3</v>
      </c>
      <c r="I425">
        <v>-1.0451763421192799</v>
      </c>
      <c r="J425">
        <v>-0.150918540311964</v>
      </c>
      <c r="K425">
        <v>890.57204091757501</v>
      </c>
      <c r="L425">
        <v>831.23206601991501</v>
      </c>
      <c r="M425">
        <v>63.673105172010501</v>
      </c>
      <c r="N425">
        <v>3.6296255376238</v>
      </c>
      <c r="O425">
        <v>5.4315969141971596</v>
      </c>
      <c r="P425">
        <v>32.318504650679003</v>
      </c>
      <c r="Q425">
        <v>-2.790653939747E-3</v>
      </c>
    </row>
    <row r="426" spans="1:17" x14ac:dyDescent="0.3">
      <c r="A426" t="s">
        <v>967</v>
      </c>
      <c r="B426" t="s">
        <v>968</v>
      </c>
      <c r="C426" t="s">
        <v>3159</v>
      </c>
      <c r="D426" t="s">
        <v>769</v>
      </c>
      <c r="E426">
        <v>15498.000674999999</v>
      </c>
      <c r="F426">
        <v>3721.5</v>
      </c>
      <c r="G426">
        <v>27.163307187075301</v>
      </c>
      <c r="H426">
        <v>-3.83551023550663</v>
      </c>
      <c r="I426">
        <v>-3.8894128499021998</v>
      </c>
      <c r="J426">
        <v>6.0928898922113399</v>
      </c>
      <c r="K426">
        <v>3868.6185949328001</v>
      </c>
      <c r="L426">
        <v>3636.17430717053</v>
      </c>
      <c r="M426">
        <v>51.657822272424802</v>
      </c>
      <c r="N426">
        <v>0.61795406243983197</v>
      </c>
      <c r="O426">
        <v>47.467419051457703</v>
      </c>
      <c r="P426">
        <v>95.349203432980701</v>
      </c>
      <c r="Q426">
        <v>0.11194012480134399</v>
      </c>
    </row>
    <row r="427" spans="1:17" x14ac:dyDescent="0.3">
      <c r="A427" t="s">
        <v>969</v>
      </c>
      <c r="B427" t="s">
        <v>970</v>
      </c>
      <c r="C427" t="s">
        <v>3159</v>
      </c>
      <c r="D427" t="s">
        <v>769</v>
      </c>
      <c r="E427">
        <v>15441.6942388799</v>
      </c>
      <c r="F427">
        <v>1146.5999999999999</v>
      </c>
      <c r="G427">
        <v>20.597272189459702</v>
      </c>
      <c r="H427">
        <v>-16.356466160423398</v>
      </c>
      <c r="I427">
        <v>12.9107382447131</v>
      </c>
      <c r="J427">
        <v>5.9960154833208303</v>
      </c>
      <c r="K427">
        <v>1297.1720027384299</v>
      </c>
      <c r="L427">
        <v>1214.6312189494399</v>
      </c>
      <c r="M427">
        <v>46.763143180471097</v>
      </c>
      <c r="N427">
        <v>1.6939937905904601</v>
      </c>
      <c r="O427">
        <v>65.441304727019002</v>
      </c>
      <c r="P427">
        <v>63.263562580093897</v>
      </c>
      <c r="Q427">
        <v>0.223777997834402</v>
      </c>
    </row>
    <row r="428" spans="1:17" x14ac:dyDescent="0.3">
      <c r="A428" t="s">
        <v>971</v>
      </c>
      <c r="B428" t="s">
        <v>972</v>
      </c>
      <c r="C428" t="s">
        <v>600</v>
      </c>
      <c r="D428" t="s">
        <v>600</v>
      </c>
      <c r="E428">
        <v>15416.096547624</v>
      </c>
      <c r="F428">
        <v>162.38</v>
      </c>
      <c r="G428">
        <v>-1.8139304003916299</v>
      </c>
      <c r="H428">
        <v>-10.640363622072799</v>
      </c>
      <c r="I428">
        <v>-3.3038047483473001</v>
      </c>
      <c r="J428">
        <v>3.9568382579253001</v>
      </c>
      <c r="K428">
        <v>173.053092361056</v>
      </c>
      <c r="L428">
        <v>158.59238283673699</v>
      </c>
      <c r="M428">
        <v>39.992300073898697</v>
      </c>
      <c r="N428">
        <v>0.82551337425294202</v>
      </c>
      <c r="O428">
        <v>31.142997906146</v>
      </c>
      <c r="P428">
        <v>35.035343035342997</v>
      </c>
      <c r="Q428">
        <v>1.11607508116E-4</v>
      </c>
    </row>
    <row r="429" spans="1:17" hidden="1" x14ac:dyDescent="0.3">
      <c r="A429" t="s">
        <v>973</v>
      </c>
      <c r="B429" t="s">
        <v>974</v>
      </c>
      <c r="C429" t="s">
        <v>3163</v>
      </c>
      <c r="D429" t="s">
        <v>159</v>
      </c>
      <c r="E429">
        <v>15229.457505029901</v>
      </c>
      <c r="F429">
        <v>12641.1</v>
      </c>
      <c r="G429">
        <v>360.67096680912198</v>
      </c>
      <c r="H429">
        <v>-0.26801399065362003</v>
      </c>
      <c r="I429">
        <v>105.39762433444299</v>
      </c>
      <c r="J429">
        <v>9.3876407739963597</v>
      </c>
      <c r="K429">
        <v>11580.4438371829</v>
      </c>
      <c r="L429">
        <v>8274.3034211634695</v>
      </c>
      <c r="M429">
        <v>55.699398604171002</v>
      </c>
      <c r="N429">
        <v>0.45353593477221898</v>
      </c>
      <c r="O429">
        <v>9.9587852322978208</v>
      </c>
      <c r="P429">
        <v>437.69034453424001</v>
      </c>
      <c r="Q429">
        <v>0.24702722360772</v>
      </c>
    </row>
    <row r="430" spans="1:17" x14ac:dyDescent="0.3">
      <c r="A430" t="s">
        <v>975</v>
      </c>
      <c r="B430" t="s">
        <v>976</v>
      </c>
      <c r="C430" t="s">
        <v>3148</v>
      </c>
      <c r="D430" t="s">
        <v>539</v>
      </c>
      <c r="E430">
        <v>15126.714395498901</v>
      </c>
      <c r="F430">
        <v>158.27000000000001</v>
      </c>
      <c r="G430">
        <v>52.476862746200403</v>
      </c>
      <c r="H430">
        <v>19.966035930681901</v>
      </c>
      <c r="I430">
        <v>85.210393044138598</v>
      </c>
      <c r="J430">
        <v>12.5433219229184</v>
      </c>
      <c r="K430">
        <v>126.194463443725</v>
      </c>
      <c r="L430">
        <v>101.62079026429799</v>
      </c>
      <c r="M430">
        <v>74.807537131734804</v>
      </c>
      <c r="N430">
        <v>1.4183454117776499</v>
      </c>
      <c r="O430">
        <v>4.2522272066721296</v>
      </c>
      <c r="P430">
        <v>129.376811594202</v>
      </c>
      <c r="Q430">
        <v>5.9229034375771997E-2</v>
      </c>
    </row>
    <row r="431" spans="1:17" x14ac:dyDescent="0.3">
      <c r="A431" t="s">
        <v>977</v>
      </c>
      <c r="B431" t="s">
        <v>978</v>
      </c>
      <c r="C431" t="s">
        <v>3147</v>
      </c>
      <c r="D431" t="s">
        <v>21</v>
      </c>
      <c r="E431">
        <v>15074.174393720001</v>
      </c>
      <c r="F431">
        <v>2674.3</v>
      </c>
      <c r="G431">
        <v>170.559432702496</v>
      </c>
      <c r="H431">
        <v>-2.73189785944734</v>
      </c>
      <c r="I431">
        <v>57.223243673999697</v>
      </c>
      <c r="J431">
        <v>6.3028847846440996</v>
      </c>
      <c r="K431">
        <v>2540.4280431144598</v>
      </c>
      <c r="L431">
        <v>2046.8233973470999</v>
      </c>
      <c r="M431">
        <v>67.278310336346607</v>
      </c>
      <c r="N431">
        <v>1.35661601547584</v>
      </c>
      <c r="O431">
        <v>9.3744157349586708</v>
      </c>
      <c r="P431">
        <v>262.07690224749501</v>
      </c>
    </row>
    <row r="432" spans="1:17" x14ac:dyDescent="0.3">
      <c r="A432" t="s">
        <v>979</v>
      </c>
      <c r="B432" t="s">
        <v>980</v>
      </c>
      <c r="C432" t="s">
        <v>3159</v>
      </c>
      <c r="D432" t="s">
        <v>48</v>
      </c>
      <c r="E432">
        <v>14971.5760176</v>
      </c>
      <c r="F432">
        <v>814.5</v>
      </c>
      <c r="G432">
        <v>10.8348473199183</v>
      </c>
      <c r="H432">
        <v>5.7311152181582399</v>
      </c>
      <c r="I432">
        <v>49.296225870612503</v>
      </c>
      <c r="J432">
        <v>6.3414103989714699</v>
      </c>
      <c r="K432">
        <v>743.14096212861</v>
      </c>
      <c r="L432">
        <v>640.14940950255095</v>
      </c>
      <c r="M432">
        <v>69.360349298623106</v>
      </c>
      <c r="N432">
        <v>0.73531926407018799</v>
      </c>
      <c r="O432">
        <v>1.49785144260283</v>
      </c>
      <c r="P432">
        <v>81.808035714285694</v>
      </c>
      <c r="Q432">
        <v>0.110372209861982</v>
      </c>
    </row>
    <row r="433" spans="1:17" x14ac:dyDescent="0.3">
      <c r="A433" t="s">
        <v>981</v>
      </c>
      <c r="B433" t="s">
        <v>982</v>
      </c>
      <c r="C433" t="s">
        <v>3150</v>
      </c>
      <c r="D433" t="s">
        <v>983</v>
      </c>
      <c r="E433">
        <v>14943.517703625001</v>
      </c>
      <c r="F433">
        <v>777.25</v>
      </c>
      <c r="G433">
        <v>33.094983846206397</v>
      </c>
      <c r="H433">
        <v>-3.4994503075224901</v>
      </c>
      <c r="I433">
        <v>38.316295432326498</v>
      </c>
      <c r="J433">
        <v>6.5441863097347301</v>
      </c>
      <c r="K433">
        <v>770.95924926676605</v>
      </c>
      <c r="L433">
        <v>669.55919365170803</v>
      </c>
      <c r="M433">
        <v>60.209984609454501</v>
      </c>
      <c r="N433">
        <v>0.86800755324823997</v>
      </c>
      <c r="O433">
        <v>12.7951109681569</v>
      </c>
      <c r="P433">
        <v>74.134647697994794</v>
      </c>
      <c r="Q433">
        <v>-1.1718478017439999E-3</v>
      </c>
    </row>
    <row r="434" spans="1:17" x14ac:dyDescent="0.3">
      <c r="A434" t="s">
        <v>984</v>
      </c>
      <c r="B434" t="s">
        <v>985</v>
      </c>
      <c r="C434" t="s">
        <v>3152</v>
      </c>
      <c r="D434" t="s">
        <v>263</v>
      </c>
      <c r="E434">
        <v>14917.433005335</v>
      </c>
      <c r="F434">
        <v>1468.95</v>
      </c>
      <c r="G434">
        <v>11.7404273612569</v>
      </c>
      <c r="H434">
        <v>7.7559807627259101</v>
      </c>
      <c r="I434">
        <v>-1.2742168543666099</v>
      </c>
      <c r="J434">
        <v>1.55267066136817</v>
      </c>
      <c r="K434">
        <v>1331.9665709885301</v>
      </c>
      <c r="L434">
        <v>1247.09794449731</v>
      </c>
      <c r="M434">
        <v>73.087163182267105</v>
      </c>
      <c r="N434">
        <v>0.47477679708945297</v>
      </c>
      <c r="O434">
        <v>12.257054358555401</v>
      </c>
      <c r="P434">
        <v>47.937962636587898</v>
      </c>
      <c r="Q434">
        <v>0.140669196109758</v>
      </c>
    </row>
    <row r="435" spans="1:17" x14ac:dyDescent="0.3">
      <c r="A435" t="s">
        <v>986</v>
      </c>
      <c r="B435" t="s">
        <v>987</v>
      </c>
      <c r="C435" t="s">
        <v>3153</v>
      </c>
      <c r="D435" t="s">
        <v>119</v>
      </c>
      <c r="E435">
        <v>14911.26706407</v>
      </c>
      <c r="F435">
        <v>1027.6500000000001</v>
      </c>
      <c r="G435">
        <v>99.040879243927193</v>
      </c>
      <c r="H435">
        <v>-6.4958992869784904</v>
      </c>
      <c r="I435">
        <v>96.410877748313794</v>
      </c>
      <c r="J435">
        <v>4.0172841024007901</v>
      </c>
      <c r="K435">
        <v>1014.20067017033</v>
      </c>
      <c r="L435">
        <v>743.05354039374504</v>
      </c>
      <c r="M435">
        <v>37.427019600467503</v>
      </c>
      <c r="N435">
        <v>0.36990837744398303</v>
      </c>
      <c r="O435">
        <v>31.153602880358001</v>
      </c>
      <c r="P435">
        <v>174.699278267842</v>
      </c>
      <c r="Q435">
        <v>0.20214746681946999</v>
      </c>
    </row>
    <row r="436" spans="1:17" x14ac:dyDescent="0.3">
      <c r="A436" t="s">
        <v>988</v>
      </c>
      <c r="B436" t="s">
        <v>989</v>
      </c>
      <c r="C436" t="s">
        <v>3155</v>
      </c>
      <c r="D436" t="s">
        <v>119</v>
      </c>
      <c r="E436">
        <v>14799.559542499999</v>
      </c>
      <c r="F436">
        <v>50.5</v>
      </c>
      <c r="G436">
        <v>-30.0298636015814</v>
      </c>
      <c r="H436">
        <v>-5.0690715375700899</v>
      </c>
      <c r="I436">
        <v>-31.444145702210601</v>
      </c>
      <c r="J436">
        <v>-5.8596815870111701E-2</v>
      </c>
      <c r="K436">
        <v>53.3375484798309</v>
      </c>
      <c r="L436">
        <v>54.873604772345502</v>
      </c>
      <c r="M436">
        <v>36.184896672526897</v>
      </c>
      <c r="N436">
        <v>0.77158055437145801</v>
      </c>
      <c r="O436">
        <v>45.940594059405903</v>
      </c>
      <c r="P436">
        <v>28.991060025542701</v>
      </c>
    </row>
    <row r="437" spans="1:17" x14ac:dyDescent="0.3">
      <c r="A437" t="s">
        <v>990</v>
      </c>
      <c r="B437" t="s">
        <v>991</v>
      </c>
      <c r="C437" t="s">
        <v>3162</v>
      </c>
      <c r="D437" t="s">
        <v>992</v>
      </c>
      <c r="E437">
        <v>14770.0364519799</v>
      </c>
      <c r="F437">
        <v>831.8</v>
      </c>
      <c r="G437">
        <v>35.199356878327897</v>
      </c>
      <c r="H437">
        <v>-2.43102082378794E-2</v>
      </c>
      <c r="I437">
        <v>24.485924065181901</v>
      </c>
      <c r="J437">
        <v>1.61527289778409</v>
      </c>
      <c r="K437">
        <v>812.24755128424397</v>
      </c>
      <c r="L437">
        <v>710.11020075554802</v>
      </c>
      <c r="M437">
        <v>54.0121558347644</v>
      </c>
      <c r="N437">
        <v>0.71840637005437202</v>
      </c>
      <c r="O437">
        <v>5.2536667468141296</v>
      </c>
      <c r="P437">
        <v>83.741992489507396</v>
      </c>
      <c r="Q437">
        <v>6.3084401495150003E-2</v>
      </c>
    </row>
    <row r="438" spans="1:17" x14ac:dyDescent="0.3">
      <c r="A438" t="s">
        <v>993</v>
      </c>
      <c r="B438" t="s">
        <v>994</v>
      </c>
      <c r="C438" t="s">
        <v>3151</v>
      </c>
      <c r="D438" t="s">
        <v>483</v>
      </c>
      <c r="E438">
        <v>14768.95397502</v>
      </c>
      <c r="F438">
        <v>307.3</v>
      </c>
      <c r="G438">
        <v>-4.4843921515130303</v>
      </c>
      <c r="H438">
        <v>-54.713080754159897</v>
      </c>
      <c r="I438">
        <v>-20.019900207516201</v>
      </c>
      <c r="J438">
        <v>3.53508334092251</v>
      </c>
      <c r="K438">
        <v>335.11451759986102</v>
      </c>
      <c r="L438">
        <v>324.28094493017801</v>
      </c>
      <c r="M438">
        <v>36.749127090008798</v>
      </c>
      <c r="N438">
        <v>1.0793701803717599</v>
      </c>
      <c r="O438">
        <v>34.3882199804751</v>
      </c>
      <c r="P438">
        <v>42.169789498033701</v>
      </c>
      <c r="Q438">
        <v>7.3508235503619998E-2</v>
      </c>
    </row>
    <row r="439" spans="1:17" x14ac:dyDescent="0.3">
      <c r="A439" t="s">
        <v>995</v>
      </c>
      <c r="B439" t="s">
        <v>996</v>
      </c>
      <c r="C439" t="s">
        <v>3152</v>
      </c>
      <c r="D439" t="s">
        <v>51</v>
      </c>
      <c r="E439">
        <v>14736.52338144</v>
      </c>
      <c r="F439">
        <v>1202.7</v>
      </c>
      <c r="G439">
        <v>53.205953588199399</v>
      </c>
      <c r="H439">
        <v>-5.8500796836234796</v>
      </c>
      <c r="I439">
        <v>39.525284879138397</v>
      </c>
      <c r="J439">
        <v>3.4196524071300498</v>
      </c>
      <c r="K439">
        <v>1096.29730504279</v>
      </c>
      <c r="L439">
        <v>907.90523257199902</v>
      </c>
      <c r="M439">
        <v>63.1319861424371</v>
      </c>
      <c r="N439">
        <v>0.68504586972662895</v>
      </c>
      <c r="O439">
        <v>11.0085640641888</v>
      </c>
      <c r="P439">
        <v>96.776832460732905</v>
      </c>
      <c r="Q439">
        <v>7.1311704883131002E-2</v>
      </c>
    </row>
    <row r="440" spans="1:17" x14ac:dyDescent="0.3">
      <c r="A440" t="s">
        <v>997</v>
      </c>
      <c r="B440" t="s">
        <v>998</v>
      </c>
      <c r="C440" t="s">
        <v>3154</v>
      </c>
      <c r="D440" t="s">
        <v>274</v>
      </c>
      <c r="E440">
        <v>14726.0513859</v>
      </c>
      <c r="F440">
        <v>6173</v>
      </c>
      <c r="G440">
        <v>10.816700571452699</v>
      </c>
      <c r="H440">
        <v>0.89961765853845899</v>
      </c>
      <c r="I440">
        <v>30.275957478422399</v>
      </c>
      <c r="J440">
        <v>4.5465801624451698</v>
      </c>
      <c r="K440">
        <v>6027.8996283214501</v>
      </c>
      <c r="L440">
        <v>5204.3767478937998</v>
      </c>
      <c r="M440">
        <v>41.756713400666897</v>
      </c>
      <c r="N440">
        <v>0.40015337584347199</v>
      </c>
      <c r="O440">
        <v>15.3612506074842</v>
      </c>
      <c r="P440">
        <v>63.218360413003502</v>
      </c>
      <c r="Q440">
        <v>0.121302445002703</v>
      </c>
    </row>
    <row r="441" spans="1:17" x14ac:dyDescent="0.3">
      <c r="A441" t="s">
        <v>999</v>
      </c>
      <c r="B441" t="s">
        <v>1000</v>
      </c>
      <c r="C441" t="s">
        <v>3162</v>
      </c>
      <c r="D441" t="s">
        <v>460</v>
      </c>
      <c r="E441">
        <v>14665.3442625799</v>
      </c>
      <c r="F441">
        <v>779.9</v>
      </c>
      <c r="G441">
        <v>13.745282792121699</v>
      </c>
      <c r="H441">
        <v>-8.3144096578144406</v>
      </c>
      <c r="I441">
        <v>9.5943116077565307</v>
      </c>
      <c r="J441">
        <v>-2.96187834541203E-3</v>
      </c>
      <c r="K441">
        <v>835.81708965381199</v>
      </c>
      <c r="L441">
        <v>739.97106578609396</v>
      </c>
      <c r="M441">
        <v>31.099197080044</v>
      </c>
      <c r="N441">
        <v>0.52284060324346204</v>
      </c>
      <c r="O441">
        <v>18.810103859469098</v>
      </c>
      <c r="P441">
        <v>49.621103117505903</v>
      </c>
      <c r="Q441">
        <v>0.127232995244871</v>
      </c>
    </row>
    <row r="442" spans="1:17" x14ac:dyDescent="0.3">
      <c r="A442" t="s">
        <v>1001</v>
      </c>
      <c r="B442" t="s">
        <v>1002</v>
      </c>
      <c r="C442" t="s">
        <v>3153</v>
      </c>
      <c r="D442" t="s">
        <v>109</v>
      </c>
      <c r="E442">
        <v>14659.548430953</v>
      </c>
      <c r="F442">
        <v>21.39</v>
      </c>
      <c r="G442">
        <v>99.483292891440797</v>
      </c>
      <c r="H442">
        <v>23.1477397754248</v>
      </c>
      <c r="I442">
        <v>12.219496319606</v>
      </c>
      <c r="J442">
        <v>19.665901154767202</v>
      </c>
      <c r="K442">
        <v>18.898628266319601</v>
      </c>
      <c r="L442">
        <v>17.3007452813223</v>
      </c>
      <c r="M442">
        <v>61.804362434084602</v>
      </c>
      <c r="N442">
        <v>3.0011542272523202</v>
      </c>
      <c r="O442">
        <v>12.2019635343618</v>
      </c>
      <c r="P442">
        <v>156.16766467065801</v>
      </c>
      <c r="Q442">
        <v>0.13403414331411301</v>
      </c>
    </row>
    <row r="443" spans="1:17" x14ac:dyDescent="0.3">
      <c r="A443" t="s">
        <v>1003</v>
      </c>
      <c r="B443" t="s">
        <v>1004</v>
      </c>
      <c r="C443" t="s">
        <v>3152</v>
      </c>
      <c r="D443" t="s">
        <v>51</v>
      </c>
      <c r="E443">
        <v>14615.90896536</v>
      </c>
      <c r="F443">
        <v>1922.85</v>
      </c>
      <c r="G443">
        <v>49.042054706171797</v>
      </c>
      <c r="H443">
        <v>-0.46625044308816599</v>
      </c>
      <c r="I443">
        <v>35.339767340516303</v>
      </c>
      <c r="J443">
        <v>-0.27366976075696497</v>
      </c>
      <c r="K443">
        <v>1845.48770447739</v>
      </c>
      <c r="L443">
        <v>1534.72947709556</v>
      </c>
      <c r="M443">
        <v>48.652712953197202</v>
      </c>
      <c r="N443">
        <v>0.84551743425070702</v>
      </c>
      <c r="O443">
        <v>12.270847960059299</v>
      </c>
      <c r="P443">
        <v>101.556603773584</v>
      </c>
      <c r="Q443">
        <v>9.6756258103625994E-2</v>
      </c>
    </row>
    <row r="444" spans="1:17" x14ac:dyDescent="0.3">
      <c r="A444" t="s">
        <v>1005</v>
      </c>
      <c r="B444" t="s">
        <v>1006</v>
      </c>
      <c r="C444" t="s">
        <v>3152</v>
      </c>
      <c r="D444" t="s">
        <v>51</v>
      </c>
      <c r="E444">
        <v>14533.6400549399</v>
      </c>
      <c r="F444">
        <v>599.65</v>
      </c>
      <c r="G444">
        <v>43.247561719539398</v>
      </c>
      <c r="H444">
        <v>10.558145055603299</v>
      </c>
      <c r="I444">
        <v>33.949022559563097</v>
      </c>
      <c r="J444">
        <v>10.544398704024699</v>
      </c>
      <c r="K444">
        <v>591.08792524404203</v>
      </c>
      <c r="L444">
        <v>508.91084003817502</v>
      </c>
      <c r="M444">
        <v>59.697708637957597</v>
      </c>
      <c r="N444">
        <v>1.0893362215676801</v>
      </c>
      <c r="O444">
        <v>20.236804802801601</v>
      </c>
      <c r="P444">
        <v>88.007524690390298</v>
      </c>
      <c r="Q444">
        <v>6.9934499910658005E-2</v>
      </c>
    </row>
    <row r="445" spans="1:17" x14ac:dyDescent="0.3">
      <c r="A445" t="s">
        <v>1007</v>
      </c>
      <c r="B445" t="s">
        <v>1008</v>
      </c>
      <c r="C445" t="s">
        <v>3159</v>
      </c>
      <c r="D445" t="s">
        <v>274</v>
      </c>
      <c r="E445">
        <v>14429.41712</v>
      </c>
      <c r="F445">
        <v>4570.8999999999996</v>
      </c>
      <c r="G445">
        <v>30.1233707845754</v>
      </c>
      <c r="H445">
        <v>6.4166988129538796</v>
      </c>
      <c r="I445">
        <v>11.901776970771699</v>
      </c>
      <c r="J445">
        <v>10.45360438717</v>
      </c>
      <c r="K445">
        <v>4236.0488476336004</v>
      </c>
      <c r="L445">
        <v>3958.6981796707</v>
      </c>
      <c r="M445">
        <v>84.886790771241706</v>
      </c>
      <c r="N445">
        <v>1.1951811914380901</v>
      </c>
      <c r="O445">
        <v>9.3876479467938498</v>
      </c>
      <c r="P445">
        <v>65.612318840579704</v>
      </c>
      <c r="Q445">
        <v>0.18946903025652501</v>
      </c>
    </row>
    <row r="446" spans="1:17" x14ac:dyDescent="0.3">
      <c r="A446" t="s">
        <v>1009</v>
      </c>
      <c r="B446" t="s">
        <v>1010</v>
      </c>
      <c r="C446" t="s">
        <v>3150</v>
      </c>
      <c r="D446" t="s">
        <v>387</v>
      </c>
      <c r="E446">
        <v>14426.6235584799</v>
      </c>
      <c r="F446">
        <v>415.45</v>
      </c>
      <c r="G446">
        <v>110.263081976024</v>
      </c>
      <c r="H446">
        <v>-4.4511998832895996</v>
      </c>
      <c r="I446">
        <v>93.063015461906303</v>
      </c>
      <c r="J446">
        <v>6.3673419949572603</v>
      </c>
      <c r="K446">
        <v>377.31522121563199</v>
      </c>
      <c r="L446">
        <v>282.40063854608701</v>
      </c>
      <c r="M446">
        <v>64.316196141023795</v>
      </c>
      <c r="N446">
        <v>0.49294562908568301</v>
      </c>
      <c r="O446">
        <v>7.8228427006860004</v>
      </c>
      <c r="P446">
        <v>176.32191553042901</v>
      </c>
      <c r="Q446">
        <v>0.20107055992564901</v>
      </c>
    </row>
    <row r="447" spans="1:17" x14ac:dyDescent="0.3">
      <c r="A447" t="s">
        <v>1011</v>
      </c>
      <c r="B447" t="s">
        <v>1012</v>
      </c>
      <c r="C447" t="s">
        <v>3158</v>
      </c>
      <c r="D447" t="s">
        <v>739</v>
      </c>
      <c r="E447">
        <v>14410.156680175</v>
      </c>
      <c r="F447">
        <v>3069.25</v>
      </c>
      <c r="G447">
        <v>21.135340279335399</v>
      </c>
      <c r="H447">
        <v>10.1547991520829</v>
      </c>
      <c r="I447">
        <v>12.1942926771241</v>
      </c>
      <c r="J447">
        <v>-9.96465021733908E-2</v>
      </c>
      <c r="K447">
        <v>2825.7115886454599</v>
      </c>
      <c r="L447">
        <v>2510.7167048350898</v>
      </c>
      <c r="M447">
        <v>59.855714386985397</v>
      </c>
      <c r="N447">
        <v>1.1093882408409299</v>
      </c>
      <c r="O447">
        <v>4.8138796122831202</v>
      </c>
      <c r="P447">
        <v>64.526936478155903</v>
      </c>
      <c r="Q447">
        <v>9.4438674273731996E-2</v>
      </c>
    </row>
    <row r="448" spans="1:17" x14ac:dyDescent="0.3">
      <c r="A448" t="s">
        <v>1013</v>
      </c>
      <c r="B448" t="s">
        <v>1014</v>
      </c>
      <c r="C448" t="s">
        <v>3152</v>
      </c>
      <c r="D448" t="s">
        <v>51</v>
      </c>
      <c r="E448">
        <v>14400.196521329901</v>
      </c>
      <c r="F448">
        <v>1565.95</v>
      </c>
      <c r="G448">
        <v>179.792267292258</v>
      </c>
      <c r="H448">
        <v>15.4430821195548</v>
      </c>
      <c r="I448">
        <v>75.938100832065999</v>
      </c>
      <c r="J448">
        <v>12.0358027995967</v>
      </c>
      <c r="K448">
        <v>1332.9966600513401</v>
      </c>
      <c r="L448">
        <v>1004.79150638943</v>
      </c>
      <c r="M448">
        <v>78.250090091875904</v>
      </c>
      <c r="N448">
        <v>0.91778478963239196</v>
      </c>
      <c r="O448">
        <v>1.47194993454451</v>
      </c>
      <c r="P448">
        <v>235.32119914346799</v>
      </c>
      <c r="Q448">
        <v>0.12653541511278099</v>
      </c>
    </row>
    <row r="449" spans="1:17" x14ac:dyDescent="0.3">
      <c r="A449" t="s">
        <v>1015</v>
      </c>
      <c r="B449" t="s">
        <v>1016</v>
      </c>
      <c r="C449" t="s">
        <v>3159</v>
      </c>
      <c r="D449" t="s">
        <v>159</v>
      </c>
      <c r="E449">
        <v>14270.147174399999</v>
      </c>
      <c r="F449">
        <v>14104.95</v>
      </c>
      <c r="G449">
        <v>187.96617921770201</v>
      </c>
      <c r="H449">
        <v>-3.74768840003521</v>
      </c>
      <c r="I449">
        <v>32.595683457733202</v>
      </c>
      <c r="J449">
        <v>14.979176429804699</v>
      </c>
      <c r="K449">
        <v>13252.328631241</v>
      </c>
      <c r="L449">
        <v>10843.630455537999</v>
      </c>
      <c r="M449">
        <v>67.148359128050799</v>
      </c>
      <c r="N449">
        <v>1.1858932672784499</v>
      </c>
      <c r="O449">
        <v>4.9277026859364899</v>
      </c>
      <c r="P449">
        <v>230.65580495809601</v>
      </c>
      <c r="Q449">
        <v>0.23889614456653599</v>
      </c>
    </row>
    <row r="450" spans="1:17" x14ac:dyDescent="0.3">
      <c r="A450" t="s">
        <v>1017</v>
      </c>
      <c r="B450" t="s">
        <v>1018</v>
      </c>
      <c r="C450" t="s">
        <v>3154</v>
      </c>
      <c r="D450" t="s">
        <v>215</v>
      </c>
      <c r="E450">
        <v>14173.701665160001</v>
      </c>
      <c r="F450">
        <v>1726.8</v>
      </c>
      <c r="G450">
        <v>21.6760220261054</v>
      </c>
      <c r="H450">
        <v>8.2092548467470703</v>
      </c>
      <c r="I450">
        <v>-13.250748073620301</v>
      </c>
      <c r="J450">
        <v>10.8574030029051</v>
      </c>
      <c r="K450">
        <v>1662.9453675736199</v>
      </c>
      <c r="L450">
        <v>1615.8768676427901</v>
      </c>
      <c r="M450">
        <v>58.199093021826499</v>
      </c>
      <c r="N450">
        <v>1.45281623279341</v>
      </c>
      <c r="O450">
        <v>28.674426685198</v>
      </c>
      <c r="P450">
        <v>69.626719056974395</v>
      </c>
      <c r="Q450">
        <v>0.112543319826048</v>
      </c>
    </row>
    <row r="451" spans="1:17" x14ac:dyDescent="0.3">
      <c r="A451" t="s">
        <v>1019</v>
      </c>
      <c r="B451" t="s">
        <v>1020</v>
      </c>
      <c r="C451" t="s">
        <v>3158</v>
      </c>
      <c r="D451" t="s">
        <v>1021</v>
      </c>
      <c r="E451">
        <v>14139.172359066</v>
      </c>
      <c r="F451">
        <v>180.86</v>
      </c>
      <c r="G451">
        <v>-7.7615341360664702</v>
      </c>
      <c r="H451">
        <v>-3.8436245473402701</v>
      </c>
      <c r="I451">
        <v>-30.814285524529101</v>
      </c>
      <c r="J451">
        <v>-1.4470459893304499</v>
      </c>
      <c r="K451">
        <v>192.75112837889</v>
      </c>
      <c r="L451">
        <v>195.827983200322</v>
      </c>
      <c r="M451">
        <v>31.0791106170551</v>
      </c>
      <c r="N451">
        <v>1.00525816838631</v>
      </c>
      <c r="O451">
        <v>31.3446864978436</v>
      </c>
      <c r="P451">
        <v>32.790014684287797</v>
      </c>
      <c r="Q451">
        <v>1.0636255099216001E-2</v>
      </c>
    </row>
    <row r="452" spans="1:17" x14ac:dyDescent="0.3">
      <c r="A452" t="s">
        <v>1022</v>
      </c>
      <c r="B452" t="s">
        <v>1023</v>
      </c>
      <c r="C452" t="s">
        <v>3159</v>
      </c>
      <c r="D452" t="s">
        <v>92</v>
      </c>
      <c r="E452">
        <v>14068.771409700001</v>
      </c>
      <c r="F452">
        <v>2513</v>
      </c>
      <c r="G452">
        <v>-0.87889819192942598</v>
      </c>
      <c r="H452">
        <v>-8.4742580224567892</v>
      </c>
      <c r="I452">
        <v>-23.919366689610701</v>
      </c>
      <c r="J452">
        <v>8.6030947159243905</v>
      </c>
      <c r="K452">
        <v>2640.2495934624399</v>
      </c>
      <c r="L452">
        <v>2605.3713756748598</v>
      </c>
      <c r="M452">
        <v>59.234702871423401</v>
      </c>
      <c r="N452">
        <v>0.99395801525874705</v>
      </c>
      <c r="O452">
        <v>45.443692797453203</v>
      </c>
      <c r="P452">
        <v>44.841498559077799</v>
      </c>
      <c r="Q452">
        <v>0.124424374039129</v>
      </c>
    </row>
    <row r="453" spans="1:17" x14ac:dyDescent="0.3">
      <c r="A453" t="s">
        <v>1024</v>
      </c>
      <c r="B453" t="s">
        <v>1025</v>
      </c>
      <c r="C453" t="s">
        <v>3148</v>
      </c>
      <c r="D453" t="s">
        <v>587</v>
      </c>
      <c r="E453">
        <v>14058.3145633</v>
      </c>
      <c r="F453">
        <v>1776.35</v>
      </c>
      <c r="G453">
        <v>-18.067603909165001</v>
      </c>
      <c r="H453">
        <v>-6.3468463971967504</v>
      </c>
      <c r="I453">
        <v>2.1033870535966099</v>
      </c>
      <c r="J453">
        <v>-0.42492479100015901</v>
      </c>
      <c r="K453">
        <v>1770.19836757288</v>
      </c>
      <c r="L453">
        <v>1682.2506907765801</v>
      </c>
      <c r="M453">
        <v>52.425190572071202</v>
      </c>
      <c r="N453">
        <v>0.70603471544608198</v>
      </c>
      <c r="O453">
        <v>11.405409969881999</v>
      </c>
      <c r="P453">
        <v>35.910482019892797</v>
      </c>
      <c r="Q453">
        <v>-8.5655635951391002E-2</v>
      </c>
    </row>
    <row r="454" spans="1:17" x14ac:dyDescent="0.3">
      <c r="A454" t="s">
        <v>1026</v>
      </c>
      <c r="B454" t="s">
        <v>1027</v>
      </c>
      <c r="C454" t="s">
        <v>3150</v>
      </c>
      <c r="D454" t="s">
        <v>195</v>
      </c>
      <c r="E454">
        <v>13934.949857400001</v>
      </c>
      <c r="F454">
        <v>429</v>
      </c>
      <c r="G454">
        <v>0.39602661936290601</v>
      </c>
      <c r="H454">
        <v>-12.024880474047899</v>
      </c>
      <c r="I454">
        <v>-3.9371685480365501</v>
      </c>
      <c r="J454">
        <v>-1.00517846399257</v>
      </c>
      <c r="K454">
        <v>464.335403080871</v>
      </c>
      <c r="L454">
        <v>442.36153569462101</v>
      </c>
      <c r="M454">
        <v>36.366229883465799</v>
      </c>
      <c r="N454">
        <v>0.47341681657148899</v>
      </c>
      <c r="O454">
        <v>27.505827505827501</v>
      </c>
      <c r="P454">
        <v>67.381974248926994</v>
      </c>
    </row>
    <row r="455" spans="1:17" x14ac:dyDescent="0.3">
      <c r="A455" t="s">
        <v>1028</v>
      </c>
      <c r="B455" t="s">
        <v>1029</v>
      </c>
      <c r="C455" t="s">
        <v>3159</v>
      </c>
      <c r="D455" t="s">
        <v>274</v>
      </c>
      <c r="E455">
        <v>13932.296066700001</v>
      </c>
      <c r="F455">
        <v>1754.5</v>
      </c>
      <c r="G455">
        <v>61.567122735983801</v>
      </c>
      <c r="H455">
        <v>5.4581753221274703</v>
      </c>
      <c r="I455">
        <v>36.252240246922</v>
      </c>
      <c r="J455">
        <v>2.9981340559559402</v>
      </c>
      <c r="K455">
        <v>1793.11628648744</v>
      </c>
      <c r="L455">
        <v>1573.8945720015299</v>
      </c>
      <c r="M455">
        <v>52.816108026371701</v>
      </c>
      <c r="N455">
        <v>0.93176234849238504</v>
      </c>
      <c r="O455">
        <v>52.978056426332202</v>
      </c>
      <c r="P455">
        <v>118.425147836912</v>
      </c>
      <c r="Q455">
        <v>0.14560958210882599</v>
      </c>
    </row>
    <row r="456" spans="1:17" hidden="1" x14ac:dyDescent="0.3">
      <c r="A456" t="s">
        <v>1030</v>
      </c>
      <c r="B456" t="s">
        <v>1031</v>
      </c>
      <c r="C456" t="s">
        <v>3163</v>
      </c>
      <c r="D456" t="s">
        <v>51</v>
      </c>
      <c r="E456">
        <v>13860.114583279999</v>
      </c>
      <c r="F456">
        <v>880.6</v>
      </c>
      <c r="G456">
        <v>-16.272506864358899</v>
      </c>
      <c r="H456">
        <v>-5.9713256835283897</v>
      </c>
      <c r="I456">
        <v>-1.91012915695819</v>
      </c>
      <c r="J456">
        <v>3.3281949086937201</v>
      </c>
      <c r="M456">
        <v>64.909739652952396</v>
      </c>
      <c r="O456">
        <v>33.5339541221894</v>
      </c>
      <c r="P456">
        <v>21.462068965517201</v>
      </c>
    </row>
    <row r="457" spans="1:17" x14ac:dyDescent="0.3">
      <c r="A457" t="s">
        <v>1032</v>
      </c>
      <c r="B457" t="s">
        <v>1033</v>
      </c>
      <c r="C457" t="s">
        <v>3151</v>
      </c>
      <c r="D457" t="s">
        <v>282</v>
      </c>
      <c r="E457">
        <v>13599.22464473</v>
      </c>
      <c r="F457">
        <v>582.54999999999995</v>
      </c>
      <c r="G457">
        <v>70.575198218221502</v>
      </c>
      <c r="H457">
        <v>-24.538143150763201</v>
      </c>
      <c r="I457">
        <v>4.7923466617966799</v>
      </c>
      <c r="J457">
        <v>7.4149159845586201</v>
      </c>
      <c r="K457">
        <v>642.99323671856803</v>
      </c>
      <c r="L457">
        <v>607.55321846184097</v>
      </c>
      <c r="M457">
        <v>48.1664180362148</v>
      </c>
      <c r="N457">
        <v>1.7620236595226499</v>
      </c>
      <c r="O457">
        <v>42.1337224272594</v>
      </c>
      <c r="P457">
        <v>130.25691699604701</v>
      </c>
      <c r="Q457">
        <v>3.4947887174693E-2</v>
      </c>
    </row>
    <row r="458" spans="1:17" x14ac:dyDescent="0.3">
      <c r="A458" t="s">
        <v>1034</v>
      </c>
      <c r="B458" t="s">
        <v>1035</v>
      </c>
      <c r="C458" t="s">
        <v>3160</v>
      </c>
      <c r="D458" t="s">
        <v>532</v>
      </c>
      <c r="E458">
        <v>13490.869167999999</v>
      </c>
      <c r="F458">
        <v>868</v>
      </c>
      <c r="G458">
        <v>-34.343395736718698</v>
      </c>
      <c r="H458">
        <v>3.4187568633844299</v>
      </c>
      <c r="I458">
        <v>-7.7990725416796298</v>
      </c>
      <c r="J458">
        <v>-1.41343621405127</v>
      </c>
      <c r="K458">
        <v>859.87797626848101</v>
      </c>
      <c r="L458">
        <v>836.67064920258304</v>
      </c>
      <c r="M458">
        <v>40.965706438713802</v>
      </c>
      <c r="N458">
        <v>0.71212186610964701</v>
      </c>
      <c r="O458">
        <v>10.2534562211981</v>
      </c>
      <c r="P458">
        <v>22.43458636011</v>
      </c>
      <c r="Q458">
        <v>3.7285264147887999E-2</v>
      </c>
    </row>
    <row r="459" spans="1:17" x14ac:dyDescent="0.3">
      <c r="A459" t="s">
        <v>1036</v>
      </c>
      <c r="B459" t="s">
        <v>1037</v>
      </c>
      <c r="C459" t="s">
        <v>3150</v>
      </c>
      <c r="D459" t="s">
        <v>992</v>
      </c>
      <c r="E459">
        <v>13445.578433025001</v>
      </c>
      <c r="F459">
        <v>666.45</v>
      </c>
      <c r="G459">
        <v>30.6128200015917</v>
      </c>
      <c r="H459">
        <v>15.802583406241</v>
      </c>
      <c r="I459">
        <v>68.942148976016895</v>
      </c>
      <c r="J459">
        <v>3.7027746237182901</v>
      </c>
      <c r="K459">
        <v>584.38491164857703</v>
      </c>
      <c r="L459">
        <v>478.15421585718298</v>
      </c>
      <c r="M459">
        <v>65.495056667087994</v>
      </c>
      <c r="N459">
        <v>0.69963956476960798</v>
      </c>
      <c r="O459">
        <v>3.8037362142696098</v>
      </c>
      <c r="P459">
        <v>94.017467248908304</v>
      </c>
      <c r="Q459">
        <v>8.7634357038372995E-2</v>
      </c>
    </row>
    <row r="460" spans="1:17" x14ac:dyDescent="0.3">
      <c r="A460" t="s">
        <v>1038</v>
      </c>
      <c r="B460" t="s">
        <v>1039</v>
      </c>
      <c r="C460" t="s">
        <v>3159</v>
      </c>
      <c r="D460" t="s">
        <v>119</v>
      </c>
      <c r="E460">
        <v>13434.55151085</v>
      </c>
      <c r="F460">
        <v>440.85</v>
      </c>
      <c r="G460">
        <v>8.0124711223170699</v>
      </c>
      <c r="H460">
        <v>20.832071242661002</v>
      </c>
      <c r="I460">
        <v>18.6237694251259</v>
      </c>
      <c r="J460">
        <v>26.3193964620984</v>
      </c>
      <c r="K460">
        <v>361.68581207325798</v>
      </c>
      <c r="L460">
        <v>344.77380031865403</v>
      </c>
      <c r="M460">
        <v>85.059091347058896</v>
      </c>
      <c r="N460">
        <v>3.7736933407720299</v>
      </c>
      <c r="O460">
        <v>2.30237042077803</v>
      </c>
      <c r="P460">
        <v>74.386867088607602</v>
      </c>
      <c r="Q460">
        <v>0.179968416538307</v>
      </c>
    </row>
    <row r="461" spans="1:17" x14ac:dyDescent="0.3">
      <c r="A461" t="s">
        <v>1040</v>
      </c>
      <c r="B461" t="s">
        <v>1041</v>
      </c>
      <c r="C461" t="s">
        <v>600</v>
      </c>
      <c r="D461" t="s">
        <v>600</v>
      </c>
      <c r="E461">
        <v>13358.429886</v>
      </c>
      <c r="F461">
        <v>461.95</v>
      </c>
      <c r="G461">
        <v>-1.8963476522738401</v>
      </c>
      <c r="H461">
        <v>-5.7798195708987699</v>
      </c>
      <c r="I461">
        <v>-13.0203872632322</v>
      </c>
      <c r="J461">
        <v>3.00465286725521</v>
      </c>
      <c r="K461">
        <v>482.64513164531701</v>
      </c>
      <c r="L461">
        <v>460.798277617721</v>
      </c>
      <c r="M461">
        <v>42.820108594432497</v>
      </c>
      <c r="N461">
        <v>0.258778154504469</v>
      </c>
      <c r="O461">
        <v>28.152397445611001</v>
      </c>
      <c r="P461">
        <v>36.469719350073802</v>
      </c>
      <c r="Q461">
        <v>1.9203847963541E-2</v>
      </c>
    </row>
    <row r="462" spans="1:17" x14ac:dyDescent="0.3">
      <c r="A462" t="s">
        <v>1042</v>
      </c>
      <c r="B462" t="s">
        <v>1043</v>
      </c>
      <c r="C462" t="s">
        <v>3152</v>
      </c>
      <c r="D462" t="s">
        <v>51</v>
      </c>
      <c r="E462">
        <v>13347.93813843</v>
      </c>
      <c r="F462">
        <v>294.55</v>
      </c>
      <c r="G462">
        <v>140.663605161671</v>
      </c>
      <c r="H462">
        <v>8.1358340296863307</v>
      </c>
      <c r="I462">
        <v>76.492293572702195</v>
      </c>
      <c r="J462">
        <v>11.259808239846301</v>
      </c>
      <c r="K462">
        <v>263.140372343595</v>
      </c>
      <c r="L462">
        <v>197.32914492317499</v>
      </c>
      <c r="M462">
        <v>52.538451151359702</v>
      </c>
      <c r="N462">
        <v>0.65784156406275096</v>
      </c>
      <c r="O462">
        <v>11.6279069767441</v>
      </c>
      <c r="P462">
        <v>202.257567983581</v>
      </c>
      <c r="Q462">
        <v>0.178679662548787</v>
      </c>
    </row>
    <row r="463" spans="1:17" hidden="1" x14ac:dyDescent="0.3">
      <c r="A463" t="s">
        <v>1044</v>
      </c>
      <c r="B463" t="s">
        <v>1045</v>
      </c>
      <c r="C463" t="s">
        <v>3163</v>
      </c>
      <c r="D463" t="s">
        <v>80</v>
      </c>
      <c r="E463">
        <v>13298.79601036</v>
      </c>
      <c r="F463">
        <v>11636.45</v>
      </c>
      <c r="G463">
        <v>16.832105152112401</v>
      </c>
      <c r="H463">
        <v>4.6980627442445897</v>
      </c>
      <c r="I463">
        <v>43.579385124717298</v>
      </c>
      <c r="J463">
        <v>1.8436538919168</v>
      </c>
      <c r="K463">
        <v>10657.2299137847</v>
      </c>
      <c r="L463">
        <v>8882.4379888644107</v>
      </c>
      <c r="M463">
        <v>56.885574525809098</v>
      </c>
      <c r="N463">
        <v>0.76402153535414896</v>
      </c>
      <c r="O463">
        <v>9.8960593651843798</v>
      </c>
      <c r="P463">
        <v>72.850225041220398</v>
      </c>
      <c r="Q463">
        <v>0.136511208269496</v>
      </c>
    </row>
    <row r="464" spans="1:17" x14ac:dyDescent="0.3">
      <c r="A464" t="s">
        <v>1046</v>
      </c>
      <c r="B464" t="s">
        <v>1047</v>
      </c>
      <c r="C464" t="s">
        <v>3146</v>
      </c>
      <c r="D464" t="s">
        <v>18</v>
      </c>
      <c r="E464">
        <v>13291.087007</v>
      </c>
      <c r="F464">
        <v>892.55</v>
      </c>
      <c r="G464">
        <v>41.921908024836597</v>
      </c>
      <c r="H464">
        <v>3.4184140338984799</v>
      </c>
      <c r="I464">
        <v>-16.152264632536699</v>
      </c>
      <c r="J464">
        <v>-0.242848263577114</v>
      </c>
      <c r="K464">
        <v>932.55487764371196</v>
      </c>
      <c r="L464">
        <v>875.71705810773096</v>
      </c>
      <c r="M464">
        <v>35.849550784802901</v>
      </c>
      <c r="N464">
        <v>0.44611271996345098</v>
      </c>
      <c r="O464">
        <v>42.849140104195797</v>
      </c>
      <c r="P464">
        <v>75.681527408719603</v>
      </c>
      <c r="Q464">
        <v>0.17679773952622399</v>
      </c>
    </row>
    <row r="465" spans="1:17" x14ac:dyDescent="0.3">
      <c r="A465" t="s">
        <v>1048</v>
      </c>
      <c r="B465" t="s">
        <v>1049</v>
      </c>
      <c r="C465" t="s">
        <v>3154</v>
      </c>
      <c r="D465" t="s">
        <v>184</v>
      </c>
      <c r="E465">
        <v>13253.37371663</v>
      </c>
      <c r="F465">
        <v>563.29999999999995</v>
      </c>
      <c r="G465">
        <v>39.914249384573402</v>
      </c>
      <c r="H465">
        <v>5.4502390221491304</v>
      </c>
      <c r="I465">
        <v>23.987862359642399</v>
      </c>
      <c r="J465">
        <v>2.92714569536047</v>
      </c>
      <c r="K465">
        <v>556.25468186634805</v>
      </c>
      <c r="L465">
        <v>471.53058435371599</v>
      </c>
      <c r="M465">
        <v>39.535052195991497</v>
      </c>
      <c r="N465">
        <v>0.41082123275416499</v>
      </c>
      <c r="O465">
        <v>15.746493875377199</v>
      </c>
      <c r="P465">
        <v>79.968051118210795</v>
      </c>
      <c r="Q465">
        <v>0.161802780094015</v>
      </c>
    </row>
    <row r="466" spans="1:17" x14ac:dyDescent="0.3">
      <c r="A466" t="s">
        <v>1050</v>
      </c>
      <c r="B466" t="s">
        <v>1051</v>
      </c>
      <c r="C466" t="s">
        <v>3162</v>
      </c>
      <c r="D466" t="s">
        <v>400</v>
      </c>
      <c r="E466">
        <v>13208.894818875</v>
      </c>
      <c r="F466">
        <v>1046.3499999999999</v>
      </c>
      <c r="G466">
        <v>26.794414025896899</v>
      </c>
      <c r="H466">
        <v>5.5087807177015096</v>
      </c>
      <c r="I466">
        <v>81.858867890389305</v>
      </c>
      <c r="J466">
        <v>2.1319444776271498E-3</v>
      </c>
      <c r="K466">
        <v>1004.5900936903799</v>
      </c>
      <c r="L466">
        <v>794.17865058307405</v>
      </c>
      <c r="M466">
        <v>45.025792481875797</v>
      </c>
      <c r="N466">
        <v>0.752022347689555</v>
      </c>
      <c r="O466">
        <v>11.229512113537499</v>
      </c>
      <c r="P466">
        <v>132.52222222222201</v>
      </c>
      <c r="Q466">
        <v>9.7325635736116994E-2</v>
      </c>
    </row>
    <row r="467" spans="1:17" hidden="1" x14ac:dyDescent="0.3">
      <c r="A467" t="s">
        <v>1052</v>
      </c>
      <c r="B467" t="s">
        <v>1053</v>
      </c>
      <c r="C467" t="s">
        <v>3163</v>
      </c>
      <c r="D467" t="s">
        <v>452</v>
      </c>
      <c r="E467">
        <v>13163.463899885001</v>
      </c>
      <c r="F467">
        <v>2160.65</v>
      </c>
      <c r="G467">
        <v>-51.555700840128701</v>
      </c>
      <c r="H467">
        <v>-13.0494159032257</v>
      </c>
      <c r="I467">
        <v>-37.193323132727897</v>
      </c>
      <c r="J467">
        <v>-2.8744442087686499</v>
      </c>
      <c r="M467">
        <v>36.193910672788697</v>
      </c>
      <c r="O467">
        <v>43.475343068058201</v>
      </c>
      <c r="P467">
        <v>5.0848694129662997</v>
      </c>
    </row>
    <row r="468" spans="1:17" x14ac:dyDescent="0.3">
      <c r="A468" t="s">
        <v>1054</v>
      </c>
      <c r="B468" t="s">
        <v>1055</v>
      </c>
      <c r="C468" t="s">
        <v>3149</v>
      </c>
      <c r="D468" t="s">
        <v>1056</v>
      </c>
      <c r="E468">
        <v>13097.496389669999</v>
      </c>
      <c r="F468">
        <v>408.1</v>
      </c>
      <c r="G468">
        <v>55.770022993342103</v>
      </c>
      <c r="H468">
        <v>-12.622744619706101</v>
      </c>
      <c r="I468">
        <v>-1.1225313835525501</v>
      </c>
      <c r="J468">
        <v>4.6521125697796197</v>
      </c>
      <c r="K468">
        <v>455.34147708392601</v>
      </c>
      <c r="L468">
        <v>411.78757861659199</v>
      </c>
      <c r="M468">
        <v>33.318744882024902</v>
      </c>
      <c r="N468">
        <v>0.47057498057420699</v>
      </c>
      <c r="O468">
        <v>51.384464592011703</v>
      </c>
      <c r="P468">
        <v>101.53086419752999</v>
      </c>
      <c r="Q468">
        <v>0.104813499758481</v>
      </c>
    </row>
    <row r="469" spans="1:17" x14ac:dyDescent="0.3">
      <c r="A469" t="s">
        <v>1057</v>
      </c>
      <c r="B469" t="s">
        <v>1058</v>
      </c>
      <c r="C469" t="s">
        <v>3148</v>
      </c>
      <c r="D469" t="s">
        <v>405</v>
      </c>
      <c r="E469">
        <v>13092.37020913</v>
      </c>
      <c r="F469">
        <v>423.7</v>
      </c>
      <c r="G469">
        <v>328.97055776332098</v>
      </c>
      <c r="H469">
        <v>28.1113786686211</v>
      </c>
      <c r="I469">
        <v>203.57255526045199</v>
      </c>
      <c r="J469">
        <v>15.010074557104801</v>
      </c>
      <c r="K469">
        <v>315.74109948170201</v>
      </c>
      <c r="L469">
        <v>216.41830777077101</v>
      </c>
      <c r="M469">
        <v>69.506047201658006</v>
      </c>
      <c r="N469">
        <v>1.32881804715028</v>
      </c>
      <c r="O469">
        <v>0.73164975218316097</v>
      </c>
      <c r="P469">
        <v>373.40782122905</v>
      </c>
      <c r="Q469">
        <v>0.14939439813053601</v>
      </c>
    </row>
    <row r="470" spans="1:17" x14ac:dyDescent="0.3">
      <c r="A470" t="s">
        <v>1059</v>
      </c>
      <c r="B470" t="s">
        <v>1060</v>
      </c>
      <c r="C470" t="s">
        <v>3157</v>
      </c>
      <c r="D470" t="s">
        <v>103</v>
      </c>
      <c r="E470">
        <v>13076.663778</v>
      </c>
      <c r="F470">
        <v>946.2</v>
      </c>
      <c r="G470">
        <v>53.4485219876847</v>
      </c>
      <c r="H470">
        <v>20.6366092449842</v>
      </c>
      <c r="I470">
        <v>22.667892821063699</v>
      </c>
      <c r="J470">
        <v>15.3877207925871</v>
      </c>
      <c r="K470">
        <v>755.85812367988001</v>
      </c>
      <c r="L470">
        <v>670.08504876644099</v>
      </c>
      <c r="M470">
        <v>88.716320436982201</v>
      </c>
      <c r="N470">
        <v>1.59922920472451</v>
      </c>
      <c r="O470">
        <v>0.60240963855420204</v>
      </c>
      <c r="P470">
        <v>116.496968310261</v>
      </c>
    </row>
    <row r="471" spans="1:17" x14ac:dyDescent="0.3">
      <c r="A471" t="s">
        <v>1061</v>
      </c>
      <c r="B471" t="s">
        <v>1062</v>
      </c>
      <c r="C471" t="s">
        <v>3159</v>
      </c>
      <c r="D471" t="s">
        <v>274</v>
      </c>
      <c r="E471">
        <v>12975.418972379999</v>
      </c>
      <c r="F471">
        <v>1950.15</v>
      </c>
      <c r="G471">
        <v>103.18599169736</v>
      </c>
      <c r="H471">
        <v>3.37916984789228</v>
      </c>
      <c r="I471">
        <v>31.7703415892815</v>
      </c>
      <c r="J471">
        <v>-0.42737371875725699</v>
      </c>
      <c r="K471">
        <v>1817.0201846218499</v>
      </c>
      <c r="L471">
        <v>1541.0121935132699</v>
      </c>
      <c r="M471">
        <v>60.646676599162603</v>
      </c>
      <c r="N471">
        <v>1.39919748126129</v>
      </c>
      <c r="O471">
        <v>4.34838345768273</v>
      </c>
      <c r="P471">
        <v>131.69181418557599</v>
      </c>
      <c r="Q471">
        <v>0.136830793399842</v>
      </c>
    </row>
    <row r="472" spans="1:17" x14ac:dyDescent="0.3">
      <c r="A472" t="s">
        <v>1063</v>
      </c>
      <c r="B472" t="s">
        <v>1064</v>
      </c>
      <c r="C472" t="s">
        <v>3159</v>
      </c>
      <c r="D472" t="s">
        <v>77</v>
      </c>
      <c r="E472">
        <v>12922.85923908</v>
      </c>
      <c r="F472">
        <v>625.79999999999995</v>
      </c>
      <c r="G472">
        <v>-40.471214762383397</v>
      </c>
      <c r="H472">
        <v>5.1603504932848203</v>
      </c>
      <c r="I472">
        <v>-12.5833696957583</v>
      </c>
      <c r="J472">
        <v>1.83112007059104</v>
      </c>
      <c r="K472">
        <v>605.66198091586705</v>
      </c>
      <c r="L472">
        <v>633.04359918269199</v>
      </c>
      <c r="M472">
        <v>69.269820729144698</v>
      </c>
      <c r="N472">
        <v>0.77055263582403899</v>
      </c>
      <c r="O472">
        <v>31.6714605305209</v>
      </c>
      <c r="P472">
        <v>24.105106593951302</v>
      </c>
      <c r="Q472">
        <v>5.7235797354841002E-2</v>
      </c>
    </row>
    <row r="473" spans="1:17" hidden="1" x14ac:dyDescent="0.3">
      <c r="A473" t="s">
        <v>1065</v>
      </c>
      <c r="B473" t="s">
        <v>1066</v>
      </c>
      <c r="C473" t="s">
        <v>3163</v>
      </c>
      <c r="D473" t="s">
        <v>159</v>
      </c>
      <c r="E473">
        <v>12910.882934925001</v>
      </c>
      <c r="F473">
        <v>860.25</v>
      </c>
      <c r="G473">
        <v>375.469852965592</v>
      </c>
      <c r="H473">
        <v>20.785615804755501</v>
      </c>
      <c r="I473">
        <v>37.352748545428199</v>
      </c>
      <c r="J473">
        <v>28.745401523833799</v>
      </c>
      <c r="K473">
        <v>698.70347228947503</v>
      </c>
      <c r="L473">
        <v>570.17668153879401</v>
      </c>
      <c r="M473">
        <v>86.255768839333996</v>
      </c>
      <c r="N473">
        <v>2.2837723614622898</v>
      </c>
      <c r="O473">
        <v>0</v>
      </c>
      <c r="P473">
        <v>505.80985915492897</v>
      </c>
      <c r="Q473">
        <v>0.27564325988041599</v>
      </c>
    </row>
    <row r="474" spans="1:17" hidden="1" x14ac:dyDescent="0.3">
      <c r="A474" t="s">
        <v>1067</v>
      </c>
      <c r="B474" t="s">
        <v>1068</v>
      </c>
      <c r="C474" t="s">
        <v>3163</v>
      </c>
      <c r="D474" t="s">
        <v>1069</v>
      </c>
      <c r="E474">
        <v>12906.893384999599</v>
      </c>
      <c r="F474">
        <v>100</v>
      </c>
      <c r="G474">
        <v>-26.865913457765501</v>
      </c>
      <c r="I474">
        <v>-12.5035357503647</v>
      </c>
      <c r="M474">
        <v>50</v>
      </c>
      <c r="N474">
        <v>1</v>
      </c>
      <c r="O474">
        <v>0</v>
      </c>
      <c r="P474">
        <v>0</v>
      </c>
    </row>
    <row r="475" spans="1:17" x14ac:dyDescent="0.3">
      <c r="A475" t="s">
        <v>1070</v>
      </c>
      <c r="B475" t="s">
        <v>1071</v>
      </c>
      <c r="C475" t="s">
        <v>3150</v>
      </c>
      <c r="D475" t="s">
        <v>125</v>
      </c>
      <c r="E475">
        <v>12759.517514880001</v>
      </c>
      <c r="F475">
        <v>2005.2</v>
      </c>
      <c r="G475">
        <v>1.5778619641990299</v>
      </c>
      <c r="H475">
        <v>-11.679619735683101</v>
      </c>
      <c r="I475">
        <v>12.349364221616099</v>
      </c>
      <c r="J475">
        <v>0.28830048155102</v>
      </c>
      <c r="K475">
        <v>2082.0705193614599</v>
      </c>
      <c r="L475">
        <v>1909.69631741233</v>
      </c>
      <c r="M475">
        <v>55.204575739473803</v>
      </c>
      <c r="N475">
        <v>0.65617542189142997</v>
      </c>
      <c r="O475">
        <v>23.877917414721701</v>
      </c>
      <c r="P475">
        <v>39.235496302468498</v>
      </c>
      <c r="Q475">
        <v>-5.6368960210544002E-2</v>
      </c>
    </row>
    <row r="476" spans="1:17" x14ac:dyDescent="0.3">
      <c r="A476" t="s">
        <v>1072</v>
      </c>
      <c r="B476" t="s">
        <v>1073</v>
      </c>
      <c r="C476" t="s">
        <v>3159</v>
      </c>
      <c r="D476" t="s">
        <v>119</v>
      </c>
      <c r="E476">
        <v>12720.5584841</v>
      </c>
      <c r="F476">
        <v>190.15</v>
      </c>
      <c r="G476">
        <v>27.4766190097669</v>
      </c>
      <c r="H476">
        <v>0.41981831741834902</v>
      </c>
      <c r="I476">
        <v>3.2862584281761702</v>
      </c>
      <c r="J476">
        <v>0.54137805429238695</v>
      </c>
      <c r="K476">
        <v>198.31599265388999</v>
      </c>
      <c r="L476">
        <v>180.49930792521701</v>
      </c>
      <c r="M476">
        <v>36.272817962803998</v>
      </c>
      <c r="N476">
        <v>0.808627498895927</v>
      </c>
      <c r="O476">
        <v>28.7352090454904</v>
      </c>
      <c r="P476">
        <v>65.968403596054799</v>
      </c>
      <c r="Q476">
        <v>0.108272011093325</v>
      </c>
    </row>
    <row r="477" spans="1:17" x14ac:dyDescent="0.3">
      <c r="A477" t="s">
        <v>1074</v>
      </c>
      <c r="B477" t="s">
        <v>1075</v>
      </c>
      <c r="C477" t="s">
        <v>3148</v>
      </c>
      <c r="D477" t="s">
        <v>24</v>
      </c>
      <c r="E477">
        <v>12683.543796767901</v>
      </c>
      <c r="F477">
        <v>208.72</v>
      </c>
      <c r="G477">
        <v>-41.219627040038802</v>
      </c>
      <c r="H477">
        <v>-2.8814907266428</v>
      </c>
      <c r="I477">
        <v>-29.348157264308998</v>
      </c>
      <c r="J477">
        <v>8.09987754717603</v>
      </c>
      <c r="K477">
        <v>214.42188738115601</v>
      </c>
      <c r="L477">
        <v>231.45366983778399</v>
      </c>
      <c r="M477">
        <v>62.612358042271701</v>
      </c>
      <c r="N477">
        <v>0.80960496728359699</v>
      </c>
      <c r="O477">
        <v>44.068608662322703</v>
      </c>
      <c r="P477">
        <v>10.0727771332137</v>
      </c>
      <c r="Q477">
        <v>8.0923174262390006E-3</v>
      </c>
    </row>
    <row r="478" spans="1:17" x14ac:dyDescent="0.3">
      <c r="A478" t="s">
        <v>1076</v>
      </c>
      <c r="B478" t="s">
        <v>1077</v>
      </c>
      <c r="C478" t="s">
        <v>3158</v>
      </c>
      <c r="D478" t="s">
        <v>72</v>
      </c>
      <c r="E478">
        <v>12538.5</v>
      </c>
      <c r="F478">
        <v>83.59</v>
      </c>
      <c r="G478">
        <v>-26.397163457765501</v>
      </c>
      <c r="H478">
        <v>-11.3006249910456</v>
      </c>
      <c r="I478">
        <v>4.1608047939478299</v>
      </c>
      <c r="J478">
        <v>3.1044080336377999</v>
      </c>
      <c r="K478">
        <v>91.202341258308905</v>
      </c>
      <c r="L478">
        <v>81.132341817386404</v>
      </c>
      <c r="M478">
        <v>32.399651579606903</v>
      </c>
      <c r="N478">
        <v>0.13253530423124299</v>
      </c>
      <c r="O478">
        <v>57.674362962076799</v>
      </c>
      <c r="P478">
        <v>68.189134808853098</v>
      </c>
      <c r="Q478">
        <v>6.2675945992858001E-2</v>
      </c>
    </row>
    <row r="479" spans="1:17" x14ac:dyDescent="0.3">
      <c r="A479" t="s">
        <v>1078</v>
      </c>
      <c r="B479" t="s">
        <v>1079</v>
      </c>
      <c r="C479" t="s">
        <v>3156</v>
      </c>
      <c r="D479" t="s">
        <v>77</v>
      </c>
      <c r="E479">
        <v>12471.89286276</v>
      </c>
      <c r="F479">
        <v>349.2</v>
      </c>
      <c r="G479">
        <v>-32.231767116302102</v>
      </c>
      <c r="H479">
        <v>0.95308327450053998</v>
      </c>
      <c r="I479">
        <v>1.5954676804471499</v>
      </c>
      <c r="J479">
        <v>0.42329294790941702</v>
      </c>
      <c r="K479">
        <v>350.89304310295103</v>
      </c>
      <c r="L479">
        <v>345.28064836510799</v>
      </c>
      <c r="M479">
        <v>36.457858525561903</v>
      </c>
      <c r="N479">
        <v>0.34354043931996597</v>
      </c>
      <c r="O479">
        <v>13.9747995418098</v>
      </c>
      <c r="P479">
        <v>19.8764160659114</v>
      </c>
      <c r="Q479">
        <v>-8.9034870051524995E-2</v>
      </c>
    </row>
    <row r="480" spans="1:17" x14ac:dyDescent="0.3">
      <c r="A480" t="s">
        <v>1080</v>
      </c>
      <c r="B480" t="s">
        <v>1081</v>
      </c>
      <c r="C480" t="s">
        <v>3157</v>
      </c>
      <c r="D480" t="s">
        <v>452</v>
      </c>
      <c r="E480">
        <v>12463.146862174999</v>
      </c>
      <c r="F480">
        <v>2549.65</v>
      </c>
      <c r="G480">
        <v>-5.6272068481602</v>
      </c>
      <c r="H480">
        <v>1.85425974229117</v>
      </c>
      <c r="I480">
        <v>12.906562378062899</v>
      </c>
      <c r="J480">
        <v>7.2956640128792696</v>
      </c>
      <c r="K480">
        <v>2420.6878826590801</v>
      </c>
      <c r="L480">
        <v>2145.8738339143401</v>
      </c>
      <c r="M480">
        <v>52.6388485514914</v>
      </c>
      <c r="N480">
        <v>0.86511127056824799</v>
      </c>
      <c r="O480">
        <v>5.8968878081305096</v>
      </c>
      <c r="P480">
        <v>54.655465243236698</v>
      </c>
      <c r="Q480">
        <v>0.21420406686825</v>
      </c>
    </row>
    <row r="481" spans="1:17" x14ac:dyDescent="0.3">
      <c r="A481" t="s">
        <v>1082</v>
      </c>
      <c r="B481" t="s">
        <v>1083</v>
      </c>
      <c r="C481" t="s">
        <v>3162</v>
      </c>
      <c r="D481" t="s">
        <v>460</v>
      </c>
      <c r="E481">
        <v>12423.95562395</v>
      </c>
      <c r="F481">
        <v>937.25</v>
      </c>
      <c r="G481">
        <v>-26.0484014908962</v>
      </c>
      <c r="H481">
        <v>-4.0878659529227104</v>
      </c>
      <c r="I481">
        <v>-0.46600063590659702</v>
      </c>
      <c r="J481">
        <v>2.4624458124220299</v>
      </c>
      <c r="K481">
        <v>933.28201919967103</v>
      </c>
      <c r="L481">
        <v>897.53577609497904</v>
      </c>
      <c r="M481">
        <v>44.811980680548302</v>
      </c>
      <c r="N481">
        <v>2.35233069427102</v>
      </c>
      <c r="O481">
        <v>14.2704721259002</v>
      </c>
      <c r="P481">
        <v>23.071367605541301</v>
      </c>
      <c r="Q481">
        <v>-1.7919502151275E-2</v>
      </c>
    </row>
    <row r="482" spans="1:17" x14ac:dyDescent="0.3">
      <c r="A482" t="s">
        <v>1084</v>
      </c>
      <c r="B482" t="s">
        <v>1085</v>
      </c>
      <c r="C482" t="s">
        <v>3165</v>
      </c>
      <c r="D482" t="s">
        <v>633</v>
      </c>
      <c r="E482">
        <v>12419.5161006</v>
      </c>
      <c r="F482">
        <v>129.30000000000001</v>
      </c>
      <c r="G482">
        <v>-76.288952769324297</v>
      </c>
      <c r="H482">
        <v>-2.7856903950312399</v>
      </c>
      <c r="I482">
        <v>-21.350909736970301</v>
      </c>
      <c r="J482">
        <v>3.4959886275555601</v>
      </c>
      <c r="K482">
        <v>135.41941008289501</v>
      </c>
      <c r="L482">
        <v>160.54184116479999</v>
      </c>
      <c r="M482">
        <v>43.2526547605937</v>
      </c>
      <c r="N482">
        <v>0.929433936477147</v>
      </c>
      <c r="O482">
        <v>131.78654292343299</v>
      </c>
      <c r="P482">
        <v>3.2500199632675901</v>
      </c>
      <c r="Q482">
        <v>-0.107205161982945</v>
      </c>
    </row>
    <row r="483" spans="1:17" x14ac:dyDescent="0.3">
      <c r="A483" t="s">
        <v>1086</v>
      </c>
      <c r="B483" t="s">
        <v>1087</v>
      </c>
      <c r="C483" t="s">
        <v>3147</v>
      </c>
      <c r="D483" t="s">
        <v>266</v>
      </c>
      <c r="E483">
        <v>12356.05488464</v>
      </c>
      <c r="F483">
        <v>894.2</v>
      </c>
      <c r="G483">
        <v>6.3482392424206902</v>
      </c>
      <c r="H483">
        <v>-9.0476116937309907</v>
      </c>
      <c r="I483">
        <v>-25.042659381037701</v>
      </c>
      <c r="J483">
        <v>0.94386924429041497</v>
      </c>
      <c r="K483">
        <v>957.091919245589</v>
      </c>
      <c r="L483">
        <v>936.11758779549098</v>
      </c>
      <c r="M483">
        <v>40.234850909953501</v>
      </c>
      <c r="N483">
        <v>1.3691230588010299</v>
      </c>
      <c r="O483">
        <v>34.086334153433199</v>
      </c>
      <c r="P483">
        <v>43.072000000000003</v>
      </c>
      <c r="Q483">
        <v>2.5104086604234001E-2</v>
      </c>
    </row>
    <row r="484" spans="1:17" x14ac:dyDescent="0.3">
      <c r="A484" t="s">
        <v>1088</v>
      </c>
      <c r="B484" t="s">
        <v>1089</v>
      </c>
      <c r="C484" t="s">
        <v>3159</v>
      </c>
      <c r="D484" t="s">
        <v>455</v>
      </c>
      <c r="E484">
        <v>12224.600287024999</v>
      </c>
      <c r="F484">
        <v>197.75</v>
      </c>
      <c r="G484">
        <v>107.01936152745</v>
      </c>
      <c r="H484">
        <v>-11.6336660929917</v>
      </c>
      <c r="I484">
        <v>-10.412673592388501</v>
      </c>
      <c r="J484">
        <v>6.0267148015884402</v>
      </c>
      <c r="K484">
        <v>207.03020042825301</v>
      </c>
      <c r="L484">
        <v>176.61819941355199</v>
      </c>
      <c r="M484">
        <v>38.369955841148901</v>
      </c>
      <c r="N484">
        <v>0.43867240539545299</v>
      </c>
      <c r="O484">
        <v>19.646017699114999</v>
      </c>
      <c r="P484">
        <v>154.99677627337201</v>
      </c>
      <c r="Q484">
        <v>0.19730929212599499</v>
      </c>
    </row>
    <row r="485" spans="1:17" hidden="1" x14ac:dyDescent="0.3">
      <c r="A485" t="s">
        <v>1090</v>
      </c>
      <c r="B485" t="s">
        <v>1091</v>
      </c>
      <c r="C485" t="s">
        <v>3163</v>
      </c>
      <c r="D485" t="s">
        <v>138</v>
      </c>
      <c r="E485">
        <v>12057.016634879999</v>
      </c>
      <c r="F485">
        <v>396.8</v>
      </c>
      <c r="G485">
        <v>22.2789841178781</v>
      </c>
      <c r="H485">
        <v>-2.3847004969475698</v>
      </c>
      <c r="I485">
        <v>29.9228820529374</v>
      </c>
      <c r="J485">
        <v>10.8457019114948</v>
      </c>
      <c r="K485">
        <v>397.21833732956702</v>
      </c>
      <c r="L485">
        <v>330.253168960469</v>
      </c>
      <c r="M485">
        <v>48.869332595720401</v>
      </c>
      <c r="N485">
        <v>0.34744913212839401</v>
      </c>
      <c r="O485">
        <v>20.098286290322498</v>
      </c>
      <c r="P485">
        <v>94.034229828850798</v>
      </c>
      <c r="Q485">
        <v>0.17096407550460499</v>
      </c>
    </row>
    <row r="486" spans="1:17" x14ac:dyDescent="0.3">
      <c r="A486" t="s">
        <v>1092</v>
      </c>
      <c r="B486" t="s">
        <v>1093</v>
      </c>
      <c r="C486" t="s">
        <v>3157</v>
      </c>
      <c r="D486" t="s">
        <v>303</v>
      </c>
      <c r="E486">
        <v>12056.981055</v>
      </c>
      <c r="F486">
        <v>1755.75</v>
      </c>
      <c r="G486">
        <v>75.3511899110798</v>
      </c>
      <c r="H486">
        <v>25.623920471957302</v>
      </c>
      <c r="I486">
        <v>71.982121494565305</v>
      </c>
      <c r="J486">
        <v>14.0186417851187</v>
      </c>
      <c r="K486">
        <v>1560.6864873658501</v>
      </c>
      <c r="L486">
        <v>1243.9272023454701</v>
      </c>
      <c r="M486">
        <v>57.611501273680297</v>
      </c>
      <c r="N486">
        <v>0.91479115746329398</v>
      </c>
      <c r="O486">
        <v>7.1308557596468702</v>
      </c>
      <c r="P486">
        <v>114.115853658536</v>
      </c>
      <c r="Q486">
        <v>4.812407310847E-2</v>
      </c>
    </row>
    <row r="487" spans="1:17" hidden="1" x14ac:dyDescent="0.3">
      <c r="A487" t="s">
        <v>1094</v>
      </c>
      <c r="B487" t="s">
        <v>1095</v>
      </c>
      <c r="C487" t="s">
        <v>3163</v>
      </c>
      <c r="D487" t="s">
        <v>303</v>
      </c>
      <c r="E487">
        <v>11980.15452792</v>
      </c>
      <c r="F487">
        <v>874.8</v>
      </c>
      <c r="G487">
        <v>-17.5090786555904</v>
      </c>
      <c r="H487">
        <v>-1.0657408526821199</v>
      </c>
      <c r="I487">
        <v>12.888852983240801</v>
      </c>
      <c r="J487">
        <v>-1.0550287304122601</v>
      </c>
      <c r="K487">
        <v>894.74188197906301</v>
      </c>
      <c r="L487">
        <v>831.41477807373803</v>
      </c>
      <c r="M487">
        <v>42.715253346695697</v>
      </c>
      <c r="N487">
        <v>0.61459091346776396</v>
      </c>
      <c r="O487">
        <v>17.169638774576999</v>
      </c>
      <c r="P487">
        <v>35.177315923665297</v>
      </c>
      <c r="Q487">
        <v>-5.3728871161933998E-2</v>
      </c>
    </row>
    <row r="488" spans="1:17" x14ac:dyDescent="0.3">
      <c r="A488" t="s">
        <v>1096</v>
      </c>
      <c r="B488" t="s">
        <v>1097</v>
      </c>
      <c r="C488" t="s">
        <v>3154</v>
      </c>
      <c r="D488" t="s">
        <v>408</v>
      </c>
      <c r="E488">
        <v>11947.9459245</v>
      </c>
      <c r="F488">
        <v>2953.75</v>
      </c>
      <c r="G488">
        <v>13.658361620138299</v>
      </c>
      <c r="H488">
        <v>-0.13722459782041399</v>
      </c>
      <c r="I488">
        <v>1.8432888629948601</v>
      </c>
      <c r="J488">
        <v>2.3165049221576002</v>
      </c>
      <c r="K488">
        <v>2904.3503513953501</v>
      </c>
      <c r="L488">
        <v>2637.0117056860099</v>
      </c>
      <c r="M488">
        <v>40.426449738230602</v>
      </c>
      <c r="N488">
        <v>0.518709769115002</v>
      </c>
      <c r="O488">
        <v>10.469741853575901</v>
      </c>
      <c r="P488">
        <v>43.385922330097003</v>
      </c>
      <c r="Q488">
        <v>8.5631248787349998E-2</v>
      </c>
    </row>
    <row r="489" spans="1:17" x14ac:dyDescent="0.3">
      <c r="A489" t="s">
        <v>1098</v>
      </c>
      <c r="B489" t="s">
        <v>1099</v>
      </c>
      <c r="C489" t="s">
        <v>3162</v>
      </c>
      <c r="D489" t="s">
        <v>460</v>
      </c>
      <c r="E489">
        <v>11920.066137989999</v>
      </c>
      <c r="F489">
        <v>2331.0500000000002</v>
      </c>
      <c r="G489">
        <v>-25.685281038120099</v>
      </c>
      <c r="H489">
        <v>4.9909721930483899</v>
      </c>
      <c r="I489">
        <v>0.63226312364025705</v>
      </c>
      <c r="J489">
        <v>6.6176782069281899</v>
      </c>
      <c r="K489">
        <v>2230.7827903379598</v>
      </c>
      <c r="L489">
        <v>2180.6469826811299</v>
      </c>
      <c r="M489">
        <v>55.573811607929798</v>
      </c>
      <c r="N489">
        <v>0.80762315808825003</v>
      </c>
      <c r="O489">
        <v>17.329100619892301</v>
      </c>
      <c r="P489">
        <v>28.929756637168101</v>
      </c>
      <c r="Q489">
        <v>-0.110124031070037</v>
      </c>
    </row>
    <row r="490" spans="1:17" x14ac:dyDescent="0.3">
      <c r="A490" t="s">
        <v>1100</v>
      </c>
      <c r="B490" t="s">
        <v>1101</v>
      </c>
      <c r="C490" t="s">
        <v>600</v>
      </c>
      <c r="D490" t="s">
        <v>600</v>
      </c>
      <c r="E490">
        <v>11916.5769624</v>
      </c>
      <c r="F490">
        <v>24</v>
      </c>
      <c r="G490">
        <v>-6.56516157806628</v>
      </c>
      <c r="H490">
        <v>-5.4211340817125198</v>
      </c>
      <c r="I490">
        <v>-23.614646861475901</v>
      </c>
      <c r="J490">
        <v>0.108425330801469</v>
      </c>
      <c r="K490">
        <v>25.997051759082002</v>
      </c>
      <c r="L490">
        <v>25.727420318103199</v>
      </c>
      <c r="M490">
        <v>32.493188292225298</v>
      </c>
      <c r="N490">
        <v>0.76655375520658398</v>
      </c>
      <c r="O490">
        <v>62.7083333333333</v>
      </c>
      <c r="P490">
        <v>49.0683229813664</v>
      </c>
      <c r="Q490">
        <v>5.5672600851609999E-3</v>
      </c>
    </row>
    <row r="491" spans="1:17" x14ac:dyDescent="0.3">
      <c r="A491" t="s">
        <v>1102</v>
      </c>
      <c r="B491" t="s">
        <v>1103</v>
      </c>
      <c r="C491" t="s">
        <v>3147</v>
      </c>
      <c r="D491" t="s">
        <v>21</v>
      </c>
      <c r="E491">
        <v>11915.04132936</v>
      </c>
      <c r="F491">
        <v>795.6</v>
      </c>
      <c r="G491">
        <v>-34.144044102832801</v>
      </c>
      <c r="H491">
        <v>-0.82131843521862802</v>
      </c>
      <c r="I491">
        <v>-13.183892781760999</v>
      </c>
      <c r="J491">
        <v>1.5147849953721699</v>
      </c>
      <c r="K491">
        <v>803.11981328385502</v>
      </c>
      <c r="L491">
        <v>824.92875134858105</v>
      </c>
      <c r="M491">
        <v>42.370486400738997</v>
      </c>
      <c r="N491">
        <v>0.62922351107575802</v>
      </c>
      <c r="O491">
        <v>20.789341377576601</v>
      </c>
      <c r="P491">
        <v>7.3684210526315796</v>
      </c>
      <c r="Q491">
        <v>-0.13268111568014701</v>
      </c>
    </row>
    <row r="492" spans="1:17" x14ac:dyDescent="0.3">
      <c r="A492" t="s">
        <v>1104</v>
      </c>
      <c r="B492" t="s">
        <v>1105</v>
      </c>
      <c r="C492" t="s">
        <v>3148</v>
      </c>
      <c r="D492" t="s">
        <v>587</v>
      </c>
      <c r="E492">
        <v>11861.369455</v>
      </c>
      <c r="F492">
        <v>890.8</v>
      </c>
      <c r="G492">
        <v>-6.3164852149886297</v>
      </c>
      <c r="H492">
        <v>-6.2323506156566504</v>
      </c>
      <c r="I492">
        <v>2.31987234450501</v>
      </c>
      <c r="J492">
        <v>5.0172363634851997</v>
      </c>
      <c r="K492">
        <v>863.29902917615902</v>
      </c>
      <c r="L492">
        <v>815.35744025859196</v>
      </c>
      <c r="M492">
        <v>59.944008647157403</v>
      </c>
      <c r="N492">
        <v>0.79735830430585897</v>
      </c>
      <c r="O492">
        <v>6.8421643466547</v>
      </c>
      <c r="P492">
        <v>30.999999999999901</v>
      </c>
      <c r="Q492">
        <v>2.3863844395552999E-2</v>
      </c>
    </row>
    <row r="493" spans="1:17" x14ac:dyDescent="0.3">
      <c r="A493" t="s">
        <v>1106</v>
      </c>
      <c r="B493" t="s">
        <v>1107</v>
      </c>
      <c r="C493" t="s">
        <v>3161</v>
      </c>
      <c r="D493" t="s">
        <v>452</v>
      </c>
      <c r="E493">
        <v>11814.542788274999</v>
      </c>
      <c r="F493">
        <v>1775.25</v>
      </c>
      <c r="G493">
        <v>37.380165011399903</v>
      </c>
      <c r="H493">
        <v>-8.8178184160811295</v>
      </c>
      <c r="I493">
        <v>43.795503962616102</v>
      </c>
      <c r="J493">
        <v>5.3242014122913499</v>
      </c>
      <c r="K493">
        <v>1800.4694120935601</v>
      </c>
      <c r="L493">
        <v>1552.35704343056</v>
      </c>
      <c r="M493">
        <v>64.132564477459297</v>
      </c>
      <c r="N493">
        <v>1.03607870123714</v>
      </c>
      <c r="O493">
        <v>34.065624559921098</v>
      </c>
      <c r="P493">
        <v>97.606492968666799</v>
      </c>
      <c r="Q493">
        <v>0.20144830057082599</v>
      </c>
    </row>
    <row r="494" spans="1:17" x14ac:dyDescent="0.3">
      <c r="A494" t="s">
        <v>1108</v>
      </c>
      <c r="B494" t="s">
        <v>1109</v>
      </c>
      <c r="C494" t="s">
        <v>3147</v>
      </c>
      <c r="D494" t="s">
        <v>266</v>
      </c>
      <c r="E494">
        <v>11788.958414785</v>
      </c>
      <c r="F494">
        <v>2166.9499999999998</v>
      </c>
      <c r="G494">
        <v>-19.508782986364199</v>
      </c>
      <c r="H494">
        <v>4.6808230933820898</v>
      </c>
      <c r="I494">
        <v>6.4746666325484998</v>
      </c>
      <c r="J494">
        <v>4.6281270203230296</v>
      </c>
      <c r="K494">
        <v>2133.9940935243999</v>
      </c>
      <c r="L494">
        <v>2041.7160321093099</v>
      </c>
      <c r="M494">
        <v>60.530625904511702</v>
      </c>
      <c r="N494">
        <v>0.59972551220201398</v>
      </c>
      <c r="O494">
        <v>26.807263665520601</v>
      </c>
      <c r="P494">
        <v>35.434374999999903</v>
      </c>
      <c r="Q494">
        <v>3.1719706172498002E-2</v>
      </c>
    </row>
    <row r="495" spans="1:17" x14ac:dyDescent="0.3">
      <c r="A495" t="s">
        <v>1110</v>
      </c>
      <c r="B495" t="s">
        <v>1111</v>
      </c>
      <c r="C495" t="s">
        <v>3162</v>
      </c>
      <c r="D495" t="s">
        <v>460</v>
      </c>
      <c r="E495">
        <v>11782.11858283</v>
      </c>
      <c r="F495">
        <v>745.45</v>
      </c>
      <c r="G495">
        <v>29.527666737346198</v>
      </c>
      <c r="H495">
        <v>0.466461171305879</v>
      </c>
      <c r="I495">
        <v>24.4396074479451</v>
      </c>
      <c r="J495">
        <v>0.89521549286100099</v>
      </c>
      <c r="K495">
        <v>708.88877462340702</v>
      </c>
      <c r="L495">
        <v>589.696621764253</v>
      </c>
      <c r="M495">
        <v>49.227775175651999</v>
      </c>
      <c r="N495">
        <v>1.0118599191958799</v>
      </c>
      <c r="O495">
        <v>12.2811724461734</v>
      </c>
      <c r="P495">
        <v>83.540563831096904</v>
      </c>
      <c r="Q495">
        <v>-3.7304871853730001E-3</v>
      </c>
    </row>
    <row r="496" spans="1:17" x14ac:dyDescent="0.3">
      <c r="A496" t="s">
        <v>1112</v>
      </c>
      <c r="B496" t="s">
        <v>1113</v>
      </c>
      <c r="C496" t="s">
        <v>3159</v>
      </c>
      <c r="D496" t="s">
        <v>274</v>
      </c>
      <c r="E496">
        <v>11732.2505244</v>
      </c>
      <c r="F496">
        <v>5780.55</v>
      </c>
      <c r="G496">
        <v>47.341488145513303</v>
      </c>
      <c r="H496">
        <v>3.2516568013788398</v>
      </c>
      <c r="I496">
        <v>61.454844604440403</v>
      </c>
      <c r="J496">
        <v>6.8225035261608298</v>
      </c>
      <c r="K496">
        <v>5335.07886485165</v>
      </c>
      <c r="L496">
        <v>4615.4278250985899</v>
      </c>
      <c r="M496">
        <v>70.978299458260494</v>
      </c>
      <c r="N496">
        <v>0.702803012855437</v>
      </c>
      <c r="O496">
        <v>3.7790521663163501</v>
      </c>
      <c r="P496">
        <v>91.917330677290806</v>
      </c>
      <c r="Q496">
        <v>0.199707803224834</v>
      </c>
    </row>
    <row r="497" spans="1:17" hidden="1" x14ac:dyDescent="0.3">
      <c r="A497" t="s">
        <v>1114</v>
      </c>
      <c r="B497" t="s">
        <v>1115</v>
      </c>
      <c r="C497" t="s">
        <v>3163</v>
      </c>
      <c r="D497" t="s">
        <v>600</v>
      </c>
      <c r="E497">
        <v>11700.9657795</v>
      </c>
      <c r="F497">
        <v>137.85</v>
      </c>
      <c r="G497">
        <v>456.74966655916899</v>
      </c>
      <c r="H497">
        <v>-10.5867179864928</v>
      </c>
      <c r="I497">
        <v>471.112044266569</v>
      </c>
      <c r="J497">
        <v>-18.682744681969801</v>
      </c>
      <c r="K497">
        <v>127.08208253903599</v>
      </c>
      <c r="M497">
        <v>18.445672937869201</v>
      </c>
      <c r="O497">
        <v>94.051505259339805</v>
      </c>
      <c r="P497">
        <v>512.66666666666595</v>
      </c>
    </row>
    <row r="498" spans="1:17" x14ac:dyDescent="0.3">
      <c r="A498" t="s">
        <v>1116</v>
      </c>
      <c r="B498" t="s">
        <v>1117</v>
      </c>
      <c r="C498" t="s">
        <v>3147</v>
      </c>
      <c r="D498" t="s">
        <v>266</v>
      </c>
      <c r="E498">
        <v>11653.5332894</v>
      </c>
      <c r="F498">
        <v>866</v>
      </c>
      <c r="G498">
        <v>-45.756987729564699</v>
      </c>
      <c r="H498">
        <v>-8.5199074890688795</v>
      </c>
      <c r="I498">
        <v>-20.080910350151299</v>
      </c>
      <c r="J498">
        <v>0.37477432074602501</v>
      </c>
      <c r="K498">
        <v>910.46909460765596</v>
      </c>
      <c r="L498">
        <v>935.40648192857805</v>
      </c>
      <c r="M498">
        <v>37.270218640886696</v>
      </c>
      <c r="N498">
        <v>0.42589276929006398</v>
      </c>
      <c r="O498">
        <v>44.110854503464203</v>
      </c>
      <c r="P498">
        <v>10.734607761652001</v>
      </c>
      <c r="Q498">
        <v>-1.7851895836193E-2</v>
      </c>
    </row>
    <row r="499" spans="1:17" x14ac:dyDescent="0.3">
      <c r="A499" t="s">
        <v>1118</v>
      </c>
      <c r="B499" t="s">
        <v>1119</v>
      </c>
      <c r="C499" t="s">
        <v>3159</v>
      </c>
      <c r="D499" t="s">
        <v>215</v>
      </c>
      <c r="E499">
        <v>11605.3102836</v>
      </c>
      <c r="F499">
        <v>594</v>
      </c>
      <c r="G499">
        <v>-6.1464743763713603</v>
      </c>
      <c r="H499">
        <v>11.687673863396901</v>
      </c>
      <c r="I499">
        <v>-20.9146066007232</v>
      </c>
      <c r="J499">
        <v>9.2342864866302605</v>
      </c>
      <c r="K499">
        <v>558.07280009222404</v>
      </c>
      <c r="L499">
        <v>549.61906736050298</v>
      </c>
      <c r="M499">
        <v>62.518352247391597</v>
      </c>
      <c r="N499">
        <v>0.74706834544781398</v>
      </c>
      <c r="O499">
        <v>19.427609427609401</v>
      </c>
      <c r="P499">
        <v>36.803316444034998</v>
      </c>
      <c r="Q499">
        <v>-6.3802288996750002E-3</v>
      </c>
    </row>
    <row r="500" spans="1:17" x14ac:dyDescent="0.3">
      <c r="A500" t="s">
        <v>1120</v>
      </c>
      <c r="B500" t="s">
        <v>1121</v>
      </c>
      <c r="C500" t="s">
        <v>3152</v>
      </c>
      <c r="D500" t="s">
        <v>263</v>
      </c>
      <c r="E500">
        <v>11584.110905879999</v>
      </c>
      <c r="F500">
        <v>2259.5500000000002</v>
      </c>
      <c r="G500">
        <v>20.957186866070799</v>
      </c>
      <c r="H500">
        <v>5.8616299178129498</v>
      </c>
      <c r="I500">
        <v>14.6088629895092</v>
      </c>
      <c r="J500">
        <v>5.0393849019323902</v>
      </c>
      <c r="K500">
        <v>2158.2495279578302</v>
      </c>
      <c r="L500">
        <v>1930.36201801225</v>
      </c>
      <c r="M500">
        <v>56.228768306081001</v>
      </c>
      <c r="N500">
        <v>1.2003925343249799</v>
      </c>
      <c r="O500">
        <v>2.60007523621959</v>
      </c>
      <c r="P500">
        <v>66.137274364912997</v>
      </c>
      <c r="Q500">
        <v>-4.7274067151660999E-2</v>
      </c>
    </row>
    <row r="501" spans="1:17" hidden="1" x14ac:dyDescent="0.3">
      <c r="A501" t="s">
        <v>1122</v>
      </c>
      <c r="B501" t="s">
        <v>1123</v>
      </c>
      <c r="C501" t="s">
        <v>3163</v>
      </c>
      <c r="D501" t="s">
        <v>89</v>
      </c>
      <c r="E501">
        <v>11516.9498752</v>
      </c>
      <c r="F501">
        <v>88.48</v>
      </c>
      <c r="G501">
        <v>-38.4743050661571</v>
      </c>
      <c r="H501">
        <v>-1.2045769790645999</v>
      </c>
      <c r="I501">
        <v>-22.282265229308301</v>
      </c>
      <c r="J501">
        <v>1.14628564863933</v>
      </c>
      <c r="K501">
        <v>90.854081982453295</v>
      </c>
      <c r="L501">
        <v>96.055539124256597</v>
      </c>
      <c r="M501">
        <v>13.715137464591701</v>
      </c>
      <c r="N501">
        <v>1.1872788040725699</v>
      </c>
      <c r="O501">
        <v>17.540687160940301</v>
      </c>
      <c r="P501">
        <v>1.54940892918629</v>
      </c>
    </row>
    <row r="502" spans="1:17" x14ac:dyDescent="0.3">
      <c r="A502" t="s">
        <v>1124</v>
      </c>
      <c r="B502" t="s">
        <v>1125</v>
      </c>
      <c r="C502" t="s">
        <v>3148</v>
      </c>
      <c r="D502" t="s">
        <v>24</v>
      </c>
      <c r="E502">
        <v>11495.22795008</v>
      </c>
      <c r="F502">
        <v>155.19999999999999</v>
      </c>
      <c r="G502">
        <v>-15.1710591936417</v>
      </c>
      <c r="H502">
        <v>-9.3670305146673307</v>
      </c>
      <c r="I502">
        <v>-12.4067927642313</v>
      </c>
      <c r="J502">
        <v>0.43767203287673001</v>
      </c>
      <c r="K502">
        <v>162.64240986600501</v>
      </c>
      <c r="L502">
        <v>155.59032752735601</v>
      </c>
      <c r="M502">
        <v>34.941269435528604</v>
      </c>
      <c r="N502">
        <v>0.66183162342839796</v>
      </c>
      <c r="O502">
        <v>13.930412371134</v>
      </c>
      <c r="P502">
        <v>23.763955342902602</v>
      </c>
      <c r="Q502">
        <v>-4.0874086161957E-2</v>
      </c>
    </row>
    <row r="503" spans="1:17" x14ac:dyDescent="0.3">
      <c r="A503" t="s">
        <v>1126</v>
      </c>
      <c r="B503" t="s">
        <v>1127</v>
      </c>
      <c r="C503" t="s">
        <v>3151</v>
      </c>
      <c r="D503" t="s">
        <v>48</v>
      </c>
      <c r="E503">
        <v>11448.060238124999</v>
      </c>
      <c r="F503">
        <v>446.25</v>
      </c>
      <c r="G503">
        <v>-4.7895901093863804</v>
      </c>
      <c r="H503">
        <v>-0.56352280502693897</v>
      </c>
      <c r="I503">
        <v>-9.7401506035599503</v>
      </c>
      <c r="J503">
        <v>8.1866671368062995</v>
      </c>
      <c r="K503">
        <v>451.95363807411201</v>
      </c>
      <c r="L503">
        <v>440.859987694224</v>
      </c>
      <c r="M503">
        <v>57.381596924421203</v>
      </c>
      <c r="N503">
        <v>1.4935700052004399</v>
      </c>
      <c r="O503">
        <v>28.806722689075599</v>
      </c>
      <c r="P503">
        <v>43.905191873589096</v>
      </c>
      <c r="Q503">
        <v>1.5799470953548E-2</v>
      </c>
    </row>
    <row r="504" spans="1:17" x14ac:dyDescent="0.3">
      <c r="A504" t="s">
        <v>1128</v>
      </c>
      <c r="B504" t="s">
        <v>1129</v>
      </c>
      <c r="C504" t="s">
        <v>3160</v>
      </c>
      <c r="D504" t="s">
        <v>532</v>
      </c>
      <c r="E504">
        <v>11433.732846250001</v>
      </c>
      <c r="F504">
        <v>357.5</v>
      </c>
      <c r="G504">
        <v>-2.24500503234635</v>
      </c>
      <c r="H504">
        <v>8.6206560392469598</v>
      </c>
      <c r="I504">
        <v>6.7068413879192201</v>
      </c>
      <c r="J504">
        <v>1.7524155543683899</v>
      </c>
      <c r="K504">
        <v>340.77150398000998</v>
      </c>
      <c r="L504">
        <v>311.36136874829799</v>
      </c>
      <c r="M504">
        <v>51.892146516892701</v>
      </c>
      <c r="N504">
        <v>0.706407390850467</v>
      </c>
      <c r="O504">
        <v>12.167832167832101</v>
      </c>
      <c r="P504">
        <v>47.361912613355202</v>
      </c>
      <c r="Q504">
        <v>3.1714515193450997E-2</v>
      </c>
    </row>
    <row r="505" spans="1:17" x14ac:dyDescent="0.3">
      <c r="A505" t="s">
        <v>1130</v>
      </c>
      <c r="B505" t="s">
        <v>1131</v>
      </c>
      <c r="C505" t="s">
        <v>3148</v>
      </c>
      <c r="D505" t="s">
        <v>405</v>
      </c>
      <c r="E505">
        <v>11385.35787888</v>
      </c>
      <c r="F505">
        <v>126.6</v>
      </c>
      <c r="G505">
        <v>57.413562524767201</v>
      </c>
      <c r="H505">
        <v>0.80912001804082101</v>
      </c>
      <c r="I505">
        <v>56.861012744618399</v>
      </c>
      <c r="J505">
        <v>10.951630587874901</v>
      </c>
      <c r="K505">
        <v>113.604715117418</v>
      </c>
      <c r="L505">
        <v>86.025943874552596</v>
      </c>
      <c r="M505">
        <v>50.487084103036899</v>
      </c>
      <c r="N505">
        <v>0.59568481614937796</v>
      </c>
      <c r="O505">
        <v>14.952606635071</v>
      </c>
      <c r="P505">
        <v>113.310867733782</v>
      </c>
      <c r="Q505">
        <v>0.11568463716444401</v>
      </c>
    </row>
    <row r="506" spans="1:17" x14ac:dyDescent="0.3">
      <c r="A506" t="s">
        <v>1132</v>
      </c>
      <c r="B506" t="s">
        <v>1133</v>
      </c>
      <c r="C506" t="s">
        <v>3153</v>
      </c>
      <c r="D506" t="s">
        <v>220</v>
      </c>
      <c r="E506">
        <v>11367.92070362</v>
      </c>
      <c r="F506">
        <v>287.3</v>
      </c>
      <c r="G506">
        <v>41.391773218662003</v>
      </c>
      <c r="H506">
        <v>35.909757766723203</v>
      </c>
      <c r="I506">
        <v>31.182385730005301</v>
      </c>
      <c r="J506">
        <v>0.65952988170731197</v>
      </c>
      <c r="K506">
        <v>261.487368268534</v>
      </c>
      <c r="L506">
        <v>219.114337778118</v>
      </c>
      <c r="M506">
        <v>42.170833478085797</v>
      </c>
      <c r="N506">
        <v>0.49471583722616302</v>
      </c>
      <c r="O506">
        <v>22.171945701357402</v>
      </c>
      <c r="P506">
        <v>98.892350294219398</v>
      </c>
      <c r="Q506">
        <v>0.10601550627762001</v>
      </c>
    </row>
    <row r="507" spans="1:17" hidden="1" x14ac:dyDescent="0.3">
      <c r="A507" t="s">
        <v>1134</v>
      </c>
      <c r="B507" t="s">
        <v>1135</v>
      </c>
      <c r="C507" t="s">
        <v>3163</v>
      </c>
      <c r="D507" t="s">
        <v>215</v>
      </c>
      <c r="E507">
        <v>11262.73890217</v>
      </c>
      <c r="F507">
        <v>14206.85</v>
      </c>
      <c r="G507">
        <v>56.083561459979002</v>
      </c>
      <c r="H507">
        <v>25.013284877320601</v>
      </c>
      <c r="I507">
        <v>49.067381859766002</v>
      </c>
      <c r="J507">
        <v>5.2298580626916404</v>
      </c>
      <c r="K507">
        <v>12558.7437554076</v>
      </c>
      <c r="L507">
        <v>10722.537010282</v>
      </c>
      <c r="M507">
        <v>71.508719482338407</v>
      </c>
      <c r="N507">
        <v>1.91460601312839</v>
      </c>
      <c r="O507">
        <v>5.44209307481953</v>
      </c>
      <c r="P507">
        <v>120.432117920868</v>
      </c>
      <c r="Q507">
        <v>0.16478807415355801</v>
      </c>
    </row>
    <row r="508" spans="1:17" x14ac:dyDescent="0.3">
      <c r="A508" t="s">
        <v>1136</v>
      </c>
      <c r="B508" t="s">
        <v>1137</v>
      </c>
      <c r="C508" t="s">
        <v>3156</v>
      </c>
      <c r="D508" t="s">
        <v>77</v>
      </c>
      <c r="E508">
        <v>11233.773536250001</v>
      </c>
      <c r="F508">
        <v>362.5</v>
      </c>
      <c r="G508">
        <v>38.772651769559097</v>
      </c>
      <c r="H508">
        <v>-0.55487600322583397</v>
      </c>
      <c r="I508">
        <v>50.4544323323504</v>
      </c>
      <c r="J508">
        <v>-5.2431989953060698E-2</v>
      </c>
      <c r="K508">
        <v>354.83373051233701</v>
      </c>
      <c r="L508">
        <v>293.93326956803497</v>
      </c>
      <c r="M508">
        <v>46.283575532071602</v>
      </c>
      <c r="N508">
        <v>0.15525636541893301</v>
      </c>
      <c r="O508">
        <v>6.2068965517241201</v>
      </c>
      <c r="P508">
        <v>110.084033613445</v>
      </c>
      <c r="Q508">
        <v>6.6448398789503996E-2</v>
      </c>
    </row>
    <row r="509" spans="1:17" hidden="1" x14ac:dyDescent="0.3">
      <c r="A509" t="s">
        <v>1138</v>
      </c>
      <c r="B509" t="s">
        <v>1139</v>
      </c>
      <c r="C509" t="s">
        <v>3163</v>
      </c>
      <c r="D509" t="s">
        <v>119</v>
      </c>
      <c r="E509">
        <v>11170.2010252</v>
      </c>
      <c r="F509">
        <v>679</v>
      </c>
      <c r="G509">
        <v>18.5458008585424</v>
      </c>
      <c r="H509">
        <v>1.7709741114911499</v>
      </c>
      <c r="I509">
        <v>-1.3560484365654699</v>
      </c>
      <c r="J509">
        <v>1.9121818367982999</v>
      </c>
      <c r="K509">
        <v>696.27810057710701</v>
      </c>
      <c r="L509">
        <v>647.20819838585203</v>
      </c>
      <c r="M509">
        <v>44.132843670422901</v>
      </c>
      <c r="N509">
        <v>0.71887998080156201</v>
      </c>
      <c r="O509">
        <v>22.2385861561119</v>
      </c>
      <c r="P509">
        <v>69.75</v>
      </c>
      <c r="Q509">
        <v>0.10692438835423999</v>
      </c>
    </row>
    <row r="510" spans="1:17" x14ac:dyDescent="0.3">
      <c r="A510" t="s">
        <v>1140</v>
      </c>
      <c r="B510" t="s">
        <v>1141</v>
      </c>
      <c r="C510" t="s">
        <v>3154</v>
      </c>
      <c r="D510" t="s">
        <v>408</v>
      </c>
      <c r="E510">
        <v>11164.946000115</v>
      </c>
      <c r="F510">
        <v>407.45</v>
      </c>
      <c r="G510">
        <v>4.9309489067824197</v>
      </c>
      <c r="H510">
        <v>-7.8063471565132003</v>
      </c>
      <c r="I510">
        <v>-11.9606609817034</v>
      </c>
      <c r="J510">
        <v>3.3492603613513499</v>
      </c>
      <c r="K510">
        <v>416.72303245488098</v>
      </c>
      <c r="L510">
        <v>403.61137620864201</v>
      </c>
      <c r="M510">
        <v>46.938194880083998</v>
      </c>
      <c r="N510">
        <v>0.50899164599365898</v>
      </c>
      <c r="O510">
        <v>35.9553319425696</v>
      </c>
      <c r="P510">
        <v>46.1704035874439</v>
      </c>
      <c r="Q510">
        <v>0.10370146506505599</v>
      </c>
    </row>
    <row r="511" spans="1:17" x14ac:dyDescent="0.3">
      <c r="A511" t="s">
        <v>1142</v>
      </c>
      <c r="B511" t="s">
        <v>1143</v>
      </c>
      <c r="C511" t="s">
        <v>3150</v>
      </c>
      <c r="D511" t="s">
        <v>125</v>
      </c>
      <c r="E511">
        <v>11130.98413875</v>
      </c>
      <c r="F511">
        <v>1893.75</v>
      </c>
      <c r="G511">
        <v>40.3157241498266</v>
      </c>
      <c r="H511">
        <v>4.8441331713973197</v>
      </c>
      <c r="I511">
        <v>57.644712228071803</v>
      </c>
      <c r="J511">
        <v>6.3219079063581596</v>
      </c>
      <c r="K511">
        <v>1740.06750673598</v>
      </c>
      <c r="L511">
        <v>1406.1473067576901</v>
      </c>
      <c r="M511">
        <v>54.2823569456367</v>
      </c>
      <c r="N511">
        <v>0.58817764232033198</v>
      </c>
      <c r="O511">
        <v>16.1716171617161</v>
      </c>
      <c r="P511">
        <v>96.630671789014599</v>
      </c>
      <c r="Q511">
        <v>0.17942041007564299</v>
      </c>
    </row>
    <row r="512" spans="1:17" hidden="1" x14ac:dyDescent="0.3">
      <c r="A512" t="s">
        <v>1144</v>
      </c>
      <c r="B512" t="s">
        <v>1145</v>
      </c>
      <c r="C512" t="s">
        <v>3163</v>
      </c>
      <c r="D512" t="s">
        <v>51</v>
      </c>
      <c r="E512">
        <v>11128.396550400001</v>
      </c>
      <c r="F512">
        <v>4832</v>
      </c>
      <c r="G512">
        <v>-28.3240556011325</v>
      </c>
      <c r="H512">
        <v>-4.1779387405114301</v>
      </c>
      <c r="I512">
        <v>-13.9616778937317</v>
      </c>
      <c r="J512">
        <v>0.279932779684545</v>
      </c>
      <c r="M512">
        <v>34.850845074912897</v>
      </c>
      <c r="O512">
        <v>11.237582781456901</v>
      </c>
      <c r="P512">
        <v>14.732105756787799</v>
      </c>
    </row>
    <row r="513" spans="1:17" x14ac:dyDescent="0.3">
      <c r="A513" t="s">
        <v>1146</v>
      </c>
      <c r="B513" t="s">
        <v>1147</v>
      </c>
      <c r="C513" t="s">
        <v>3158</v>
      </c>
      <c r="D513" t="s">
        <v>429</v>
      </c>
      <c r="E513">
        <v>11118.6223687</v>
      </c>
      <c r="F513">
        <v>238.7</v>
      </c>
      <c r="G513">
        <v>25.463378182311001</v>
      </c>
      <c r="H513">
        <v>-2.07537929266149</v>
      </c>
      <c r="I513">
        <v>0.75862320574433495</v>
      </c>
      <c r="J513">
        <v>3.1710251293348901</v>
      </c>
      <c r="K513">
        <v>256.86874886085502</v>
      </c>
      <c r="L513">
        <v>233.87991233624001</v>
      </c>
      <c r="M513">
        <v>35.408343978406897</v>
      </c>
      <c r="N513">
        <v>0.30153753433847302</v>
      </c>
      <c r="O513">
        <v>60.955173858399597</v>
      </c>
      <c r="P513">
        <v>85.758754863813195</v>
      </c>
      <c r="Q513">
        <v>8.6742803281554995E-2</v>
      </c>
    </row>
    <row r="514" spans="1:17" hidden="1" x14ac:dyDescent="0.3">
      <c r="A514" t="s">
        <v>1148</v>
      </c>
      <c r="B514" t="s">
        <v>1149</v>
      </c>
      <c r="C514" t="s">
        <v>3163</v>
      </c>
      <c r="D514" t="s">
        <v>460</v>
      </c>
      <c r="E514">
        <v>11037.418845119901</v>
      </c>
      <c r="F514">
        <v>3113.1</v>
      </c>
      <c r="G514">
        <v>-9.6359610938484597</v>
      </c>
      <c r="H514">
        <v>-3.4283525210070702</v>
      </c>
      <c r="I514">
        <v>7.2057565147329603</v>
      </c>
      <c r="J514">
        <v>3.72597559631124</v>
      </c>
      <c r="K514">
        <v>2962.0170190881199</v>
      </c>
      <c r="L514">
        <v>2787.4926076914498</v>
      </c>
      <c r="M514">
        <v>64.333224274692299</v>
      </c>
      <c r="N514">
        <v>0.593914787469766</v>
      </c>
      <c r="O514">
        <v>8.2522244707847499</v>
      </c>
      <c r="P514">
        <v>38.544726301735601</v>
      </c>
      <c r="Q514">
        <v>-5.1842784627102997E-2</v>
      </c>
    </row>
    <row r="515" spans="1:17" x14ac:dyDescent="0.3">
      <c r="A515" t="s">
        <v>1150</v>
      </c>
      <c r="B515" t="s">
        <v>1151</v>
      </c>
      <c r="C515" t="s">
        <v>3152</v>
      </c>
      <c r="D515" t="s">
        <v>263</v>
      </c>
      <c r="E515">
        <v>11032.9202477</v>
      </c>
      <c r="F515">
        <v>1075.0999999999999</v>
      </c>
      <c r="G515">
        <v>67.265541941295496</v>
      </c>
      <c r="H515">
        <v>8.0217958441615593</v>
      </c>
      <c r="I515">
        <v>47.6007084789725</v>
      </c>
      <c r="J515">
        <v>0.34481866628552499</v>
      </c>
      <c r="K515">
        <v>913.05124961946899</v>
      </c>
      <c r="L515">
        <v>772.38571037953898</v>
      </c>
      <c r="M515">
        <v>79.319071772569401</v>
      </c>
      <c r="N515">
        <v>1.35906215536385</v>
      </c>
      <c r="O515">
        <v>3.02762533717795</v>
      </c>
      <c r="P515">
        <v>100.31675051239</v>
      </c>
      <c r="Q515">
        <v>6.1211869804853998E-2</v>
      </c>
    </row>
    <row r="516" spans="1:17" x14ac:dyDescent="0.3">
      <c r="A516" t="s">
        <v>1152</v>
      </c>
      <c r="B516" t="s">
        <v>1153</v>
      </c>
      <c r="C516" t="s">
        <v>3151</v>
      </c>
      <c r="D516" t="s">
        <v>48</v>
      </c>
      <c r="E516">
        <v>10928.3519006119</v>
      </c>
      <c r="F516">
        <v>194.44</v>
      </c>
      <c r="G516">
        <v>13.018978628565399</v>
      </c>
      <c r="H516">
        <v>-11.3688400000551</v>
      </c>
      <c r="I516">
        <v>-20.937724589545301</v>
      </c>
      <c r="J516">
        <v>2.86253445436187</v>
      </c>
      <c r="K516">
        <v>216.387949682971</v>
      </c>
      <c r="L516">
        <v>214.84010742396899</v>
      </c>
      <c r="M516">
        <v>34.499059871322999</v>
      </c>
      <c r="N516">
        <v>0.71623899631228205</v>
      </c>
      <c r="O516">
        <v>56.295001028594903</v>
      </c>
      <c r="P516">
        <v>66.972949763847097</v>
      </c>
      <c r="Q516">
        <v>0.10462008862595699</v>
      </c>
    </row>
    <row r="517" spans="1:17" x14ac:dyDescent="0.3">
      <c r="A517" t="s">
        <v>1154</v>
      </c>
      <c r="B517" t="s">
        <v>1155</v>
      </c>
      <c r="C517" t="s">
        <v>3148</v>
      </c>
      <c r="D517" t="s">
        <v>225</v>
      </c>
      <c r="E517">
        <v>10921.839983600001</v>
      </c>
      <c r="F517">
        <v>2637.7</v>
      </c>
      <c r="G517">
        <v>76.127775937339806</v>
      </c>
      <c r="H517">
        <v>8.3553962234079293</v>
      </c>
      <c r="I517">
        <v>81.074917207216302</v>
      </c>
      <c r="J517">
        <v>6.2971532488187103</v>
      </c>
      <c r="K517">
        <v>2395.5797617930398</v>
      </c>
      <c r="L517">
        <v>1892.16027679185</v>
      </c>
      <c r="M517">
        <v>65.640399047865401</v>
      </c>
      <c r="N517">
        <v>0.34756923536781698</v>
      </c>
      <c r="O517">
        <v>7.9368389126891001</v>
      </c>
      <c r="P517">
        <v>141.20524895980901</v>
      </c>
      <c r="Q517">
        <v>0.182156047639081</v>
      </c>
    </row>
    <row r="518" spans="1:17" x14ac:dyDescent="0.3">
      <c r="A518" t="s">
        <v>1156</v>
      </c>
      <c r="B518" t="s">
        <v>1157</v>
      </c>
      <c r="C518" t="s">
        <v>3155</v>
      </c>
      <c r="D518" t="s">
        <v>130</v>
      </c>
      <c r="E518">
        <v>10881.96</v>
      </c>
      <c r="F518">
        <v>342.2</v>
      </c>
      <c r="G518">
        <v>-44.665577161825098</v>
      </c>
      <c r="H518">
        <v>-7.3596101806853298</v>
      </c>
      <c r="I518">
        <v>-24.5456897151508</v>
      </c>
      <c r="J518">
        <v>8.3008570504735104</v>
      </c>
      <c r="K518">
        <v>360.94770664181499</v>
      </c>
      <c r="L518">
        <v>369.06087872414201</v>
      </c>
      <c r="M518">
        <v>50.241172333855502</v>
      </c>
      <c r="N518">
        <v>0.95514696774261298</v>
      </c>
      <c r="O518">
        <v>47.866744593804697</v>
      </c>
      <c r="P518">
        <v>11.4295017909475</v>
      </c>
      <c r="Q518">
        <v>0.14273930372239499</v>
      </c>
    </row>
    <row r="519" spans="1:17" x14ac:dyDescent="0.3">
      <c r="A519" t="s">
        <v>1158</v>
      </c>
      <c r="B519" t="s">
        <v>1159</v>
      </c>
      <c r="C519" t="s">
        <v>3157</v>
      </c>
      <c r="D519" t="s">
        <v>83</v>
      </c>
      <c r="E519">
        <v>10868.31851608</v>
      </c>
      <c r="F519">
        <v>1398.35</v>
      </c>
      <c r="G519">
        <v>84.540844422648604</v>
      </c>
      <c r="H519">
        <v>10.8919361693903</v>
      </c>
      <c r="I519">
        <v>34.3973992217961</v>
      </c>
      <c r="J519">
        <v>1.2203757232541499</v>
      </c>
      <c r="K519">
        <v>1257.6941969781201</v>
      </c>
      <c r="L519">
        <v>981.18703135274404</v>
      </c>
      <c r="M519">
        <v>53.568287657875302</v>
      </c>
      <c r="N519">
        <v>1.2916267320900501</v>
      </c>
      <c r="O519">
        <v>10.415847248542899</v>
      </c>
      <c r="P519">
        <v>140.266323024054</v>
      </c>
    </row>
    <row r="520" spans="1:17" x14ac:dyDescent="0.3">
      <c r="A520" t="s">
        <v>1160</v>
      </c>
      <c r="B520" t="s">
        <v>1161</v>
      </c>
      <c r="C520" t="s">
        <v>3158</v>
      </c>
      <c r="D520" t="s">
        <v>1162</v>
      </c>
      <c r="E520">
        <v>10863.793933409999</v>
      </c>
      <c r="F520">
        <v>730.95</v>
      </c>
      <c r="G520">
        <v>44.537533605196103</v>
      </c>
      <c r="H520">
        <v>-10.870561241750901</v>
      </c>
      <c r="I520">
        <v>10.056826422673399</v>
      </c>
      <c r="J520">
        <v>-2.2946273909578401</v>
      </c>
      <c r="K520">
        <v>752.73839272755697</v>
      </c>
      <c r="L520">
        <v>642.35974988780004</v>
      </c>
      <c r="M520">
        <v>35.7961314371965</v>
      </c>
      <c r="N520">
        <v>0.543285007967514</v>
      </c>
      <c r="O520">
        <v>19.707230316711101</v>
      </c>
      <c r="P520">
        <v>82.577744473585597</v>
      </c>
      <c r="Q520">
        <v>-5.2070952676692997E-2</v>
      </c>
    </row>
    <row r="521" spans="1:17" x14ac:dyDescent="0.3">
      <c r="A521" t="s">
        <v>1163</v>
      </c>
      <c r="B521" t="s">
        <v>1164</v>
      </c>
      <c r="C521" t="s">
        <v>3148</v>
      </c>
      <c r="D521" t="s">
        <v>587</v>
      </c>
      <c r="E521">
        <v>10825.259315064999</v>
      </c>
      <c r="F521">
        <v>148.4</v>
      </c>
      <c r="G521">
        <v>-29.876485586413001</v>
      </c>
      <c r="H521">
        <v>-10.238401162203401</v>
      </c>
      <c r="I521">
        <v>-23.8006068800719</v>
      </c>
      <c r="J521">
        <v>1.6236975332094701</v>
      </c>
      <c r="K521">
        <v>160.97765870542301</v>
      </c>
      <c r="L521">
        <v>163.755317005991</v>
      </c>
      <c r="M521">
        <v>29.312524037707501</v>
      </c>
      <c r="N521">
        <v>0.78824121322561402</v>
      </c>
      <c r="O521">
        <v>41.035969189456502</v>
      </c>
      <c r="P521">
        <v>12.723129510064499</v>
      </c>
      <c r="Q521">
        <v>-3.4814199546528E-2</v>
      </c>
    </row>
    <row r="522" spans="1:17" hidden="1" x14ac:dyDescent="0.3">
      <c r="A522" t="s">
        <v>1165</v>
      </c>
      <c r="B522" t="s">
        <v>1166</v>
      </c>
      <c r="C522" t="s">
        <v>3163</v>
      </c>
      <c r="D522" t="s">
        <v>746</v>
      </c>
      <c r="E522">
        <v>10739.054693185</v>
      </c>
      <c r="F522">
        <v>116.45</v>
      </c>
      <c r="G522">
        <v>26.1966522625289</v>
      </c>
      <c r="H522">
        <v>1.49808333983276</v>
      </c>
      <c r="I522">
        <v>0.31374772183052102</v>
      </c>
      <c r="J522">
        <v>2.08585543146636</v>
      </c>
      <c r="K522">
        <v>116.59247201628099</v>
      </c>
      <c r="L522">
        <v>106.419927556665</v>
      </c>
      <c r="M522">
        <v>54.041415573722702</v>
      </c>
      <c r="N522">
        <v>0.71790038772416598</v>
      </c>
      <c r="O522">
        <v>6.4834693001288102</v>
      </c>
      <c r="P522">
        <v>62.753319357092899</v>
      </c>
      <c r="Q522">
        <v>2.1133606920337E-2</v>
      </c>
    </row>
    <row r="523" spans="1:17" x14ac:dyDescent="0.3">
      <c r="A523" t="s">
        <v>1167</v>
      </c>
      <c r="B523" t="s">
        <v>1168</v>
      </c>
      <c r="C523" t="s">
        <v>3148</v>
      </c>
      <c r="D523" t="s">
        <v>587</v>
      </c>
      <c r="E523">
        <v>10702.336305479999</v>
      </c>
      <c r="F523">
        <v>1200.2</v>
      </c>
      <c r="G523">
        <v>5.1184709926660901</v>
      </c>
      <c r="H523">
        <v>1.74697022822686</v>
      </c>
      <c r="I523">
        <v>21.283110108513799</v>
      </c>
      <c r="J523">
        <v>-1.6770517258669899</v>
      </c>
      <c r="K523">
        <v>1164.1091381019801</v>
      </c>
      <c r="L523">
        <v>1019.84955161118</v>
      </c>
      <c r="M523">
        <v>41.983925109752697</v>
      </c>
      <c r="N523">
        <v>1.3408749795836401</v>
      </c>
      <c r="O523">
        <v>15.255790701549699</v>
      </c>
      <c r="P523">
        <v>54.535505053756502</v>
      </c>
      <c r="Q523">
        <v>6.3496070855230999E-2</v>
      </c>
    </row>
    <row r="524" spans="1:17" x14ac:dyDescent="0.3">
      <c r="A524" t="s">
        <v>1169</v>
      </c>
      <c r="B524" t="s">
        <v>1170</v>
      </c>
      <c r="C524" t="s">
        <v>3159</v>
      </c>
      <c r="D524" t="s">
        <v>1171</v>
      </c>
      <c r="E524">
        <v>10681.5024975</v>
      </c>
      <c r="F524">
        <v>1176.8499999999999</v>
      </c>
      <c r="G524">
        <v>-1.6624451881767399</v>
      </c>
      <c r="H524">
        <v>0.57009774015151704</v>
      </c>
      <c r="I524">
        <v>-23.597439202808701</v>
      </c>
      <c r="J524">
        <v>5.5427255081435902</v>
      </c>
      <c r="K524">
        <v>1184.52873832356</v>
      </c>
      <c r="L524">
        <v>1186.6184910259699</v>
      </c>
      <c r="M524">
        <v>59.792575712893601</v>
      </c>
      <c r="N524">
        <v>0.80509944245236298</v>
      </c>
      <c r="O524">
        <v>28.045205421251602</v>
      </c>
      <c r="P524">
        <v>46.821782795833002</v>
      </c>
    </row>
    <row r="525" spans="1:17" x14ac:dyDescent="0.3">
      <c r="A525" t="s">
        <v>1172</v>
      </c>
      <c r="B525" t="s">
        <v>1173</v>
      </c>
      <c r="C525" t="s">
        <v>3148</v>
      </c>
      <c r="D525" t="s">
        <v>24</v>
      </c>
      <c r="E525">
        <v>10660.547424303</v>
      </c>
      <c r="F525">
        <v>96.81</v>
      </c>
      <c r="G525">
        <v>-42.610038784136201</v>
      </c>
      <c r="H525">
        <v>-6.1315665302014102</v>
      </c>
      <c r="I525">
        <v>-39.218145894195203</v>
      </c>
      <c r="J525">
        <v>0.87862081676187098</v>
      </c>
      <c r="K525">
        <v>106.44227746031299</v>
      </c>
      <c r="L525">
        <v>112.68696563645101</v>
      </c>
      <c r="M525">
        <v>21.8876132038443</v>
      </c>
      <c r="N525">
        <v>0.55200962004787002</v>
      </c>
      <c r="O525">
        <v>57.525049065179203</v>
      </c>
      <c r="P525">
        <v>2.3361522198731501</v>
      </c>
      <c r="Q525">
        <v>9.8061642956025999E-2</v>
      </c>
    </row>
    <row r="526" spans="1:17" x14ac:dyDescent="0.3">
      <c r="A526" t="s">
        <v>1174</v>
      </c>
      <c r="B526" t="s">
        <v>1175</v>
      </c>
      <c r="C526" t="s">
        <v>3159</v>
      </c>
      <c r="D526" t="s">
        <v>1176</v>
      </c>
      <c r="E526">
        <v>10642.32551954</v>
      </c>
      <c r="F526">
        <v>1129.7</v>
      </c>
      <c r="G526">
        <v>-17.2714237410406</v>
      </c>
      <c r="H526">
        <v>-6.67112587308121</v>
      </c>
      <c r="I526">
        <v>12.2769358904371</v>
      </c>
      <c r="J526">
        <v>-0.42860735260323901</v>
      </c>
      <c r="K526">
        <v>1182.19663964038</v>
      </c>
      <c r="L526">
        <v>1073.5452499999999</v>
      </c>
      <c r="M526">
        <v>21.2452056854071</v>
      </c>
      <c r="N526">
        <v>0.49260372340756797</v>
      </c>
      <c r="O526">
        <v>15.0703726653093</v>
      </c>
      <c r="P526">
        <v>38.9203148057058</v>
      </c>
    </row>
    <row r="527" spans="1:17" x14ac:dyDescent="0.3">
      <c r="A527" t="s">
        <v>1177</v>
      </c>
      <c r="B527" t="s">
        <v>1178</v>
      </c>
      <c r="C527" t="s">
        <v>3151</v>
      </c>
      <c r="D527" t="s">
        <v>943</v>
      </c>
      <c r="E527">
        <v>10641.925982299999</v>
      </c>
      <c r="F527">
        <v>1447.3</v>
      </c>
      <c r="G527">
        <v>71.190877510417806</v>
      </c>
      <c r="H527">
        <v>1.8476484229394501</v>
      </c>
      <c r="I527">
        <v>31.800766557826002</v>
      </c>
      <c r="J527">
        <v>10.352807188479799</v>
      </c>
      <c r="K527">
        <v>1363.2276012390701</v>
      </c>
      <c r="L527">
        <v>1178.7137917093901</v>
      </c>
      <c r="M527">
        <v>69.481062559912701</v>
      </c>
      <c r="N527">
        <v>0.73024993581866005</v>
      </c>
      <c r="O527">
        <v>9.9461065432184093</v>
      </c>
      <c r="P527">
        <v>120.62499999999901</v>
      </c>
      <c r="Q527">
        <v>7.8549897320752002E-2</v>
      </c>
    </row>
    <row r="528" spans="1:17" hidden="1" x14ac:dyDescent="0.3">
      <c r="A528" t="s">
        <v>1179</v>
      </c>
      <c r="B528" t="s">
        <v>1180</v>
      </c>
      <c r="C528" t="s">
        <v>3163</v>
      </c>
      <c r="D528" t="s">
        <v>746</v>
      </c>
      <c r="E528">
        <v>10625.948094249999</v>
      </c>
      <c r="F528">
        <v>532.70000000000005</v>
      </c>
      <c r="G528">
        <v>-8.8944817226309798</v>
      </c>
      <c r="H528">
        <v>1.05048785040715</v>
      </c>
      <c r="I528">
        <v>-3.0543771138050202</v>
      </c>
      <c r="J528">
        <v>2.2858547041907502</v>
      </c>
      <c r="K528">
        <v>531.50672164397599</v>
      </c>
      <c r="L528">
        <v>506.90147700902401</v>
      </c>
      <c r="M528">
        <v>77.9215973242584</v>
      </c>
      <c r="N528">
        <v>1.6277081486310401</v>
      </c>
      <c r="O528">
        <v>4.8958137788623901</v>
      </c>
      <c r="P528">
        <v>23.8549174610555</v>
      </c>
      <c r="Q528">
        <v>-1.3416788414562999E-2</v>
      </c>
    </row>
    <row r="529" spans="1:17" x14ac:dyDescent="0.3">
      <c r="A529" t="s">
        <v>1181</v>
      </c>
      <c r="B529" t="s">
        <v>1182</v>
      </c>
      <c r="C529" t="s">
        <v>3165</v>
      </c>
      <c r="D529" t="s">
        <v>1183</v>
      </c>
      <c r="E529">
        <v>10620.18665775</v>
      </c>
      <c r="F529">
        <v>552.25</v>
      </c>
      <c r="G529">
        <v>26.600808787614401</v>
      </c>
      <c r="H529">
        <v>5.0382669547349197</v>
      </c>
      <c r="I529">
        <v>29.481295204770799</v>
      </c>
      <c r="J529">
        <v>-5.9134995856979096</v>
      </c>
      <c r="K529">
        <v>552.83140463857899</v>
      </c>
      <c r="L529">
        <v>481.235778540978</v>
      </c>
      <c r="M529">
        <v>39.584146193412998</v>
      </c>
      <c r="N529">
        <v>2.29815297091349</v>
      </c>
      <c r="O529">
        <v>24.7442281575373</v>
      </c>
      <c r="P529">
        <v>78.375322997416006</v>
      </c>
      <c r="Q529">
        <v>2.4505978670019E-2</v>
      </c>
    </row>
    <row r="530" spans="1:17" hidden="1" x14ac:dyDescent="0.3">
      <c r="A530" t="s">
        <v>1184</v>
      </c>
      <c r="B530" t="s">
        <v>1185</v>
      </c>
      <c r="C530" t="s">
        <v>3163</v>
      </c>
      <c r="D530" t="s">
        <v>1183</v>
      </c>
      <c r="E530">
        <v>10606.187022300001</v>
      </c>
      <c r="F530">
        <v>829.7</v>
      </c>
      <c r="G530">
        <v>134.04603622776901</v>
      </c>
      <c r="H530">
        <v>18.731493172659601</v>
      </c>
      <c r="I530">
        <v>69.248928652702006</v>
      </c>
      <c r="J530">
        <v>16.290400991295801</v>
      </c>
      <c r="K530">
        <v>702.01675674463399</v>
      </c>
      <c r="L530">
        <v>545.88574296191405</v>
      </c>
      <c r="M530">
        <v>82.769730892448095</v>
      </c>
      <c r="N530">
        <v>1.2217880385325901</v>
      </c>
      <c r="O530">
        <v>5.4778835723755499</v>
      </c>
      <c r="P530">
        <v>164.19359974526299</v>
      </c>
      <c r="Q530">
        <v>0.19384737815038799</v>
      </c>
    </row>
    <row r="531" spans="1:17" x14ac:dyDescent="0.3">
      <c r="A531" t="s">
        <v>1186</v>
      </c>
      <c r="B531" t="s">
        <v>1187</v>
      </c>
      <c r="C531" t="s">
        <v>3166</v>
      </c>
      <c r="D531" t="s">
        <v>1188</v>
      </c>
      <c r="E531">
        <v>10601.9132133</v>
      </c>
      <c r="F531">
        <v>1704.75</v>
      </c>
      <c r="G531">
        <v>255.53650915327</v>
      </c>
      <c r="H531">
        <v>19.761336672385099</v>
      </c>
      <c r="I531">
        <v>100.616854298391</v>
      </c>
      <c r="J531">
        <v>14.179356144681099</v>
      </c>
      <c r="K531">
        <v>1413.5558296971999</v>
      </c>
      <c r="L531">
        <v>1088.34472169691</v>
      </c>
      <c r="M531">
        <v>83.832486473542801</v>
      </c>
      <c r="N531">
        <v>0.99615647808082797</v>
      </c>
      <c r="O531">
        <v>2.3141223053233699</v>
      </c>
      <c r="P531">
        <v>287.39915918645602</v>
      </c>
      <c r="Q531">
        <v>0.19806115198808599</v>
      </c>
    </row>
    <row r="532" spans="1:17" hidden="1" x14ac:dyDescent="0.3">
      <c r="A532" t="s">
        <v>1189</v>
      </c>
      <c r="B532" t="s">
        <v>1190</v>
      </c>
      <c r="C532" t="s">
        <v>3163</v>
      </c>
      <c r="D532" t="s">
        <v>109</v>
      </c>
      <c r="E532">
        <v>10533.64734075</v>
      </c>
      <c r="F532">
        <v>802.5</v>
      </c>
      <c r="G532">
        <v>150.35211866843599</v>
      </c>
      <c r="H532">
        <v>-3.8026630422213201</v>
      </c>
      <c r="I532">
        <v>-17.3980605192673</v>
      </c>
      <c r="J532">
        <v>4.8364508426462498</v>
      </c>
      <c r="K532">
        <v>861.823815645693</v>
      </c>
      <c r="L532">
        <v>789.03923607903903</v>
      </c>
      <c r="M532">
        <v>42.723849705102602</v>
      </c>
      <c r="N532">
        <v>0.56559227577825999</v>
      </c>
      <c r="O532">
        <v>39.314641744548197</v>
      </c>
      <c r="P532">
        <v>209.84555984555899</v>
      </c>
      <c r="Q532">
        <v>0.291213772240484</v>
      </c>
    </row>
    <row r="533" spans="1:17" x14ac:dyDescent="0.3">
      <c r="A533" t="s">
        <v>1191</v>
      </c>
      <c r="B533" t="s">
        <v>1192</v>
      </c>
      <c r="C533" t="s">
        <v>3151</v>
      </c>
      <c r="D533" t="s">
        <v>48</v>
      </c>
      <c r="E533">
        <v>10428.31775328</v>
      </c>
      <c r="F533">
        <v>3298.4</v>
      </c>
      <c r="G533">
        <v>38.535819088274799</v>
      </c>
      <c r="H533">
        <v>-5.6033176383991803</v>
      </c>
      <c r="I533">
        <v>19.158606992729499</v>
      </c>
      <c r="J533">
        <v>-1.2120686322116401</v>
      </c>
      <c r="K533">
        <v>3145.1946684158202</v>
      </c>
      <c r="L533">
        <v>2714.7818923854902</v>
      </c>
      <c r="M533">
        <v>65.2633019331317</v>
      </c>
      <c r="N533">
        <v>0.481257547922607</v>
      </c>
      <c r="O533">
        <v>12.933543536259901</v>
      </c>
      <c r="P533">
        <v>96.044517749149307</v>
      </c>
      <c r="Q533">
        <v>0.211392284524721</v>
      </c>
    </row>
    <row r="534" spans="1:17" x14ac:dyDescent="0.3">
      <c r="A534" t="s">
        <v>1193</v>
      </c>
      <c r="B534" t="s">
        <v>1194</v>
      </c>
      <c r="C534" t="s">
        <v>3160</v>
      </c>
      <c r="D534" t="s">
        <v>122</v>
      </c>
      <c r="E534">
        <v>10377.04041105</v>
      </c>
      <c r="F534">
        <v>1220.25</v>
      </c>
      <c r="G534">
        <v>35.747359463343201</v>
      </c>
      <c r="H534">
        <v>8.7459591384836806</v>
      </c>
      <c r="I534">
        <v>23.495349733056699</v>
      </c>
      <c r="J534">
        <v>9.5349905352275908</v>
      </c>
      <c r="K534">
        <v>1202.1010798618699</v>
      </c>
      <c r="L534">
        <v>1049.1439663594399</v>
      </c>
      <c r="M534">
        <v>49.656936267295997</v>
      </c>
      <c r="N534">
        <v>1.11677264297583</v>
      </c>
      <c r="O534">
        <v>14.320835894283899</v>
      </c>
      <c r="P534">
        <v>75.323275862068897</v>
      </c>
      <c r="Q534">
        <v>3.5285068938956998E-2</v>
      </c>
    </row>
    <row r="535" spans="1:17" x14ac:dyDescent="0.3">
      <c r="A535" t="s">
        <v>1195</v>
      </c>
      <c r="B535" t="s">
        <v>1196</v>
      </c>
      <c r="C535" t="s">
        <v>3157</v>
      </c>
      <c r="D535" t="s">
        <v>762</v>
      </c>
      <c r="E535">
        <v>10351.114992665</v>
      </c>
      <c r="F535">
        <v>8025.65</v>
      </c>
      <c r="G535">
        <v>-37.6974737513031</v>
      </c>
      <c r="H535">
        <v>-5.7805316681748504</v>
      </c>
      <c r="I535">
        <v>-0.59163570295424595</v>
      </c>
      <c r="J535">
        <v>1.6305960601268601</v>
      </c>
      <c r="K535">
        <v>8507.2009049329608</v>
      </c>
      <c r="L535">
        <v>8247.4054389089706</v>
      </c>
      <c r="M535">
        <v>47.955826904170102</v>
      </c>
      <c r="N535">
        <v>0.51184285676158903</v>
      </c>
      <c r="O535">
        <v>34.443316117697599</v>
      </c>
      <c r="P535">
        <v>21.7631083869401</v>
      </c>
      <c r="Q535">
        <v>3.2288181100226999E-2</v>
      </c>
    </row>
    <row r="536" spans="1:17" hidden="1" x14ac:dyDescent="0.3">
      <c r="A536" t="s">
        <v>1197</v>
      </c>
      <c r="B536" t="s">
        <v>1198</v>
      </c>
      <c r="C536" t="s">
        <v>3163</v>
      </c>
      <c r="D536" t="s">
        <v>405</v>
      </c>
      <c r="E536">
        <v>10336.93086296</v>
      </c>
      <c r="F536">
        <v>9150.7000000000007</v>
      </c>
      <c r="G536">
        <v>18.1921846035188</v>
      </c>
      <c r="H536">
        <v>-7.3783696632562004</v>
      </c>
      <c r="I536">
        <v>-1.16828410936003</v>
      </c>
      <c r="J536">
        <v>2.4811581164487202</v>
      </c>
      <c r="K536">
        <v>9328.7749359098998</v>
      </c>
      <c r="L536">
        <v>8592.32768994873</v>
      </c>
      <c r="M536">
        <v>49.001042938834402</v>
      </c>
      <c r="N536">
        <v>0.44079416685079298</v>
      </c>
      <c r="O536">
        <v>25.661424809030901</v>
      </c>
      <c r="P536">
        <v>52.256636800026598</v>
      </c>
      <c r="Q536">
        <v>0.16125861554668799</v>
      </c>
    </row>
    <row r="537" spans="1:17" hidden="1" x14ac:dyDescent="0.3">
      <c r="A537" t="s">
        <v>1199</v>
      </c>
      <c r="B537" t="s">
        <v>1200</v>
      </c>
      <c r="C537" t="s">
        <v>3163</v>
      </c>
      <c r="D537" t="s">
        <v>83</v>
      </c>
      <c r="E537">
        <v>10326.04705797</v>
      </c>
      <c r="F537">
        <v>760.9</v>
      </c>
      <c r="G537">
        <v>-30.950118676472201</v>
      </c>
      <c r="H537">
        <v>-8.2961272257606407</v>
      </c>
      <c r="I537">
        <v>-16.587740969071401</v>
      </c>
      <c r="J537">
        <v>4.5483608968953897</v>
      </c>
      <c r="M537">
        <v>52.826515442175399</v>
      </c>
      <c r="O537">
        <v>11.4469706926008</v>
      </c>
      <c r="P537">
        <v>11.716341212744</v>
      </c>
    </row>
    <row r="538" spans="1:17" x14ac:dyDescent="0.3">
      <c r="A538" t="s">
        <v>1201</v>
      </c>
      <c r="B538" t="s">
        <v>1202</v>
      </c>
      <c r="C538" t="s">
        <v>3157</v>
      </c>
      <c r="D538" t="s">
        <v>303</v>
      </c>
      <c r="E538">
        <v>10324.237495679999</v>
      </c>
      <c r="F538">
        <v>895.6</v>
      </c>
      <c r="G538">
        <v>-44.188784447841599</v>
      </c>
      <c r="H538">
        <v>-7.92436413827898</v>
      </c>
      <c r="I538">
        <v>-17.5451516121047</v>
      </c>
      <c r="J538">
        <v>-1.02527816782473</v>
      </c>
      <c r="K538">
        <v>963.18005658780601</v>
      </c>
      <c r="L538">
        <v>988.47480047481304</v>
      </c>
      <c r="M538">
        <v>25.714710644870301</v>
      </c>
      <c r="N538">
        <v>0.60996758004263096</v>
      </c>
      <c r="O538">
        <v>28.182224207235301</v>
      </c>
      <c r="P538">
        <v>9.1995366701213204</v>
      </c>
      <c r="Q538">
        <v>-5.5569122171058999E-2</v>
      </c>
    </row>
    <row r="539" spans="1:17" x14ac:dyDescent="0.3">
      <c r="A539" t="s">
        <v>1203</v>
      </c>
      <c r="B539" t="s">
        <v>1204</v>
      </c>
      <c r="C539" t="s">
        <v>3158</v>
      </c>
      <c r="D539" t="s">
        <v>86</v>
      </c>
      <c r="E539">
        <v>10310.32296057</v>
      </c>
      <c r="F539">
        <v>213.27</v>
      </c>
      <c r="G539">
        <v>39.361678124463602</v>
      </c>
      <c r="H539">
        <v>-6.28454372337705</v>
      </c>
      <c r="I539">
        <v>-7.7797449327856096</v>
      </c>
      <c r="J539">
        <v>3.4309592387775099</v>
      </c>
      <c r="K539">
        <v>219.95059039990701</v>
      </c>
      <c r="L539">
        <v>201.18508969958901</v>
      </c>
      <c r="M539">
        <v>44.3854589512163</v>
      </c>
      <c r="N539">
        <v>0.456231126466276</v>
      </c>
      <c r="O539">
        <v>17.545833919444799</v>
      </c>
      <c r="P539">
        <v>83.458064516128999</v>
      </c>
      <c r="Q539">
        <v>6.8040778860132003E-2</v>
      </c>
    </row>
    <row r="540" spans="1:17" hidden="1" x14ac:dyDescent="0.3">
      <c r="A540" t="s">
        <v>1205</v>
      </c>
      <c r="B540" t="s">
        <v>1206</v>
      </c>
      <c r="C540" t="s">
        <v>3163</v>
      </c>
      <c r="D540" t="s">
        <v>225</v>
      </c>
      <c r="E540">
        <v>10283.419854080001</v>
      </c>
      <c r="F540">
        <v>9266.7999999999993</v>
      </c>
      <c r="G540">
        <v>66.615660819298796</v>
      </c>
      <c r="H540">
        <v>16.439405544221099</v>
      </c>
      <c r="I540">
        <v>23.153500869188498</v>
      </c>
      <c r="J540">
        <v>7.3573329978091904</v>
      </c>
      <c r="K540">
        <v>8030.0491063173904</v>
      </c>
      <c r="L540">
        <v>6870.47870283261</v>
      </c>
      <c r="M540">
        <v>69.442148633284503</v>
      </c>
      <c r="N540">
        <v>0.83884578236592899</v>
      </c>
      <c r="O540">
        <v>2.9254974748564799</v>
      </c>
      <c r="P540">
        <v>110.131519274376</v>
      </c>
      <c r="Q540">
        <v>7.8332327706299998E-2</v>
      </c>
    </row>
    <row r="541" spans="1:17" x14ac:dyDescent="0.3">
      <c r="A541" t="s">
        <v>1207</v>
      </c>
      <c r="B541" t="s">
        <v>1208</v>
      </c>
      <c r="C541" t="s">
        <v>3161</v>
      </c>
      <c r="D541" t="s">
        <v>133</v>
      </c>
      <c r="E541">
        <v>10277.690826717</v>
      </c>
      <c r="F541">
        <v>190.87</v>
      </c>
      <c r="G541">
        <v>-14.8201253744077</v>
      </c>
      <c r="H541">
        <v>1.4536357386687599</v>
      </c>
      <c r="I541">
        <v>-21.936513211811999</v>
      </c>
      <c r="J541">
        <v>13.0108111747977</v>
      </c>
      <c r="K541">
        <v>192.93346494672701</v>
      </c>
      <c r="L541">
        <v>196.06285562235001</v>
      </c>
      <c r="M541">
        <v>53.270874343646803</v>
      </c>
      <c r="N541">
        <v>1.3300689722157499</v>
      </c>
      <c r="O541">
        <v>49.263896893173303</v>
      </c>
      <c r="P541">
        <v>40.811508668388001</v>
      </c>
      <c r="Q541">
        <v>0.12454619791053199</v>
      </c>
    </row>
    <row r="542" spans="1:17" x14ac:dyDescent="0.3">
      <c r="A542" t="s">
        <v>1209</v>
      </c>
      <c r="B542" t="s">
        <v>1210</v>
      </c>
      <c r="C542" t="s">
        <v>3160</v>
      </c>
      <c r="D542" t="s">
        <v>910</v>
      </c>
      <c r="E542">
        <v>10106.716373675999</v>
      </c>
      <c r="F542">
        <v>73.19</v>
      </c>
      <c r="G542">
        <v>4.7707771897164699</v>
      </c>
      <c r="H542">
        <v>-8.6108640053914893</v>
      </c>
      <c r="I542">
        <v>-7.4963621492170196</v>
      </c>
      <c r="J542">
        <v>5.4621738247481701</v>
      </c>
      <c r="K542">
        <v>77.216352758549604</v>
      </c>
      <c r="L542">
        <v>74.754079087826696</v>
      </c>
      <c r="M542">
        <v>40.6799270608456</v>
      </c>
      <c r="N542">
        <v>0.41905513226663599</v>
      </c>
      <c r="O542">
        <v>29.594206858860399</v>
      </c>
      <c r="P542">
        <v>51.532091097308403</v>
      </c>
      <c r="Q542">
        <v>6.3209983664526001E-2</v>
      </c>
    </row>
    <row r="543" spans="1:17" hidden="1" x14ac:dyDescent="0.3">
      <c r="A543" t="s">
        <v>1211</v>
      </c>
      <c r="B543" t="s">
        <v>1212</v>
      </c>
      <c r="C543" t="s">
        <v>3163</v>
      </c>
      <c r="D543" t="s">
        <v>274</v>
      </c>
      <c r="E543">
        <v>10026.089646799999</v>
      </c>
      <c r="F543">
        <v>6513.4</v>
      </c>
      <c r="G543">
        <v>-1.8858211627669299</v>
      </c>
      <c r="H543">
        <v>5.2052717290374497</v>
      </c>
      <c r="I543">
        <v>17.374829154919301</v>
      </c>
      <c r="J543">
        <v>9.3099946250227408</v>
      </c>
      <c r="K543">
        <v>6157.4469238187903</v>
      </c>
      <c r="L543">
        <v>5787.5377477433904</v>
      </c>
      <c r="M543">
        <v>73.745455412306995</v>
      </c>
      <c r="N543">
        <v>0.80811229237195803</v>
      </c>
      <c r="O543">
        <v>7.4553996376700304</v>
      </c>
      <c r="P543">
        <v>40.982683982683902</v>
      </c>
      <c r="Q543">
        <v>0.114559405269393</v>
      </c>
    </row>
    <row r="544" spans="1:17" x14ac:dyDescent="0.3">
      <c r="A544" t="s">
        <v>1213</v>
      </c>
      <c r="B544" t="s">
        <v>1214</v>
      </c>
      <c r="C544" t="s">
        <v>3160</v>
      </c>
      <c r="D544" t="s">
        <v>277</v>
      </c>
      <c r="E544">
        <v>10017.100043973</v>
      </c>
      <c r="F544">
        <v>126.51</v>
      </c>
      <c r="G544">
        <v>-23.2116733922186</v>
      </c>
      <c r="H544">
        <v>-2.9003142799843298</v>
      </c>
      <c r="I544">
        <v>-20.896004975563901</v>
      </c>
      <c r="J544">
        <v>10.6385862439987</v>
      </c>
      <c r="K544">
        <v>128.21825521653801</v>
      </c>
      <c r="L544">
        <v>130.78189389346699</v>
      </c>
      <c r="M544">
        <v>63.595962928882102</v>
      </c>
      <c r="N544">
        <v>0.70530260295014602</v>
      </c>
      <c r="O544">
        <v>24.8913129396885</v>
      </c>
      <c r="P544">
        <v>25.5682382133995</v>
      </c>
      <c r="Q544">
        <v>0.106320244208521</v>
      </c>
    </row>
    <row r="545" spans="1:17" hidden="1" x14ac:dyDescent="0.3">
      <c r="A545" t="s">
        <v>1215</v>
      </c>
      <c r="B545" t="s">
        <v>1216</v>
      </c>
      <c r="C545" t="s">
        <v>3163</v>
      </c>
      <c r="D545" t="s">
        <v>133</v>
      </c>
      <c r="E545">
        <v>9950.8012629000004</v>
      </c>
      <c r="F545">
        <v>618.25</v>
      </c>
      <c r="G545">
        <v>91.558393201835202</v>
      </c>
      <c r="H545">
        <v>-0.32152909433152499</v>
      </c>
      <c r="I545">
        <v>93.992790234939093</v>
      </c>
      <c r="J545">
        <v>4.4333449409770003</v>
      </c>
      <c r="K545">
        <v>587.33792832103597</v>
      </c>
      <c r="L545">
        <v>439.28730482351602</v>
      </c>
      <c r="M545">
        <v>58.560824656044602</v>
      </c>
      <c r="N545">
        <v>0.598603146972434</v>
      </c>
      <c r="O545">
        <v>13.020622725434601</v>
      </c>
      <c r="P545">
        <v>154.68589083419101</v>
      </c>
    </row>
    <row r="546" spans="1:17" x14ac:dyDescent="0.3">
      <c r="A546" t="s">
        <v>1217</v>
      </c>
      <c r="B546" t="s">
        <v>1218</v>
      </c>
      <c r="C546" t="s">
        <v>3159</v>
      </c>
      <c r="D546" t="s">
        <v>371</v>
      </c>
      <c r="E546">
        <v>9947.4356081099995</v>
      </c>
      <c r="F546">
        <v>438.35</v>
      </c>
      <c r="G546">
        <v>159.076682758803</v>
      </c>
      <c r="H546">
        <v>-4.1298579371264301</v>
      </c>
      <c r="I546">
        <v>52.786811157629103</v>
      </c>
      <c r="J546">
        <v>15.3322005573556</v>
      </c>
      <c r="K546">
        <v>385.73924353538303</v>
      </c>
      <c r="L546">
        <v>303.04766811908502</v>
      </c>
      <c r="M546">
        <v>73.775028844642904</v>
      </c>
      <c r="N546">
        <v>0.776121332406982</v>
      </c>
      <c r="O546">
        <v>1.9276833580472199</v>
      </c>
      <c r="P546">
        <v>207.29057132842601</v>
      </c>
      <c r="Q546">
        <v>0.18599281288588801</v>
      </c>
    </row>
    <row r="547" spans="1:17" x14ac:dyDescent="0.3">
      <c r="A547" t="s">
        <v>1219</v>
      </c>
      <c r="B547" t="s">
        <v>1220</v>
      </c>
      <c r="C547" t="s">
        <v>3150</v>
      </c>
      <c r="D547" t="s">
        <v>992</v>
      </c>
      <c r="E547">
        <v>9908.1198933149899</v>
      </c>
      <c r="F547">
        <v>46.55</v>
      </c>
      <c r="G547">
        <v>-41.059461844862298</v>
      </c>
      <c r="H547">
        <v>0.300931442055623</v>
      </c>
      <c r="I547">
        <v>-4.4988953791351003</v>
      </c>
      <c r="J547">
        <v>-0.11333569594357901</v>
      </c>
      <c r="K547">
        <v>48.319673164801401</v>
      </c>
      <c r="L547">
        <v>47.216602861984299</v>
      </c>
      <c r="M547">
        <v>35.2869155641704</v>
      </c>
      <c r="N547">
        <v>1.6450553314842999</v>
      </c>
      <c r="O547">
        <v>21.374865735767901</v>
      </c>
      <c r="P547">
        <v>27.359781121750999</v>
      </c>
      <c r="Q547">
        <v>5.0971579357541999E-2</v>
      </c>
    </row>
    <row r="548" spans="1:17" x14ac:dyDescent="0.3">
      <c r="A548" t="s">
        <v>1221</v>
      </c>
      <c r="B548" t="s">
        <v>1222</v>
      </c>
      <c r="C548" t="s">
        <v>3151</v>
      </c>
      <c r="D548" t="s">
        <v>48</v>
      </c>
      <c r="E548">
        <v>9885.5165212800002</v>
      </c>
      <c r="F548">
        <v>575.45000000000005</v>
      </c>
      <c r="G548">
        <v>139.66951961309999</v>
      </c>
      <c r="H548">
        <v>22.566099933368701</v>
      </c>
      <c r="I548">
        <v>58.735863148608502</v>
      </c>
      <c r="J548">
        <v>-4.3307422835531</v>
      </c>
      <c r="K548">
        <v>544.47556702552299</v>
      </c>
      <c r="L548">
        <v>436.36290677548698</v>
      </c>
      <c r="M548">
        <v>46.945474018033202</v>
      </c>
      <c r="N548">
        <v>1.8347609956762201</v>
      </c>
      <c r="O548">
        <v>20.653401685637299</v>
      </c>
      <c r="P548">
        <v>206.09042553191401</v>
      </c>
      <c r="Q548">
        <v>0.21101146269264101</v>
      </c>
    </row>
    <row r="549" spans="1:17" hidden="1" x14ac:dyDescent="0.3">
      <c r="A549" t="s">
        <v>1223</v>
      </c>
      <c r="B549" t="s">
        <v>1224</v>
      </c>
      <c r="C549" t="s">
        <v>3163</v>
      </c>
      <c r="D549" t="s">
        <v>57</v>
      </c>
      <c r="E549">
        <v>9862.5949686179993</v>
      </c>
      <c r="F549">
        <v>137.97</v>
      </c>
      <c r="G549">
        <v>275.37898450141802</v>
      </c>
      <c r="H549">
        <v>4.5509746298111597</v>
      </c>
      <c r="I549">
        <v>144.42383855131101</v>
      </c>
      <c r="J549">
        <v>5.5579256315675796</v>
      </c>
      <c r="K549">
        <v>131.95362780276599</v>
      </c>
      <c r="L549">
        <v>90.807779296455394</v>
      </c>
      <c r="M549">
        <v>40.799331389801402</v>
      </c>
      <c r="N549">
        <v>0.54035716922911903</v>
      </c>
      <c r="O549">
        <v>22.671595274334901</v>
      </c>
      <c r="P549">
        <v>364.54545454545399</v>
      </c>
      <c r="Q549">
        <v>0.115275823012862</v>
      </c>
    </row>
    <row r="550" spans="1:17" x14ac:dyDescent="0.3">
      <c r="A550" t="s">
        <v>1225</v>
      </c>
      <c r="B550" t="s">
        <v>1226</v>
      </c>
      <c r="C550" t="s">
        <v>3157</v>
      </c>
      <c r="D550" t="s">
        <v>1227</v>
      </c>
      <c r="E550">
        <v>9834.9354136799993</v>
      </c>
      <c r="F550">
        <v>904.8</v>
      </c>
      <c r="G550">
        <v>-47.511414247100703</v>
      </c>
      <c r="H550">
        <v>-2.0423981770330402</v>
      </c>
      <c r="I550">
        <v>-15.5987483454167</v>
      </c>
      <c r="J550">
        <v>3.0839759751961799</v>
      </c>
      <c r="K550">
        <v>927.47146535849595</v>
      </c>
      <c r="L550">
        <v>986.32299572322904</v>
      </c>
      <c r="M550">
        <v>45.837628226161797</v>
      </c>
      <c r="N550">
        <v>0.59330480279624598</v>
      </c>
      <c r="O550">
        <v>43.346595932802799</v>
      </c>
      <c r="P550">
        <v>5.9484777517564398</v>
      </c>
      <c r="Q550">
        <v>-7.6114017849273005E-2</v>
      </c>
    </row>
    <row r="551" spans="1:17" hidden="1" x14ac:dyDescent="0.3">
      <c r="A551" t="s">
        <v>1228</v>
      </c>
      <c r="B551" t="s">
        <v>1229</v>
      </c>
      <c r="C551" t="s">
        <v>3163</v>
      </c>
      <c r="E551">
        <v>9824.2063920000001</v>
      </c>
      <c r="F551">
        <v>970.2</v>
      </c>
      <c r="G551">
        <v>6181.32654427955</v>
      </c>
      <c r="H551">
        <v>118.28503954659099</v>
      </c>
      <c r="I551">
        <v>428.44990723820501</v>
      </c>
      <c r="J551">
        <v>21.370254273876199</v>
      </c>
      <c r="K551">
        <v>525.14071262259802</v>
      </c>
      <c r="L551">
        <v>257.32208832484002</v>
      </c>
      <c r="M551">
        <v>86.852840472930296</v>
      </c>
      <c r="N551">
        <v>3.0884434611696099</v>
      </c>
      <c r="O551">
        <v>0</v>
      </c>
      <c r="P551">
        <v>6208.1924577373202</v>
      </c>
    </row>
    <row r="552" spans="1:17" x14ac:dyDescent="0.3">
      <c r="A552" t="s">
        <v>1230</v>
      </c>
      <c r="B552" t="s">
        <v>1231</v>
      </c>
      <c r="C552" t="s">
        <v>3159</v>
      </c>
      <c r="D552" t="s">
        <v>274</v>
      </c>
      <c r="E552">
        <v>9815.9986866500003</v>
      </c>
      <c r="F552">
        <v>1513.85</v>
      </c>
      <c r="G552">
        <v>101.17505965363</v>
      </c>
      <c r="H552">
        <v>10.4650997134293</v>
      </c>
      <c r="I552">
        <v>97.098402636620307</v>
      </c>
      <c r="J552">
        <v>14.1972700346524</v>
      </c>
      <c r="K552">
        <v>1304.87393149185</v>
      </c>
      <c r="L552">
        <v>1089.83015790431</v>
      </c>
      <c r="M552">
        <v>77.792940007523796</v>
      </c>
      <c r="N552">
        <v>1.22222299401474</v>
      </c>
      <c r="O552">
        <v>1.6613270799616899</v>
      </c>
      <c r="P552">
        <v>179.79853987616599</v>
      </c>
    </row>
    <row r="553" spans="1:17" x14ac:dyDescent="0.3">
      <c r="A553" t="s">
        <v>1232</v>
      </c>
      <c r="B553" t="s">
        <v>1233</v>
      </c>
      <c r="C553" t="s">
        <v>3154</v>
      </c>
      <c r="D553" t="s">
        <v>184</v>
      </c>
      <c r="E553">
        <v>9814.0805380799993</v>
      </c>
      <c r="F553">
        <v>2227.9499999999998</v>
      </c>
      <c r="G553">
        <v>95.695397166079402</v>
      </c>
      <c r="H553">
        <v>-6.8669911491295101</v>
      </c>
      <c r="I553">
        <v>-3.9607120146150101</v>
      </c>
      <c r="J553">
        <v>7.8146100260052096</v>
      </c>
      <c r="K553">
        <v>2128.7233230072002</v>
      </c>
      <c r="L553">
        <v>1856.4937890677299</v>
      </c>
      <c r="M553">
        <v>58.582896966595797</v>
      </c>
      <c r="N553">
        <v>0.52936804160926298</v>
      </c>
      <c r="O553">
        <v>7.6774613433874199</v>
      </c>
      <c r="P553">
        <v>134.79291811571201</v>
      </c>
      <c r="Q553">
        <v>0.16016631604991599</v>
      </c>
    </row>
    <row r="554" spans="1:17" x14ac:dyDescent="0.3">
      <c r="A554" t="s">
        <v>1234</v>
      </c>
      <c r="B554" t="s">
        <v>1235</v>
      </c>
      <c r="C554" t="s">
        <v>3149</v>
      </c>
      <c r="D554" t="s">
        <v>21</v>
      </c>
      <c r="E554">
        <v>9811.1622600249993</v>
      </c>
      <c r="F554">
        <v>1558.25</v>
      </c>
      <c r="G554">
        <v>-28.385852786590601</v>
      </c>
      <c r="H554">
        <v>-6.0874926637341504</v>
      </c>
      <c r="I554">
        <v>-12.8265703566463</v>
      </c>
      <c r="J554">
        <v>2.8140828993833402</v>
      </c>
      <c r="K554">
        <v>1589.46197000034</v>
      </c>
      <c r="L554">
        <v>1582.17270603101</v>
      </c>
      <c r="M554">
        <v>47.1641759642377</v>
      </c>
      <c r="N554">
        <v>0.317544819904166</v>
      </c>
      <c r="O554">
        <v>24.6558639499438</v>
      </c>
      <c r="P554">
        <v>12.4237942354171</v>
      </c>
      <c r="Q554">
        <v>-6.3222369879779999E-2</v>
      </c>
    </row>
    <row r="555" spans="1:17" x14ac:dyDescent="0.3">
      <c r="A555" t="s">
        <v>1236</v>
      </c>
      <c r="B555" t="s">
        <v>1237</v>
      </c>
      <c r="C555" t="s">
        <v>3162</v>
      </c>
      <c r="D555" t="s">
        <v>258</v>
      </c>
      <c r="E555">
        <v>9740.8112907300001</v>
      </c>
      <c r="F555">
        <v>2344.35</v>
      </c>
      <c r="G555">
        <v>113.913627445022</v>
      </c>
      <c r="H555">
        <v>6.9083827456654001</v>
      </c>
      <c r="I555">
        <v>68.303960779019704</v>
      </c>
      <c r="J555">
        <v>6.1236862615770598</v>
      </c>
      <c r="K555">
        <v>2016.0139319273001</v>
      </c>
      <c r="L555">
        <v>1556.4565529117001</v>
      </c>
      <c r="M555">
        <v>63.2626961799306</v>
      </c>
      <c r="N555">
        <v>0.61946717790362904</v>
      </c>
      <c r="O555">
        <v>2.6617186000383799</v>
      </c>
      <c r="P555">
        <v>168.81664946680399</v>
      </c>
      <c r="Q555">
        <v>0.10016409229663301</v>
      </c>
    </row>
    <row r="556" spans="1:17" hidden="1" x14ac:dyDescent="0.3">
      <c r="A556" t="s">
        <v>1238</v>
      </c>
      <c r="B556" t="s">
        <v>1239</v>
      </c>
      <c r="C556" t="s">
        <v>3163</v>
      </c>
      <c r="D556" t="s">
        <v>133</v>
      </c>
      <c r="E556">
        <v>9717.1900299270001</v>
      </c>
      <c r="F556">
        <v>292.97000000000003</v>
      </c>
      <c r="G556">
        <v>-5.5482605528833302</v>
      </c>
      <c r="H556">
        <v>5.1228368869178098</v>
      </c>
      <c r="I556">
        <v>2.55812476334191</v>
      </c>
      <c r="J556">
        <v>1.5933277911149799</v>
      </c>
      <c r="K556">
        <v>278.66007726293702</v>
      </c>
      <c r="L556">
        <v>266.024666055019</v>
      </c>
      <c r="M556">
        <v>22.227502817667499</v>
      </c>
      <c r="N556">
        <v>1.01254640313</v>
      </c>
      <c r="O556">
        <v>0.30037205174591097</v>
      </c>
      <c r="P556">
        <v>26.225764756570399</v>
      </c>
    </row>
    <row r="557" spans="1:17" x14ac:dyDescent="0.3">
      <c r="A557" t="s">
        <v>1240</v>
      </c>
      <c r="B557" t="s">
        <v>1241</v>
      </c>
      <c r="C557" t="s">
        <v>3159</v>
      </c>
      <c r="D557" t="s">
        <v>215</v>
      </c>
      <c r="E557">
        <v>9689.7877363600001</v>
      </c>
      <c r="F557">
        <v>2510.6</v>
      </c>
      <c r="G557">
        <v>13.6579866877622</v>
      </c>
      <c r="H557">
        <v>20.232089111074298</v>
      </c>
      <c r="I557">
        <v>-9.6227424052842796</v>
      </c>
      <c r="J557">
        <v>10.6481967165962</v>
      </c>
      <c r="K557">
        <v>2247.4128293127601</v>
      </c>
      <c r="L557">
        <v>2067.90669120129</v>
      </c>
      <c r="M557">
        <v>66.4205164286913</v>
      </c>
      <c r="N557">
        <v>1.0208928956361301</v>
      </c>
      <c r="O557">
        <v>9.2567513741735006</v>
      </c>
      <c r="P557">
        <v>71.735412818934194</v>
      </c>
      <c r="Q557">
        <v>1.676660939302E-2</v>
      </c>
    </row>
    <row r="558" spans="1:17" x14ac:dyDescent="0.3">
      <c r="A558" t="s">
        <v>1242</v>
      </c>
      <c r="B558" t="s">
        <v>1243</v>
      </c>
      <c r="C558" t="s">
        <v>3156</v>
      </c>
      <c r="D558" t="s">
        <v>77</v>
      </c>
      <c r="E558">
        <v>9683.4223852499999</v>
      </c>
      <c r="F558">
        <v>1257.5</v>
      </c>
      <c r="G558">
        <v>-28.284853564382001</v>
      </c>
      <c r="H558">
        <v>-5.0894004740627601</v>
      </c>
      <c r="I558">
        <v>-28.039537899746801</v>
      </c>
      <c r="J558">
        <v>2.3423516154599602</v>
      </c>
      <c r="K558">
        <v>1316.3304324428</v>
      </c>
      <c r="L558">
        <v>1390.1792512188499</v>
      </c>
      <c r="M558">
        <v>52.915245071454798</v>
      </c>
      <c r="N558">
        <v>1.27780777134162</v>
      </c>
      <c r="O558">
        <v>43.300198807157003</v>
      </c>
      <c r="P558">
        <v>10.5154457968976</v>
      </c>
      <c r="Q558">
        <v>-2.9549932556461E-2</v>
      </c>
    </row>
    <row r="559" spans="1:17" x14ac:dyDescent="0.3">
      <c r="A559" t="s">
        <v>1244</v>
      </c>
      <c r="B559" t="s">
        <v>1245</v>
      </c>
      <c r="C559" t="s">
        <v>3162</v>
      </c>
      <c r="D559" t="s">
        <v>400</v>
      </c>
      <c r="E559">
        <v>9679.9194026000005</v>
      </c>
      <c r="F559">
        <v>175.46</v>
      </c>
      <c r="G559">
        <v>-0.49933081462544099</v>
      </c>
      <c r="H559">
        <v>-6.2449516865484602</v>
      </c>
      <c r="I559">
        <v>13.2742420274129</v>
      </c>
      <c r="J559">
        <v>7.5786446298666004</v>
      </c>
      <c r="K559">
        <v>186.92131118991199</v>
      </c>
      <c r="L559">
        <v>172.211875805066</v>
      </c>
      <c r="M559">
        <v>44.382478849394097</v>
      </c>
      <c r="N559">
        <v>0.54638134696173701</v>
      </c>
      <c r="O559">
        <v>39.632964778297001</v>
      </c>
      <c r="P559">
        <v>49.200680272108798</v>
      </c>
      <c r="Q559">
        <v>8.2951976294907998E-2</v>
      </c>
    </row>
    <row r="560" spans="1:17" x14ac:dyDescent="0.3">
      <c r="A560" t="s">
        <v>1246</v>
      </c>
      <c r="B560" t="s">
        <v>1247</v>
      </c>
      <c r="C560" t="s">
        <v>3150</v>
      </c>
      <c r="D560" t="s">
        <v>992</v>
      </c>
      <c r="E560">
        <v>9674.1956957599996</v>
      </c>
      <c r="F560">
        <v>441.95</v>
      </c>
      <c r="G560">
        <v>-11.6397369488358</v>
      </c>
      <c r="H560">
        <v>-8.9420992568306001</v>
      </c>
      <c r="I560">
        <v>23.879738435717499</v>
      </c>
      <c r="J560">
        <v>0.192381759904802</v>
      </c>
      <c r="K560">
        <v>448.32557719247598</v>
      </c>
      <c r="L560">
        <v>393.87186454769198</v>
      </c>
      <c r="M560">
        <v>39.213315175112498</v>
      </c>
      <c r="N560">
        <v>0.49498167723720998</v>
      </c>
      <c r="O560">
        <v>17.207828939925299</v>
      </c>
      <c r="P560">
        <v>65.214953271027994</v>
      </c>
      <c r="Q560">
        <v>9.1029178017502002E-2</v>
      </c>
    </row>
    <row r="561" spans="1:17" x14ac:dyDescent="0.3">
      <c r="A561" t="s">
        <v>1248</v>
      </c>
      <c r="B561" t="s">
        <v>1249</v>
      </c>
      <c r="C561" t="s">
        <v>3151</v>
      </c>
      <c r="D561" t="s">
        <v>48</v>
      </c>
      <c r="E561">
        <v>9631.6384946899998</v>
      </c>
      <c r="F561">
        <v>1477.9</v>
      </c>
      <c r="G561">
        <v>31.248989719724499</v>
      </c>
      <c r="H561">
        <v>-7.5290718258650502</v>
      </c>
      <c r="I561">
        <v>27.482256340565801</v>
      </c>
      <c r="J561">
        <v>2.0923142156469599</v>
      </c>
      <c r="K561">
        <v>1535.92913226721</v>
      </c>
      <c r="L561">
        <v>1358.03734756836</v>
      </c>
      <c r="M561">
        <v>39.369261978136997</v>
      </c>
      <c r="N561">
        <v>0.526397659948178</v>
      </c>
      <c r="O561">
        <v>27.200757832058901</v>
      </c>
      <c r="P561">
        <v>83.5672587256241</v>
      </c>
      <c r="Q561">
        <v>7.9924392760124002E-2</v>
      </c>
    </row>
    <row r="562" spans="1:17" x14ac:dyDescent="0.3">
      <c r="A562" t="s">
        <v>1250</v>
      </c>
      <c r="B562" t="s">
        <v>1251</v>
      </c>
      <c r="C562" t="s">
        <v>3159</v>
      </c>
      <c r="D562" t="s">
        <v>258</v>
      </c>
      <c r="E562">
        <v>9631.1050946699997</v>
      </c>
      <c r="F562">
        <v>4145.55</v>
      </c>
      <c r="G562">
        <v>145.39297729191401</v>
      </c>
      <c r="H562">
        <v>20.560705603000201</v>
      </c>
      <c r="I562">
        <v>128.52381969601399</v>
      </c>
      <c r="J562">
        <v>12.9702670113099</v>
      </c>
      <c r="K562">
        <v>3321.1514116461199</v>
      </c>
      <c r="L562">
        <v>2409.2382354203801</v>
      </c>
      <c r="M562">
        <v>76.314464623536495</v>
      </c>
      <c r="N562">
        <v>0.81412733725898401</v>
      </c>
      <c r="O562">
        <v>1.74765712631617</v>
      </c>
      <c r="P562">
        <v>226.42125984251899</v>
      </c>
      <c r="Q562">
        <v>0.15439409395682199</v>
      </c>
    </row>
    <row r="563" spans="1:17" x14ac:dyDescent="0.3">
      <c r="A563" t="s">
        <v>1252</v>
      </c>
      <c r="B563" t="s">
        <v>1253</v>
      </c>
      <c r="C563" t="s">
        <v>3158</v>
      </c>
      <c r="D563" t="s">
        <v>266</v>
      </c>
      <c r="E563">
        <v>9624.5413612800003</v>
      </c>
      <c r="F563">
        <v>589.79999999999995</v>
      </c>
      <c r="G563">
        <v>31.427162226614399</v>
      </c>
      <c r="H563">
        <v>5.9053726294986602</v>
      </c>
      <c r="I563">
        <v>41.290466857197103</v>
      </c>
      <c r="J563">
        <v>0.65989871878186701</v>
      </c>
      <c r="K563">
        <v>563.74986040449301</v>
      </c>
      <c r="L563">
        <v>481.98875912624402</v>
      </c>
      <c r="M563">
        <v>52.734290120401603</v>
      </c>
      <c r="N563">
        <v>0.84111218466523197</v>
      </c>
      <c r="O563">
        <v>4.5269582909460899</v>
      </c>
      <c r="P563">
        <v>67.914590747330905</v>
      </c>
      <c r="Q563">
        <v>0.12828819757514001</v>
      </c>
    </row>
    <row r="564" spans="1:17" x14ac:dyDescent="0.3">
      <c r="A564" t="s">
        <v>1254</v>
      </c>
      <c r="B564" t="s">
        <v>1255</v>
      </c>
      <c r="C564" t="s">
        <v>3148</v>
      </c>
      <c r="D564" t="s">
        <v>539</v>
      </c>
      <c r="E564">
        <v>9623.027435</v>
      </c>
      <c r="F564">
        <v>482.65</v>
      </c>
      <c r="G564">
        <v>98.4082989109625</v>
      </c>
      <c r="H564">
        <v>4.7331305396608903</v>
      </c>
      <c r="I564">
        <v>49.922848230789498</v>
      </c>
      <c r="J564">
        <v>4.8238388590350798</v>
      </c>
      <c r="K564">
        <v>445.57467529180298</v>
      </c>
      <c r="L564">
        <v>359.16777142457698</v>
      </c>
      <c r="M564">
        <v>67.046080006462702</v>
      </c>
      <c r="N564">
        <v>0.98698205900375802</v>
      </c>
      <c r="O564">
        <v>1.3778100072516299</v>
      </c>
      <c r="P564">
        <v>149.43152454780301</v>
      </c>
      <c r="Q564">
        <v>0.34354789380080702</v>
      </c>
    </row>
    <row r="565" spans="1:17" hidden="1" x14ac:dyDescent="0.3">
      <c r="A565" t="s">
        <v>1256</v>
      </c>
      <c r="B565" t="s">
        <v>1257</v>
      </c>
      <c r="C565" t="s">
        <v>3163</v>
      </c>
      <c r="D565" t="s">
        <v>77</v>
      </c>
      <c r="E565">
        <v>9622.16438328</v>
      </c>
      <c r="F565">
        <v>191.16</v>
      </c>
      <c r="G565">
        <v>16.539938005100101</v>
      </c>
      <c r="H565">
        <v>-9.5598244320452093</v>
      </c>
      <c r="I565">
        <v>-1.2993472686894001</v>
      </c>
      <c r="J565">
        <v>2.1980054686346602</v>
      </c>
      <c r="K565">
        <v>189.54541141017199</v>
      </c>
      <c r="L565">
        <v>170.98780487132299</v>
      </c>
      <c r="M565">
        <v>38.120238471913197</v>
      </c>
      <c r="N565">
        <v>0.46272837795041799</v>
      </c>
      <c r="O565">
        <v>28.688010043942199</v>
      </c>
      <c r="P565">
        <v>59.3</v>
      </c>
      <c r="Q565">
        <v>4.4507524404174999E-2</v>
      </c>
    </row>
    <row r="566" spans="1:17" hidden="1" x14ac:dyDescent="0.3">
      <c r="A566" t="s">
        <v>1258</v>
      </c>
      <c r="B566" t="s">
        <v>1259</v>
      </c>
      <c r="C566" t="s">
        <v>3163</v>
      </c>
      <c r="D566" t="s">
        <v>274</v>
      </c>
      <c r="E566">
        <v>9614.6717454000009</v>
      </c>
      <c r="F566">
        <v>79.849999999999994</v>
      </c>
      <c r="G566">
        <v>-9.9552253172091607</v>
      </c>
      <c r="H566">
        <v>-12.044624482762501</v>
      </c>
      <c r="I566">
        <v>18.3981035938974</v>
      </c>
      <c r="J566">
        <v>1.95149807611453</v>
      </c>
      <c r="K566">
        <v>82.350535938136701</v>
      </c>
      <c r="L566">
        <v>68.945855296998801</v>
      </c>
      <c r="M566">
        <v>40.682937300283598</v>
      </c>
      <c r="N566">
        <v>0.400215126923473</v>
      </c>
      <c r="O566">
        <v>31.496556042579801</v>
      </c>
      <c r="P566">
        <v>94.518879415347101</v>
      </c>
      <c r="Q566">
        <v>9.6319976113752995E-2</v>
      </c>
    </row>
    <row r="567" spans="1:17" x14ac:dyDescent="0.3">
      <c r="A567" t="s">
        <v>1260</v>
      </c>
      <c r="B567" t="s">
        <v>1261</v>
      </c>
      <c r="C567" t="s">
        <v>600</v>
      </c>
      <c r="D567" t="s">
        <v>452</v>
      </c>
      <c r="E567">
        <v>9600.27378632</v>
      </c>
      <c r="F567">
        <v>366.8</v>
      </c>
      <c r="G567">
        <v>65.226257267555198</v>
      </c>
      <c r="H567">
        <v>-10.454436083572901</v>
      </c>
      <c r="I567">
        <v>4.47940158020449</v>
      </c>
      <c r="J567">
        <v>5.27997775449861</v>
      </c>
      <c r="K567">
        <v>378.54319807235299</v>
      </c>
      <c r="L567">
        <v>334.84350359699602</v>
      </c>
      <c r="M567">
        <v>53.099800907185099</v>
      </c>
      <c r="N567">
        <v>0.561892574579409</v>
      </c>
      <c r="O567">
        <v>14.858233369683701</v>
      </c>
      <c r="P567">
        <v>124.273922347905</v>
      </c>
      <c r="Q567">
        <v>0.12619704424619901</v>
      </c>
    </row>
    <row r="568" spans="1:17" x14ac:dyDescent="0.3">
      <c r="A568" t="s">
        <v>1262</v>
      </c>
      <c r="B568" t="s">
        <v>1263</v>
      </c>
      <c r="C568" t="s">
        <v>3157</v>
      </c>
      <c r="D568" t="s">
        <v>452</v>
      </c>
      <c r="E568">
        <v>9592.6821259799999</v>
      </c>
      <c r="F568">
        <v>314.2</v>
      </c>
      <c r="G568">
        <v>-18.558433278517001</v>
      </c>
      <c r="H568">
        <v>-2.73126655608809</v>
      </c>
      <c r="I568">
        <v>24.075468813860301</v>
      </c>
      <c r="J568">
        <v>-0.57416333189980895</v>
      </c>
      <c r="K568">
        <v>312.71890057105901</v>
      </c>
      <c r="L568">
        <v>291.975999698946</v>
      </c>
      <c r="M568">
        <v>37.484472811576502</v>
      </c>
      <c r="N568">
        <v>0.73898773028546705</v>
      </c>
      <c r="O568">
        <v>18.364099299808998</v>
      </c>
      <c r="P568">
        <v>47.511737089201802</v>
      </c>
      <c r="Q568">
        <v>-5.3110393730414998E-2</v>
      </c>
    </row>
    <row r="569" spans="1:17" hidden="1" x14ac:dyDescent="0.3">
      <c r="A569" t="s">
        <v>1264</v>
      </c>
      <c r="B569" t="s">
        <v>1265</v>
      </c>
      <c r="C569" t="s">
        <v>3163</v>
      </c>
      <c r="D569" t="s">
        <v>89</v>
      </c>
      <c r="E569">
        <v>9591.9028099999996</v>
      </c>
      <c r="F569">
        <v>147.06</v>
      </c>
      <c r="G569">
        <v>-18.1741174488963</v>
      </c>
      <c r="H569">
        <v>4.2984252078155398</v>
      </c>
      <c r="I569">
        <v>-3.2627097215429202</v>
      </c>
      <c r="J569">
        <v>-0.42077484870076698</v>
      </c>
      <c r="K569">
        <v>142.516585427661</v>
      </c>
      <c r="L569">
        <v>138.16908960146199</v>
      </c>
      <c r="M569">
        <v>19.599037825510401</v>
      </c>
      <c r="N569">
        <v>0.44000306218806101</v>
      </c>
      <c r="O569">
        <v>3.4611723106215</v>
      </c>
      <c r="P569">
        <v>16.714285714285701</v>
      </c>
      <c r="Q569">
        <v>-1.3388827299693999E-2</v>
      </c>
    </row>
    <row r="570" spans="1:17" x14ac:dyDescent="0.3">
      <c r="A570" t="s">
        <v>1266</v>
      </c>
      <c r="B570" t="s">
        <v>1267</v>
      </c>
      <c r="C570" t="s">
        <v>3148</v>
      </c>
      <c r="D570" t="s">
        <v>144</v>
      </c>
      <c r="E570">
        <v>9578.7357905019999</v>
      </c>
      <c r="F570">
        <v>89.06</v>
      </c>
      <c r="G570">
        <v>-21.031094681770199</v>
      </c>
      <c r="H570">
        <v>7.4090908095009702</v>
      </c>
      <c r="I570">
        <v>-9.8998491144200802</v>
      </c>
      <c r="J570">
        <v>4.5302718597118101</v>
      </c>
      <c r="K570">
        <v>87.721759642418704</v>
      </c>
      <c r="L570">
        <v>85.939291742594307</v>
      </c>
      <c r="M570">
        <v>46.309054566401599</v>
      </c>
      <c r="N570">
        <v>0.66461489130504603</v>
      </c>
      <c r="O570">
        <v>18.807545474960701</v>
      </c>
      <c r="P570">
        <v>23.011049723756798</v>
      </c>
    </row>
    <row r="571" spans="1:17" x14ac:dyDescent="0.3">
      <c r="A571" t="s">
        <v>1268</v>
      </c>
      <c r="B571" t="s">
        <v>1269</v>
      </c>
      <c r="C571" t="s">
        <v>3156</v>
      </c>
      <c r="D571" t="s">
        <v>77</v>
      </c>
      <c r="E571">
        <v>9530.0986453400001</v>
      </c>
      <c r="F571">
        <v>809.9</v>
      </c>
      <c r="G571">
        <v>-6.8095837809199997</v>
      </c>
      <c r="H571">
        <v>2.68400314155646</v>
      </c>
      <c r="I571">
        <v>-12.317984043289</v>
      </c>
      <c r="J571">
        <v>1.5298201028670599</v>
      </c>
      <c r="K571">
        <v>800.49178182758101</v>
      </c>
      <c r="L571">
        <v>809.94907130901004</v>
      </c>
      <c r="M571">
        <v>59.3829114251294</v>
      </c>
      <c r="N571">
        <v>1.6830485896674501</v>
      </c>
      <c r="O571">
        <v>23.4596863810347</v>
      </c>
      <c r="P571">
        <v>24.686321299361101</v>
      </c>
      <c r="Q571">
        <v>2.7526724102739E-2</v>
      </c>
    </row>
    <row r="572" spans="1:17" x14ac:dyDescent="0.3">
      <c r="A572" t="s">
        <v>1270</v>
      </c>
      <c r="B572" t="s">
        <v>1271</v>
      </c>
      <c r="C572" t="s">
        <v>3147</v>
      </c>
      <c r="D572" t="s">
        <v>21</v>
      </c>
      <c r="E572">
        <v>9516.0689253399996</v>
      </c>
      <c r="F572">
        <v>461.95</v>
      </c>
      <c r="G572">
        <v>-14.2638415503919</v>
      </c>
      <c r="H572">
        <v>-4.8873404519003101</v>
      </c>
      <c r="I572">
        <v>-24.336725940268401</v>
      </c>
      <c r="J572">
        <v>1.17001995972087</v>
      </c>
      <c r="K572">
        <v>480.94029261758902</v>
      </c>
      <c r="L572">
        <v>480.59111129376299</v>
      </c>
      <c r="M572">
        <v>41.431126854070001</v>
      </c>
      <c r="N572">
        <v>0.470221387442679</v>
      </c>
      <c r="O572">
        <v>24.472345491936299</v>
      </c>
      <c r="P572">
        <v>16.890182186234799</v>
      </c>
      <c r="Q572">
        <v>-8.9159378689881996E-2</v>
      </c>
    </row>
    <row r="573" spans="1:17" hidden="1" x14ac:dyDescent="0.3">
      <c r="A573" t="s">
        <v>1272</v>
      </c>
      <c r="B573" t="s">
        <v>1273</v>
      </c>
      <c r="C573" t="s">
        <v>3163</v>
      </c>
      <c r="D573" t="s">
        <v>21</v>
      </c>
      <c r="E573">
        <v>9513.3597413499992</v>
      </c>
      <c r="F573">
        <v>1722.95</v>
      </c>
      <c r="G573">
        <v>114.790526108839</v>
      </c>
      <c r="H573">
        <v>-6.95535874643795</v>
      </c>
      <c r="I573">
        <v>37.615177355997801</v>
      </c>
      <c r="J573">
        <v>15.834078298945199</v>
      </c>
      <c r="K573">
        <v>1683.2622076233399</v>
      </c>
      <c r="L573">
        <v>1372.8465796503301</v>
      </c>
      <c r="M573">
        <v>58.924712142536002</v>
      </c>
      <c r="N573">
        <v>0.68986855062664199</v>
      </c>
      <c r="O573">
        <v>15.6011491917931</v>
      </c>
      <c r="P573">
        <v>153.76684586493801</v>
      </c>
      <c r="Q573">
        <v>0.25399527307823899</v>
      </c>
    </row>
    <row r="574" spans="1:17" x14ac:dyDescent="0.3">
      <c r="A574" t="s">
        <v>1274</v>
      </c>
      <c r="B574" t="s">
        <v>1275</v>
      </c>
      <c r="C574" t="s">
        <v>3162</v>
      </c>
      <c r="D574" t="s">
        <v>400</v>
      </c>
      <c r="E574">
        <v>9487.2251978949898</v>
      </c>
      <c r="F574">
        <v>645.65</v>
      </c>
      <c r="G574">
        <v>-30.3561974637446</v>
      </c>
      <c r="H574">
        <v>-0.99512166295664095</v>
      </c>
      <c r="I574">
        <v>-18.041209488477399</v>
      </c>
      <c r="J574">
        <v>2.2912568776673599</v>
      </c>
      <c r="K574">
        <v>664.66656549830304</v>
      </c>
      <c r="L574">
        <v>669.12610852690204</v>
      </c>
      <c r="M574">
        <v>41.318800053802498</v>
      </c>
      <c r="N574">
        <v>0.73687390427258104</v>
      </c>
      <c r="O574">
        <v>26.2138929760706</v>
      </c>
      <c r="P574">
        <v>9.3858534519271508</v>
      </c>
      <c r="Q574">
        <v>3.9026629032069E-2</v>
      </c>
    </row>
    <row r="575" spans="1:17" hidden="1" x14ac:dyDescent="0.3">
      <c r="A575" t="s">
        <v>1276</v>
      </c>
      <c r="B575" t="s">
        <v>1277</v>
      </c>
      <c r="C575" t="s">
        <v>3163</v>
      </c>
      <c r="D575" t="s">
        <v>1278</v>
      </c>
      <c r="E575">
        <v>9435.9825347999395</v>
      </c>
      <c r="F575">
        <v>627.6</v>
      </c>
      <c r="G575">
        <v>-8.0135320544893105</v>
      </c>
      <c r="H575">
        <v>12.421678022057799</v>
      </c>
      <c r="I575">
        <v>18.232845876549</v>
      </c>
      <c r="J575">
        <v>11.883224926951501</v>
      </c>
      <c r="K575">
        <v>534.496100356179</v>
      </c>
      <c r="L575">
        <v>495.75584079191202</v>
      </c>
      <c r="N575">
        <v>0.94161830348004605</v>
      </c>
      <c r="O575">
        <v>0.70108349267048398</v>
      </c>
      <c r="P575">
        <v>58.025934785345598</v>
      </c>
    </row>
    <row r="576" spans="1:17" hidden="1" x14ac:dyDescent="0.3">
      <c r="A576" t="s">
        <v>1279</v>
      </c>
      <c r="B576" t="s">
        <v>1280</v>
      </c>
      <c r="C576" t="s">
        <v>3163</v>
      </c>
      <c r="D576" t="s">
        <v>274</v>
      </c>
      <c r="E576">
        <v>9383.439085</v>
      </c>
      <c r="F576">
        <v>4683.5</v>
      </c>
      <c r="G576">
        <v>387.63480059254698</v>
      </c>
      <c r="H576">
        <v>11.7220006618859</v>
      </c>
      <c r="I576">
        <v>216.22080185272301</v>
      </c>
      <c r="J576">
        <v>11.3718738229006</v>
      </c>
      <c r="K576">
        <v>4331.0350917908299</v>
      </c>
      <c r="L576">
        <v>3083.9715852433901</v>
      </c>
      <c r="M576">
        <v>55.766063726872197</v>
      </c>
      <c r="N576">
        <v>1.05304712533948</v>
      </c>
      <c r="O576">
        <v>9.4224404825451007</v>
      </c>
      <c r="P576">
        <v>418.66002214839398</v>
      </c>
      <c r="Q576">
        <v>0.174212452671624</v>
      </c>
    </row>
    <row r="577" spans="1:17" hidden="1" x14ac:dyDescent="0.3">
      <c r="A577" t="s">
        <v>1281</v>
      </c>
      <c r="B577" t="s">
        <v>1282</v>
      </c>
      <c r="C577" t="s">
        <v>3163</v>
      </c>
      <c r="D577" t="s">
        <v>236</v>
      </c>
      <c r="E577">
        <v>9361.8987539699992</v>
      </c>
      <c r="F577">
        <v>334.7</v>
      </c>
      <c r="G577">
        <v>-21.5812327405588</v>
      </c>
      <c r="H577">
        <v>-2.63413811256014</v>
      </c>
      <c r="I577">
        <v>-7.2188550331581203</v>
      </c>
      <c r="J577">
        <v>10.8537719029166</v>
      </c>
      <c r="K577">
        <v>331.25131711140102</v>
      </c>
      <c r="M577">
        <v>50.626911308920697</v>
      </c>
      <c r="N577">
        <v>0.53172960790985502</v>
      </c>
      <c r="O577">
        <v>11.2638183447863</v>
      </c>
      <c r="P577">
        <v>18.666903031377402</v>
      </c>
    </row>
    <row r="578" spans="1:17" x14ac:dyDescent="0.3">
      <c r="A578" t="s">
        <v>1283</v>
      </c>
      <c r="B578" t="s">
        <v>1284</v>
      </c>
      <c r="C578" t="s">
        <v>3161</v>
      </c>
      <c r="D578" t="s">
        <v>133</v>
      </c>
      <c r="E578">
        <v>9330.6543956699898</v>
      </c>
      <c r="F578">
        <v>393.45</v>
      </c>
      <c r="G578">
        <v>158.76022084350399</v>
      </c>
      <c r="H578">
        <v>-15.139441852345101</v>
      </c>
      <c r="I578">
        <v>-1.6413210419962301</v>
      </c>
      <c r="J578">
        <v>6.5684453024800504</v>
      </c>
      <c r="K578">
        <v>424.584645753833</v>
      </c>
      <c r="L578">
        <v>362.37104045553502</v>
      </c>
      <c r="M578">
        <v>46.905710597251201</v>
      </c>
      <c r="N578">
        <v>0.76028526740328695</v>
      </c>
      <c r="O578">
        <v>44.770618884229201</v>
      </c>
      <c r="P578">
        <v>210.291798107255</v>
      </c>
      <c r="Q578">
        <v>0.110493714475422</v>
      </c>
    </row>
    <row r="579" spans="1:17" x14ac:dyDescent="0.3">
      <c r="A579" t="s">
        <v>1285</v>
      </c>
      <c r="B579" t="s">
        <v>1286</v>
      </c>
      <c r="C579" t="s">
        <v>3159</v>
      </c>
      <c r="D579" t="s">
        <v>274</v>
      </c>
      <c r="E579">
        <v>9308.8218629200001</v>
      </c>
      <c r="F579">
        <v>81.349999999999994</v>
      </c>
      <c r="G579">
        <v>54.422866877157901</v>
      </c>
      <c r="H579">
        <v>4.1947867406640498</v>
      </c>
      <c r="I579">
        <v>35.1371176071669</v>
      </c>
      <c r="J579">
        <v>10.6081523968378</v>
      </c>
      <c r="K579">
        <v>78.3418932357595</v>
      </c>
      <c r="L579">
        <v>66.477902337836497</v>
      </c>
      <c r="M579">
        <v>60.018362807981902</v>
      </c>
      <c r="N579">
        <v>1.1003742249939401</v>
      </c>
      <c r="O579">
        <v>14.812538414259301</v>
      </c>
      <c r="P579">
        <v>105.429292929292</v>
      </c>
      <c r="Q579">
        <v>0.20069990734231699</v>
      </c>
    </row>
    <row r="580" spans="1:17" x14ac:dyDescent="0.3">
      <c r="A580" t="s">
        <v>1287</v>
      </c>
      <c r="B580" t="s">
        <v>1288</v>
      </c>
      <c r="C580" t="s">
        <v>3154</v>
      </c>
      <c r="D580" t="s">
        <v>60</v>
      </c>
      <c r="E580">
        <v>9272.5967385700005</v>
      </c>
      <c r="F580">
        <v>7037.35</v>
      </c>
      <c r="G580">
        <v>56.874507685561497</v>
      </c>
      <c r="H580">
        <v>-2.5751903609508902</v>
      </c>
      <c r="I580">
        <v>-28.6941310331196</v>
      </c>
      <c r="J580">
        <v>-0.68280024205474898</v>
      </c>
      <c r="K580">
        <v>7607.6235788950098</v>
      </c>
      <c r="L580">
        <v>7108.9326570798703</v>
      </c>
      <c r="M580">
        <v>44.479575126979</v>
      </c>
      <c r="N580">
        <v>0.87623862800890095</v>
      </c>
      <c r="O580">
        <v>46.0471626393457</v>
      </c>
      <c r="P580">
        <v>121.20292952788</v>
      </c>
      <c r="Q580">
        <v>0.137920824344621</v>
      </c>
    </row>
    <row r="581" spans="1:17" x14ac:dyDescent="0.3">
      <c r="A581" t="s">
        <v>1289</v>
      </c>
      <c r="B581" t="s">
        <v>1290</v>
      </c>
      <c r="C581" t="s">
        <v>3151</v>
      </c>
      <c r="D581" t="s">
        <v>48</v>
      </c>
      <c r="E581">
        <v>9249.8059940000003</v>
      </c>
      <c r="F581">
        <v>328.9</v>
      </c>
      <c r="G581">
        <v>-8.0436591225054297</v>
      </c>
      <c r="H581">
        <v>-9.2336566577258505</v>
      </c>
      <c r="I581">
        <v>16.0986147872696</v>
      </c>
      <c r="J581">
        <v>1.26122232959977</v>
      </c>
      <c r="K581">
        <v>335.902281060581</v>
      </c>
      <c r="L581">
        <v>314.13157896745298</v>
      </c>
      <c r="M581">
        <v>53.510637531010097</v>
      </c>
      <c r="N581">
        <v>0.36762730120207199</v>
      </c>
      <c r="O581">
        <v>26.2997871693523</v>
      </c>
      <c r="P581">
        <v>38.922914466736998</v>
      </c>
      <c r="Q581">
        <v>-7.1161249291710003E-3</v>
      </c>
    </row>
    <row r="582" spans="1:17" x14ac:dyDescent="0.3">
      <c r="A582" t="s">
        <v>1291</v>
      </c>
      <c r="B582" t="s">
        <v>1292</v>
      </c>
      <c r="C582" t="s">
        <v>3152</v>
      </c>
      <c r="D582" t="s">
        <v>51</v>
      </c>
      <c r="E582">
        <v>9197.1416451599998</v>
      </c>
      <c r="F582">
        <v>564.9</v>
      </c>
      <c r="G582">
        <v>18.1475636311832</v>
      </c>
      <c r="H582">
        <v>-9.4002855515388593</v>
      </c>
      <c r="I582">
        <v>12.9740297760678</v>
      </c>
      <c r="J582">
        <v>4.9709307431849901</v>
      </c>
      <c r="K582">
        <v>534.95560449517302</v>
      </c>
      <c r="L582">
        <v>477.18214384069699</v>
      </c>
      <c r="M582">
        <v>65.542498994759697</v>
      </c>
      <c r="N582">
        <v>0.37822592493097501</v>
      </c>
      <c r="O582">
        <v>16.631262170295599</v>
      </c>
      <c r="P582">
        <v>64.549956306437494</v>
      </c>
      <c r="Q582">
        <v>5.3085661743406003E-2</v>
      </c>
    </row>
    <row r="583" spans="1:17" hidden="1" x14ac:dyDescent="0.3">
      <c r="A583" t="s">
        <v>1293</v>
      </c>
      <c r="B583" t="s">
        <v>1294</v>
      </c>
      <c r="C583" t="s">
        <v>3159</v>
      </c>
      <c r="D583" t="s">
        <v>282</v>
      </c>
      <c r="E583">
        <v>9181.7256377249996</v>
      </c>
      <c r="F583">
        <v>1553.25</v>
      </c>
      <c r="G583">
        <v>102.39607916216001</v>
      </c>
      <c r="H583">
        <v>-2.1552460981590902</v>
      </c>
      <c r="I583">
        <v>12.4612657299843</v>
      </c>
      <c r="J583">
        <v>14.1769834687037</v>
      </c>
      <c r="K583">
        <v>1527.63082393226</v>
      </c>
      <c r="M583">
        <v>69.122580689602302</v>
      </c>
      <c r="N583">
        <v>0.85072921653572997</v>
      </c>
      <c r="O583">
        <v>33.912763560276801</v>
      </c>
      <c r="P583">
        <v>141.788605230386</v>
      </c>
    </row>
    <row r="584" spans="1:17" x14ac:dyDescent="0.3">
      <c r="A584" t="s">
        <v>1295</v>
      </c>
      <c r="B584" t="s">
        <v>1296</v>
      </c>
      <c r="C584" t="s">
        <v>3165</v>
      </c>
      <c r="D584" t="s">
        <v>1183</v>
      </c>
      <c r="E584">
        <v>9117.8746519710003</v>
      </c>
      <c r="F584">
        <v>87.09</v>
      </c>
      <c r="G584">
        <v>-16.275437267289298</v>
      </c>
      <c r="H584">
        <v>-9.9438191169207997</v>
      </c>
      <c r="I584">
        <v>-11.118203969223901</v>
      </c>
      <c r="J584">
        <v>6.8019242706034797</v>
      </c>
      <c r="K584">
        <v>85.647563570124902</v>
      </c>
      <c r="L584">
        <v>86.614833646170695</v>
      </c>
      <c r="M584">
        <v>66.167623788037801</v>
      </c>
      <c r="N584">
        <v>1.12288773373727</v>
      </c>
      <c r="O584">
        <v>55.8158227121368</v>
      </c>
      <c r="P584">
        <v>32.456273764258498</v>
      </c>
      <c r="Q584">
        <v>1.8872757497398002E-2</v>
      </c>
    </row>
    <row r="585" spans="1:17" x14ac:dyDescent="0.3">
      <c r="A585" t="s">
        <v>1297</v>
      </c>
      <c r="B585" t="s">
        <v>1298</v>
      </c>
      <c r="C585" t="s">
        <v>3154</v>
      </c>
      <c r="D585" t="s">
        <v>184</v>
      </c>
      <c r="E585">
        <v>9095.3743919999997</v>
      </c>
      <c r="F585">
        <v>595.29999999999995</v>
      </c>
      <c r="G585">
        <v>-6.3598405832716098</v>
      </c>
      <c r="H585">
        <v>3.5981990791924301</v>
      </c>
      <c r="I585">
        <v>5.0053469973651499</v>
      </c>
      <c r="J585">
        <v>2.3693625642185099</v>
      </c>
      <c r="K585">
        <v>579.607039961537</v>
      </c>
      <c r="L585">
        <v>553.86726329089197</v>
      </c>
      <c r="M585">
        <v>63.918991684816099</v>
      </c>
      <c r="N585">
        <v>0.57041614777560401</v>
      </c>
      <c r="O585">
        <v>18.898034604401101</v>
      </c>
      <c r="P585">
        <v>37.482678983833701</v>
      </c>
      <c r="Q585">
        <v>7.3175009662290999E-2</v>
      </c>
    </row>
    <row r="586" spans="1:17" x14ac:dyDescent="0.3">
      <c r="A586" t="s">
        <v>1299</v>
      </c>
      <c r="B586" t="s">
        <v>1300</v>
      </c>
      <c r="C586" t="s">
        <v>3148</v>
      </c>
      <c r="D586" t="s">
        <v>539</v>
      </c>
      <c r="E586">
        <v>9078.1625550549998</v>
      </c>
      <c r="F586">
        <v>274.85000000000002</v>
      </c>
      <c r="G586">
        <v>-9.8337652780763491</v>
      </c>
      <c r="H586">
        <v>-4.4637198260309701</v>
      </c>
      <c r="I586">
        <v>9.0308440860269794</v>
      </c>
      <c r="J586">
        <v>4.3003361942420399</v>
      </c>
      <c r="K586">
        <v>269.33100044259203</v>
      </c>
      <c r="L586">
        <v>241.99495690441401</v>
      </c>
      <c r="M586">
        <v>47.3123930921303</v>
      </c>
      <c r="N586">
        <v>0.557213505963289</v>
      </c>
      <c r="O586">
        <v>8.2772421320720309</v>
      </c>
      <c r="P586">
        <v>36.334325396825399</v>
      </c>
      <c r="Q586">
        <v>5.2008539065092001E-2</v>
      </c>
    </row>
    <row r="587" spans="1:17" x14ac:dyDescent="0.3">
      <c r="A587" t="s">
        <v>1301</v>
      </c>
      <c r="B587" t="s">
        <v>1302</v>
      </c>
      <c r="C587" t="s">
        <v>3152</v>
      </c>
      <c r="D587" t="s">
        <v>51</v>
      </c>
      <c r="E587">
        <v>9023.6714085000003</v>
      </c>
      <c r="F587">
        <v>520.20000000000005</v>
      </c>
      <c r="G587">
        <v>-1.0313706420906199</v>
      </c>
      <c r="H587">
        <v>2.6516720717950801</v>
      </c>
      <c r="I587">
        <v>22.350644418138099</v>
      </c>
      <c r="J587">
        <v>6.4899596145760796</v>
      </c>
      <c r="K587">
        <v>492.124244954034</v>
      </c>
      <c r="L587">
        <v>423.58393603383001</v>
      </c>
      <c r="M587">
        <v>58.613602692367401</v>
      </c>
      <c r="N587">
        <v>0.33039526752395998</v>
      </c>
      <c r="O587">
        <v>6.37254901960784</v>
      </c>
      <c r="P587">
        <v>62.816901408450697</v>
      </c>
    </row>
    <row r="588" spans="1:17" x14ac:dyDescent="0.3">
      <c r="A588" t="s">
        <v>1303</v>
      </c>
      <c r="B588" t="s">
        <v>1304</v>
      </c>
      <c r="C588" t="s">
        <v>3147</v>
      </c>
      <c r="D588" t="s">
        <v>21</v>
      </c>
      <c r="E588">
        <v>8978.5733352499992</v>
      </c>
      <c r="F588">
        <v>2908.25</v>
      </c>
      <c r="G588">
        <v>-5.9482991717542602</v>
      </c>
      <c r="H588">
        <v>2.98146237007425</v>
      </c>
      <c r="I588">
        <v>-0.25056369540108298</v>
      </c>
      <c r="J588">
        <v>6.3027289507524502</v>
      </c>
      <c r="K588">
        <v>2733.82977566204</v>
      </c>
      <c r="L588">
        <v>2658.4572120276098</v>
      </c>
      <c r="M588">
        <v>83.924663518751004</v>
      </c>
      <c r="N588">
        <v>1.26873326655801</v>
      </c>
      <c r="O588">
        <v>8.1406344021318606</v>
      </c>
      <c r="P588">
        <v>38.287249471006298</v>
      </c>
      <c r="Q588">
        <v>-1.0631679293183999E-2</v>
      </c>
    </row>
    <row r="589" spans="1:17" hidden="1" x14ac:dyDescent="0.3">
      <c r="A589" t="s">
        <v>1305</v>
      </c>
      <c r="B589" t="s">
        <v>1306</v>
      </c>
      <c r="C589" t="s">
        <v>3163</v>
      </c>
      <c r="D589" t="s">
        <v>133</v>
      </c>
      <c r="E589">
        <v>8950.0864646249993</v>
      </c>
      <c r="F589">
        <v>710.25</v>
      </c>
      <c r="G589">
        <v>-5.8280811469270697</v>
      </c>
      <c r="H589">
        <v>0.13644328721564999</v>
      </c>
      <c r="I589">
        <v>-5.94738842458277</v>
      </c>
      <c r="J589">
        <v>4.2646378311864597</v>
      </c>
      <c r="K589">
        <v>714.83679396308605</v>
      </c>
      <c r="L589">
        <v>678.88317181490902</v>
      </c>
      <c r="M589">
        <v>47.004282516051902</v>
      </c>
      <c r="N589">
        <v>0.42711543924804302</v>
      </c>
      <c r="O589">
        <v>11.277719112988301</v>
      </c>
      <c r="P589">
        <v>37.113899613899598</v>
      </c>
    </row>
    <row r="590" spans="1:17" hidden="1" x14ac:dyDescent="0.3">
      <c r="A590" t="s">
        <v>1307</v>
      </c>
      <c r="B590" t="s">
        <v>1308</v>
      </c>
      <c r="C590" t="s">
        <v>3163</v>
      </c>
      <c r="D590" t="s">
        <v>133</v>
      </c>
      <c r="E590">
        <v>8930.1</v>
      </c>
      <c r="F590">
        <v>4465.05</v>
      </c>
      <c r="G590">
        <v>-31.958747143586901</v>
      </c>
      <c r="H590">
        <v>-0.97670567169748002</v>
      </c>
      <c r="I590">
        <v>-21.3819259872987</v>
      </c>
      <c r="J590">
        <v>1.1869138158540899</v>
      </c>
      <c r="K590">
        <v>4565.0310856989299</v>
      </c>
      <c r="L590">
        <v>4718.3145915960304</v>
      </c>
      <c r="M590">
        <v>45.105601438528701</v>
      </c>
      <c r="N590">
        <v>0.47975522692503803</v>
      </c>
      <c r="O590">
        <v>56.1908601247466</v>
      </c>
      <c r="P590">
        <v>6.27908360606963</v>
      </c>
      <c r="Q590">
        <v>-1.8285106371439999E-2</v>
      </c>
    </row>
    <row r="591" spans="1:17" x14ac:dyDescent="0.3">
      <c r="A591" t="s">
        <v>1309</v>
      </c>
      <c r="B591" t="s">
        <v>1310</v>
      </c>
      <c r="C591" t="s">
        <v>3160</v>
      </c>
      <c r="D591" t="s">
        <v>859</v>
      </c>
      <c r="E591">
        <v>8848.4645720360004</v>
      </c>
      <c r="F591">
        <v>190.07</v>
      </c>
      <c r="G591">
        <v>20.190179385561301</v>
      </c>
      <c r="H591">
        <v>-9.3606393156908005</v>
      </c>
      <c r="I591">
        <v>-3.6432837457828899</v>
      </c>
      <c r="J591">
        <v>4.5151848398013001</v>
      </c>
      <c r="K591">
        <v>208.82112764565301</v>
      </c>
      <c r="L591">
        <v>194.72470697021299</v>
      </c>
      <c r="M591">
        <v>36.850920866048398</v>
      </c>
      <c r="N591">
        <v>0.677409699102555</v>
      </c>
      <c r="O591">
        <v>38.896196138264798</v>
      </c>
      <c r="P591">
        <v>67.388815499779795</v>
      </c>
      <c r="Q591">
        <v>9.9724086403913004E-2</v>
      </c>
    </row>
    <row r="592" spans="1:17" x14ac:dyDescent="0.3">
      <c r="A592" t="s">
        <v>1311</v>
      </c>
      <c r="B592" t="s">
        <v>1312</v>
      </c>
      <c r="C592" t="s">
        <v>3152</v>
      </c>
      <c r="D592" t="s">
        <v>263</v>
      </c>
      <c r="E592">
        <v>8832.0709935100003</v>
      </c>
      <c r="F592">
        <v>1347.05</v>
      </c>
      <c r="G592">
        <v>1.17457891427001</v>
      </c>
      <c r="H592">
        <v>0.64525037146145303</v>
      </c>
      <c r="I592">
        <v>-2.1303127588452799</v>
      </c>
      <c r="J592">
        <v>-3.6184099007615602</v>
      </c>
      <c r="K592">
        <v>1357.13776925825</v>
      </c>
      <c r="L592">
        <v>1255.29011206481</v>
      </c>
      <c r="M592">
        <v>30.521077278027999</v>
      </c>
      <c r="N592">
        <v>0.50948752782214701</v>
      </c>
      <c r="O592">
        <v>22.783118666716099</v>
      </c>
      <c r="P592">
        <v>37.890265124373002</v>
      </c>
    </row>
    <row r="593" spans="1:17" hidden="1" x14ac:dyDescent="0.3">
      <c r="A593" t="s">
        <v>1313</v>
      </c>
      <c r="B593" t="s">
        <v>1314</v>
      </c>
      <c r="C593" t="s">
        <v>3163</v>
      </c>
      <c r="D593" t="s">
        <v>215</v>
      </c>
      <c r="E593">
        <v>8756.6781040200003</v>
      </c>
      <c r="F593">
        <v>1661.7</v>
      </c>
      <c r="G593">
        <v>2684.8092134457802</v>
      </c>
      <c r="H593">
        <v>10.324603974904001</v>
      </c>
      <c r="I593">
        <v>143.674680545017</v>
      </c>
      <c r="J593">
        <v>26.370550264397501</v>
      </c>
      <c r="K593">
        <v>1401.1863256552499</v>
      </c>
      <c r="L593">
        <v>922.39757886502503</v>
      </c>
      <c r="M593">
        <v>79.930714353715999</v>
      </c>
      <c r="N593">
        <v>1.19176212822607</v>
      </c>
      <c r="O593">
        <v>0</v>
      </c>
    </row>
    <row r="594" spans="1:17" x14ac:dyDescent="0.3">
      <c r="A594" t="s">
        <v>1315</v>
      </c>
      <c r="B594" t="s">
        <v>1316</v>
      </c>
      <c r="C594" t="s">
        <v>3152</v>
      </c>
      <c r="D594" t="s">
        <v>51</v>
      </c>
      <c r="E594">
        <v>8736.6697311499993</v>
      </c>
      <c r="F594">
        <v>5263.25</v>
      </c>
      <c r="G594">
        <v>-25.020870016522402</v>
      </c>
      <c r="H594">
        <v>1.3897435992971601</v>
      </c>
      <c r="I594">
        <v>-0.21488035541039499</v>
      </c>
      <c r="J594">
        <v>-0.97584906589048903</v>
      </c>
      <c r="K594">
        <v>5252.9828582172304</v>
      </c>
      <c r="L594">
        <v>5101.32404397342</v>
      </c>
      <c r="M594">
        <v>45.824033135342702</v>
      </c>
      <c r="N594">
        <v>0.66399662998612996</v>
      </c>
      <c r="O594">
        <v>7.2122737852087599</v>
      </c>
      <c r="P594">
        <v>13.516515512611701</v>
      </c>
      <c r="Q594">
        <v>-5.2465476785731997E-2</v>
      </c>
    </row>
    <row r="595" spans="1:17" x14ac:dyDescent="0.3">
      <c r="A595" t="s">
        <v>1317</v>
      </c>
      <c r="B595" t="s">
        <v>1318</v>
      </c>
      <c r="C595" t="s">
        <v>3161</v>
      </c>
      <c r="D595" t="s">
        <v>133</v>
      </c>
      <c r="E595">
        <v>8735.7175970649896</v>
      </c>
      <c r="F595">
        <v>596.35</v>
      </c>
      <c r="G595">
        <v>-1.3713848382369001</v>
      </c>
      <c r="H595">
        <v>-4.6945869389768404</v>
      </c>
      <c r="I595">
        <v>26.279336020638201</v>
      </c>
      <c r="J595">
        <v>1.6414747660912199</v>
      </c>
      <c r="K595">
        <v>572.34172628030399</v>
      </c>
      <c r="L595">
        <v>517.82024986526403</v>
      </c>
      <c r="M595">
        <v>66.174245216316905</v>
      </c>
      <c r="N595">
        <v>0.59007344030333397</v>
      </c>
      <c r="O595">
        <v>17.213046030015899</v>
      </c>
      <c r="P595">
        <v>56.913564004736202</v>
      </c>
      <c r="Q595">
        <v>1.7529312863390999E-2</v>
      </c>
    </row>
    <row r="596" spans="1:17" hidden="1" x14ac:dyDescent="0.3">
      <c r="A596" t="s">
        <v>1319</v>
      </c>
      <c r="B596" t="s">
        <v>1320</v>
      </c>
      <c r="C596" t="s">
        <v>3160</v>
      </c>
      <c r="D596" t="s">
        <v>277</v>
      </c>
      <c r="E596">
        <v>8719.8684289600005</v>
      </c>
      <c r="F596">
        <v>391.9</v>
      </c>
      <c r="G596">
        <v>-29.256947081675801</v>
      </c>
      <c r="H596">
        <v>2.3835040614903402</v>
      </c>
      <c r="I596">
        <v>-29.832931383736799</v>
      </c>
      <c r="J596">
        <v>10.2299577318687</v>
      </c>
      <c r="K596">
        <v>388.47699185961898</v>
      </c>
      <c r="M596">
        <v>73.383682646782205</v>
      </c>
      <c r="N596">
        <v>0.58277372743858902</v>
      </c>
      <c r="O596">
        <v>37.3437101301352</v>
      </c>
      <c r="P596">
        <v>14.590643274853701</v>
      </c>
    </row>
    <row r="597" spans="1:17" x14ac:dyDescent="0.3">
      <c r="A597" t="s">
        <v>1321</v>
      </c>
      <c r="B597" t="s">
        <v>1322</v>
      </c>
      <c r="C597" t="s">
        <v>3150</v>
      </c>
      <c r="D597" t="s">
        <v>239</v>
      </c>
      <c r="E597">
        <v>8718.0378968000005</v>
      </c>
      <c r="F597">
        <v>652.9</v>
      </c>
      <c r="G597">
        <v>-25.405151997004001</v>
      </c>
      <c r="H597">
        <v>-8.6025365364728792</v>
      </c>
      <c r="I597">
        <v>0.75867259381075003</v>
      </c>
      <c r="J597">
        <v>0.70569063541892996</v>
      </c>
      <c r="K597">
        <v>689.65098543758097</v>
      </c>
      <c r="L597">
        <v>644.50410041514999</v>
      </c>
      <c r="M597">
        <v>26.3921681936128</v>
      </c>
      <c r="N597">
        <v>0.33340528940363001</v>
      </c>
      <c r="O597">
        <v>30.954204319191302</v>
      </c>
      <c r="P597">
        <v>18.364757070340801</v>
      </c>
      <c r="Q597">
        <v>6.4344600645370995E-2</v>
      </c>
    </row>
    <row r="598" spans="1:17" hidden="1" x14ac:dyDescent="0.3">
      <c r="A598" t="s">
        <v>1323</v>
      </c>
      <c r="B598" t="s">
        <v>1324</v>
      </c>
      <c r="C598" t="s">
        <v>3163</v>
      </c>
      <c r="D598" t="s">
        <v>119</v>
      </c>
      <c r="E598">
        <v>8698.1780672500008</v>
      </c>
      <c r="F598">
        <v>360.5</v>
      </c>
      <c r="G598">
        <v>266.26385753459999</v>
      </c>
      <c r="H598">
        <v>-4.0318638229430199</v>
      </c>
      <c r="I598">
        <v>52.258804286198199</v>
      </c>
      <c r="J598">
        <v>3.6783654116775302</v>
      </c>
      <c r="K598">
        <v>358.58361503161302</v>
      </c>
      <c r="L598">
        <v>284.52907360680001</v>
      </c>
      <c r="M598">
        <v>48.549821034953503</v>
      </c>
      <c r="N598">
        <v>0.27125872402131601</v>
      </c>
      <c r="O598">
        <v>10.776699029126201</v>
      </c>
      <c r="P598">
        <v>357.77777777777698</v>
      </c>
      <c r="Q598">
        <v>0.15305194986812201</v>
      </c>
    </row>
    <row r="599" spans="1:17" x14ac:dyDescent="0.3">
      <c r="A599" t="s">
        <v>1325</v>
      </c>
      <c r="B599" t="s">
        <v>1326</v>
      </c>
      <c r="C599" t="s">
        <v>3150</v>
      </c>
      <c r="D599" t="s">
        <v>387</v>
      </c>
      <c r="E599">
        <v>8686.3401406499997</v>
      </c>
      <c r="F599">
        <v>637.54999999999995</v>
      </c>
      <c r="G599">
        <v>21.625992912328702</v>
      </c>
      <c r="H599">
        <v>-6.4455923428662398</v>
      </c>
      <c r="I599">
        <v>14.917269685829799</v>
      </c>
      <c r="J599">
        <v>8.1703217516461102</v>
      </c>
      <c r="K599">
        <v>645.04848793053895</v>
      </c>
      <c r="L599">
        <v>581.24979607330795</v>
      </c>
      <c r="M599">
        <v>59.3438154795573</v>
      </c>
      <c r="N599">
        <v>0.16001929781795901</v>
      </c>
      <c r="O599">
        <v>24.382401380283898</v>
      </c>
      <c r="P599">
        <v>65.211194610002593</v>
      </c>
      <c r="Q599">
        <v>-1.6779831444480001E-3</v>
      </c>
    </row>
    <row r="600" spans="1:17" x14ac:dyDescent="0.3">
      <c r="A600" t="s">
        <v>1327</v>
      </c>
      <c r="B600" t="s">
        <v>1328</v>
      </c>
      <c r="C600" t="s">
        <v>3152</v>
      </c>
      <c r="D600" t="s">
        <v>51</v>
      </c>
      <c r="E600">
        <v>8662.3186306400003</v>
      </c>
      <c r="F600">
        <v>885.8</v>
      </c>
      <c r="G600">
        <v>134.85664526582701</v>
      </c>
      <c r="H600">
        <v>-4.6490830393733802</v>
      </c>
      <c r="I600">
        <v>62.124359764667197</v>
      </c>
      <c r="J600">
        <v>14.2402258552576</v>
      </c>
      <c r="K600">
        <v>788.33422687562995</v>
      </c>
      <c r="L600">
        <v>605.34737707423994</v>
      </c>
      <c r="M600">
        <v>64.893802145819095</v>
      </c>
      <c r="N600">
        <v>0.62064162423284297</v>
      </c>
      <c r="O600">
        <v>8.3201625649130797</v>
      </c>
      <c r="P600">
        <v>198.45013477088901</v>
      </c>
      <c r="Q600">
        <v>4.0248517612786E-2</v>
      </c>
    </row>
    <row r="601" spans="1:17" hidden="1" x14ac:dyDescent="0.3">
      <c r="A601" t="s">
        <v>1329</v>
      </c>
      <c r="B601" t="s">
        <v>1330</v>
      </c>
      <c r="C601" t="s">
        <v>3163</v>
      </c>
      <c r="D601" t="s">
        <v>746</v>
      </c>
      <c r="E601">
        <v>8642.3479203879997</v>
      </c>
      <c r="F601">
        <v>533.77</v>
      </c>
      <c r="G601">
        <v>-8.8352653362344604</v>
      </c>
      <c r="H601">
        <v>0.84519694944485402</v>
      </c>
      <c r="I601">
        <v>-3.1782039463339902</v>
      </c>
      <c r="J601">
        <v>1.8925885068680699</v>
      </c>
      <c r="K601">
        <v>532.23017158618597</v>
      </c>
      <c r="L601">
        <v>507.44686170387001</v>
      </c>
      <c r="M601">
        <v>73.886051750125603</v>
      </c>
      <c r="N601">
        <v>0.325362681720955</v>
      </c>
      <c r="O601">
        <v>5.0958277909961298</v>
      </c>
      <c r="P601">
        <v>24.384219234264599</v>
      </c>
      <c r="Q601">
        <v>-1.0545973830429E-2</v>
      </c>
    </row>
    <row r="602" spans="1:17" x14ac:dyDescent="0.3">
      <c r="A602" t="s">
        <v>1331</v>
      </c>
      <c r="B602" t="s">
        <v>1332</v>
      </c>
      <c r="C602" t="s">
        <v>3167</v>
      </c>
      <c r="D602" t="s">
        <v>1333</v>
      </c>
      <c r="E602">
        <v>8636.1314971199899</v>
      </c>
      <c r="F602">
        <v>509.8</v>
      </c>
      <c r="G602">
        <v>1.64429576834992</v>
      </c>
      <c r="H602">
        <v>11.793086523538401</v>
      </c>
      <c r="I602">
        <v>30.9404710025896</v>
      </c>
      <c r="J602">
        <v>3.8314729070096201</v>
      </c>
      <c r="K602">
        <v>477.58366532480898</v>
      </c>
      <c r="L602">
        <v>442.695450091564</v>
      </c>
      <c r="M602">
        <v>79.620815974350194</v>
      </c>
      <c r="N602">
        <v>2.16758356022808</v>
      </c>
      <c r="O602">
        <v>25.294233032561799</v>
      </c>
      <c r="P602">
        <v>59.761830147289203</v>
      </c>
      <c r="Q602">
        <v>9.5085998967715996E-2</v>
      </c>
    </row>
    <row r="603" spans="1:17" x14ac:dyDescent="0.3">
      <c r="A603" t="s">
        <v>1334</v>
      </c>
      <c r="B603" t="s">
        <v>1335</v>
      </c>
      <c r="C603" t="s">
        <v>3154</v>
      </c>
      <c r="D603" t="s">
        <v>184</v>
      </c>
      <c r="E603">
        <v>8630.0121416799993</v>
      </c>
      <c r="F603">
        <v>1598.2</v>
      </c>
      <c r="G603">
        <v>48.039695297364403</v>
      </c>
      <c r="H603">
        <v>4.5738784408688096</v>
      </c>
      <c r="I603">
        <v>38.755218745186902</v>
      </c>
      <c r="J603">
        <v>2.7491368160183698</v>
      </c>
      <c r="K603">
        <v>1529.9156839080499</v>
      </c>
      <c r="L603">
        <v>1263.68822251505</v>
      </c>
      <c r="M603">
        <v>47.824087354964803</v>
      </c>
      <c r="N603">
        <v>0.53446232006773897</v>
      </c>
      <c r="O603">
        <v>10.0175197096733</v>
      </c>
      <c r="P603">
        <v>94.783668494820205</v>
      </c>
      <c r="Q603">
        <v>9.2419751905936001E-2</v>
      </c>
    </row>
    <row r="604" spans="1:17" x14ac:dyDescent="0.3">
      <c r="A604" t="s">
        <v>1336</v>
      </c>
      <c r="B604" t="s">
        <v>1337</v>
      </c>
      <c r="C604" t="s">
        <v>3160</v>
      </c>
      <c r="D604" t="s">
        <v>114</v>
      </c>
      <c r="E604">
        <v>8605.9711907399997</v>
      </c>
      <c r="F604">
        <v>4349.3999999999996</v>
      </c>
      <c r="G604">
        <v>98.037132201265393</v>
      </c>
      <c r="H604">
        <v>21.7420430865856</v>
      </c>
      <c r="I604">
        <v>95.791086154716297</v>
      </c>
      <c r="J604">
        <v>4.0208620244680198</v>
      </c>
      <c r="K604">
        <v>3841.1031483811898</v>
      </c>
      <c r="L604">
        <v>2989.5105646644201</v>
      </c>
      <c r="M604">
        <v>57.899646423641101</v>
      </c>
      <c r="N604">
        <v>1.96293616792074</v>
      </c>
      <c r="O604">
        <v>3.46254655814595</v>
      </c>
      <c r="P604">
        <v>172.68965517241301</v>
      </c>
      <c r="Q604">
        <v>-1.0664033330377E-2</v>
      </c>
    </row>
    <row r="605" spans="1:17" x14ac:dyDescent="0.3">
      <c r="A605" t="s">
        <v>1338</v>
      </c>
      <c r="B605" t="s">
        <v>1339</v>
      </c>
      <c r="C605" t="s">
        <v>3147</v>
      </c>
      <c r="D605" t="s">
        <v>266</v>
      </c>
      <c r="E605">
        <v>8596.1117814000008</v>
      </c>
      <c r="F605">
        <v>729.3</v>
      </c>
      <c r="G605">
        <v>-5.6291085371438001</v>
      </c>
      <c r="H605">
        <v>-2.4162501013690298</v>
      </c>
      <c r="I605">
        <v>-1.98679078900701</v>
      </c>
      <c r="J605">
        <v>-0.32760903439390399</v>
      </c>
      <c r="K605">
        <v>745.09651004674197</v>
      </c>
      <c r="L605">
        <v>721.17225484781397</v>
      </c>
      <c r="M605">
        <v>41.214867342357103</v>
      </c>
      <c r="N605">
        <v>0.76777668216184602</v>
      </c>
      <c r="O605">
        <v>26.381461675579299</v>
      </c>
      <c r="P605">
        <v>26.0783127323018</v>
      </c>
      <c r="Q605">
        <v>7.7712721084392006E-2</v>
      </c>
    </row>
    <row r="606" spans="1:17" hidden="1" x14ac:dyDescent="0.3">
      <c r="A606" t="s">
        <v>1340</v>
      </c>
      <c r="B606" t="s">
        <v>1341</v>
      </c>
      <c r="C606" t="s">
        <v>3163</v>
      </c>
      <c r="D606" t="s">
        <v>48</v>
      </c>
      <c r="E606">
        <v>8588.4531024999997</v>
      </c>
      <c r="F606">
        <v>784.75</v>
      </c>
      <c r="G606">
        <v>223.15638805873701</v>
      </c>
      <c r="H606">
        <v>-0.85657816186813096</v>
      </c>
      <c r="I606">
        <v>232.89699241864901</v>
      </c>
      <c r="J606">
        <v>11.6051888851866</v>
      </c>
      <c r="K606">
        <v>700.97896487214996</v>
      </c>
      <c r="L606">
        <v>457.41350598254598</v>
      </c>
      <c r="M606">
        <v>58.053206935589202</v>
      </c>
      <c r="N606">
        <v>0.39258400595321502</v>
      </c>
      <c r="O606">
        <v>13.0232558139534</v>
      </c>
      <c r="P606">
        <v>407.76447751536699</v>
      </c>
    </row>
    <row r="607" spans="1:17" x14ac:dyDescent="0.3">
      <c r="A607" t="s">
        <v>1342</v>
      </c>
      <c r="B607" t="s">
        <v>1343</v>
      </c>
      <c r="C607" t="s">
        <v>3159</v>
      </c>
      <c r="D607" t="s">
        <v>1344</v>
      </c>
      <c r="E607">
        <v>8576.5129535199994</v>
      </c>
      <c r="F607">
        <v>269.2</v>
      </c>
      <c r="G607">
        <v>10.236200114936199</v>
      </c>
      <c r="H607">
        <v>3.3831007025742501</v>
      </c>
      <c r="I607">
        <v>37.1351524097241</v>
      </c>
      <c r="J607">
        <v>4.3498792297832898</v>
      </c>
      <c r="K607">
        <v>248.98491001668401</v>
      </c>
      <c r="L607">
        <v>218.53709352037501</v>
      </c>
      <c r="M607">
        <v>61.3503687080864</v>
      </c>
      <c r="N607">
        <v>0.95402337238861601</v>
      </c>
      <c r="O607">
        <v>1.6530460624071199</v>
      </c>
      <c r="P607">
        <v>58.7264150943396</v>
      </c>
      <c r="Q607">
        <v>5.2891541318330001E-3</v>
      </c>
    </row>
    <row r="608" spans="1:17" x14ac:dyDescent="0.3">
      <c r="A608" t="s">
        <v>1345</v>
      </c>
      <c r="B608" t="s">
        <v>1346</v>
      </c>
      <c r="C608" t="s">
        <v>3148</v>
      </c>
      <c r="D608" t="s">
        <v>24</v>
      </c>
      <c r="E608">
        <v>8570.1988081079999</v>
      </c>
      <c r="F608">
        <v>226.92</v>
      </c>
      <c r="G608">
        <v>-32.5320951247786</v>
      </c>
      <c r="H608">
        <v>1.71147916684419</v>
      </c>
      <c r="I608">
        <v>-12.1408643660215</v>
      </c>
      <c r="J608">
        <v>1.3855131806757399</v>
      </c>
      <c r="K608">
        <v>227.86886118785901</v>
      </c>
      <c r="L608">
        <v>224.053270155695</v>
      </c>
      <c r="M608">
        <v>43.416587934994801</v>
      </c>
      <c r="N608">
        <v>0.59471975146211398</v>
      </c>
      <c r="O608">
        <v>26.2779834302838</v>
      </c>
      <c r="P608">
        <v>18.1875</v>
      </c>
      <c r="Q608">
        <v>0.127543569942449</v>
      </c>
    </row>
    <row r="609" spans="1:17" hidden="1" x14ac:dyDescent="0.3">
      <c r="A609" t="s">
        <v>1347</v>
      </c>
      <c r="B609" t="s">
        <v>1348</v>
      </c>
      <c r="C609" t="s">
        <v>3163</v>
      </c>
      <c r="D609" t="s">
        <v>57</v>
      </c>
      <c r="E609">
        <v>8522.3579998200003</v>
      </c>
      <c r="F609">
        <v>15.87</v>
      </c>
      <c r="G609">
        <v>106.51643948341</v>
      </c>
      <c r="H609">
        <v>3.9593497565058402</v>
      </c>
      <c r="I609">
        <v>73.110499337354398</v>
      </c>
      <c r="J609">
        <v>3.4063548371602299</v>
      </c>
      <c r="K609">
        <v>15.763393112176299</v>
      </c>
      <c r="L609">
        <v>13.463768566319199</v>
      </c>
      <c r="M609">
        <v>48.915507615562603</v>
      </c>
      <c r="N609">
        <v>1.46707012229887</v>
      </c>
      <c r="O609">
        <v>32.955261499684902</v>
      </c>
      <c r="P609">
        <v>138.64661654135301</v>
      </c>
      <c r="Q609">
        <v>0.12207745864177801</v>
      </c>
    </row>
    <row r="610" spans="1:17" hidden="1" x14ac:dyDescent="0.3">
      <c r="A610" t="s">
        <v>1349</v>
      </c>
      <c r="B610" t="s">
        <v>1350</v>
      </c>
      <c r="C610" t="s">
        <v>3163</v>
      </c>
      <c r="D610" t="s">
        <v>154</v>
      </c>
      <c r="E610">
        <v>8519.3648678410009</v>
      </c>
      <c r="F610">
        <v>66.47</v>
      </c>
      <c r="G610">
        <v>39.7673279561226</v>
      </c>
      <c r="H610">
        <v>-7.1233215739039899</v>
      </c>
      <c r="I610">
        <v>-7.6447252124250502</v>
      </c>
      <c r="J610">
        <v>14.680835335603801</v>
      </c>
      <c r="K610">
        <v>63.312303681620001</v>
      </c>
      <c r="L610">
        <v>58.221028786986402</v>
      </c>
      <c r="M610">
        <v>54.272232335742103</v>
      </c>
      <c r="N610">
        <v>1.8054200221113801</v>
      </c>
      <c r="O610">
        <v>20.204603580562601</v>
      </c>
      <c r="P610">
        <v>95.5</v>
      </c>
      <c r="Q610">
        <v>-7.0195658607630001E-3</v>
      </c>
    </row>
    <row r="611" spans="1:17" x14ac:dyDescent="0.3">
      <c r="A611" t="s">
        <v>1351</v>
      </c>
      <c r="B611" t="s">
        <v>1352</v>
      </c>
      <c r="C611" t="s">
        <v>3156</v>
      </c>
      <c r="D611" t="s">
        <v>77</v>
      </c>
      <c r="E611">
        <v>8513.6563036879998</v>
      </c>
      <c r="F611">
        <v>210.64</v>
      </c>
      <c r="G611">
        <v>-5.9821257963595098</v>
      </c>
      <c r="H611">
        <v>1.0027090073801801</v>
      </c>
      <c r="I611">
        <v>-18.109630305596699</v>
      </c>
      <c r="J611">
        <v>-0.53973547339462002</v>
      </c>
      <c r="K611">
        <v>211.89073782203701</v>
      </c>
      <c r="L611">
        <v>203.67586032829701</v>
      </c>
      <c r="M611">
        <v>53.213571231054402</v>
      </c>
      <c r="N611">
        <v>0.81097773391985595</v>
      </c>
      <c r="O611">
        <v>21.534371439422699</v>
      </c>
      <c r="P611">
        <v>43.292517006802697</v>
      </c>
      <c r="Q611">
        <v>8.8534546294639999E-2</v>
      </c>
    </row>
    <row r="612" spans="1:17" x14ac:dyDescent="0.3">
      <c r="A612" t="s">
        <v>1353</v>
      </c>
      <c r="B612" t="s">
        <v>1354</v>
      </c>
      <c r="C612" t="s">
        <v>3160</v>
      </c>
      <c r="D612" t="s">
        <v>303</v>
      </c>
      <c r="E612">
        <v>8501.4086451519997</v>
      </c>
      <c r="F612">
        <v>220.96</v>
      </c>
      <c r="G612">
        <v>10.9756336414234</v>
      </c>
      <c r="H612">
        <v>-0.64670762956765604</v>
      </c>
      <c r="I612">
        <v>-1.4683598709678001</v>
      </c>
      <c r="J612">
        <v>1.3964965195067101</v>
      </c>
      <c r="K612">
        <v>216.371178289608</v>
      </c>
      <c r="L612">
        <v>206.394227101914</v>
      </c>
      <c r="M612">
        <v>64.471206175798898</v>
      </c>
      <c r="N612">
        <v>0.53826675891903597</v>
      </c>
      <c r="O612">
        <v>18.5734974656046</v>
      </c>
      <c r="P612">
        <v>49.7018970189702</v>
      </c>
      <c r="Q612">
        <v>0.127897640509854</v>
      </c>
    </row>
    <row r="613" spans="1:17" x14ac:dyDescent="0.3">
      <c r="A613" t="s">
        <v>1355</v>
      </c>
      <c r="B613" t="s">
        <v>1356</v>
      </c>
      <c r="C613" t="s">
        <v>3162</v>
      </c>
      <c r="D613" t="s">
        <v>400</v>
      </c>
      <c r="E613">
        <v>8486.7744339399997</v>
      </c>
      <c r="F613">
        <v>212.98</v>
      </c>
      <c r="G613">
        <v>-22.9478846702563</v>
      </c>
      <c r="H613">
        <v>-2.4388361779202099</v>
      </c>
      <c r="I613">
        <v>-18.285442408183801</v>
      </c>
      <c r="J613">
        <v>3.78947652278864</v>
      </c>
      <c r="K613">
        <v>223.63253595710799</v>
      </c>
      <c r="L613">
        <v>223.80340763743899</v>
      </c>
      <c r="M613">
        <v>42.293811380024401</v>
      </c>
      <c r="N613">
        <v>0.76360204673102094</v>
      </c>
      <c r="O613">
        <v>51.305286881397301</v>
      </c>
      <c r="P613">
        <v>18.9168062534896</v>
      </c>
      <c r="Q613">
        <v>5.4579068813773002E-2</v>
      </c>
    </row>
    <row r="614" spans="1:17" x14ac:dyDescent="0.3">
      <c r="A614" t="s">
        <v>1357</v>
      </c>
      <c r="B614" t="s">
        <v>1358</v>
      </c>
      <c r="C614" t="s">
        <v>3158</v>
      </c>
      <c r="D614" t="s">
        <v>429</v>
      </c>
      <c r="E614">
        <v>8448.0332805979997</v>
      </c>
      <c r="F614">
        <v>191.74</v>
      </c>
      <c r="G614">
        <v>-40.399171631384398</v>
      </c>
      <c r="H614">
        <v>-7.0109736712117501</v>
      </c>
      <c r="I614">
        <v>1.79750746871121</v>
      </c>
      <c r="J614">
        <v>2.7571994497901202</v>
      </c>
      <c r="K614">
        <v>195.72000730405699</v>
      </c>
      <c r="L614">
        <v>193.41403250564699</v>
      </c>
      <c r="M614">
        <v>39.423572480050503</v>
      </c>
      <c r="N614">
        <v>0.3163107046534</v>
      </c>
      <c r="O614">
        <v>19.693334724105501</v>
      </c>
      <c r="P614">
        <v>32.234482758620601</v>
      </c>
    </row>
    <row r="615" spans="1:17" x14ac:dyDescent="0.3">
      <c r="A615" t="s">
        <v>1359</v>
      </c>
      <c r="B615" t="s">
        <v>1360</v>
      </c>
      <c r="C615" t="s">
        <v>3160</v>
      </c>
      <c r="D615" t="s">
        <v>600</v>
      </c>
      <c r="E615">
        <v>8446.0225313999999</v>
      </c>
      <c r="F615">
        <v>634</v>
      </c>
      <c r="G615">
        <v>49.490136611775497</v>
      </c>
      <c r="H615">
        <v>7.2319179156990403</v>
      </c>
      <c r="I615">
        <v>29.394405162795401</v>
      </c>
      <c r="J615">
        <v>10.738661219864101</v>
      </c>
      <c r="K615">
        <v>564.17843838023396</v>
      </c>
      <c r="L615">
        <v>491.54188011620499</v>
      </c>
      <c r="M615">
        <v>76.767049052384394</v>
      </c>
      <c r="N615">
        <v>0.83416677430328101</v>
      </c>
      <c r="O615">
        <v>0.58359621451105004</v>
      </c>
      <c r="P615">
        <v>112.14656182031101</v>
      </c>
      <c r="Q615">
        <v>8.0698185027667999E-2</v>
      </c>
    </row>
    <row r="616" spans="1:17" x14ac:dyDescent="0.3">
      <c r="A616" t="s">
        <v>1361</v>
      </c>
      <c r="B616" t="s">
        <v>1362</v>
      </c>
      <c r="C616" t="s">
        <v>3161</v>
      </c>
      <c r="D616" t="s">
        <v>133</v>
      </c>
      <c r="E616">
        <v>8407.0864137999997</v>
      </c>
      <c r="F616">
        <v>1008.2</v>
      </c>
      <c r="G616">
        <v>101.20783385588599</v>
      </c>
      <c r="H616">
        <v>22.594795667722799</v>
      </c>
      <c r="I616">
        <v>21.994863395846501</v>
      </c>
      <c r="J616">
        <v>25.698927465675901</v>
      </c>
      <c r="K616">
        <v>861.80582357483502</v>
      </c>
      <c r="L616">
        <v>780.52180932568001</v>
      </c>
      <c r="M616">
        <v>83.375325069135101</v>
      </c>
      <c r="N616">
        <v>2.4062706462347601</v>
      </c>
      <c r="O616">
        <v>10.097202935925299</v>
      </c>
      <c r="P616">
        <v>178.66224433388601</v>
      </c>
      <c r="Q616">
        <v>0.14517700867704</v>
      </c>
    </row>
    <row r="617" spans="1:17" x14ac:dyDescent="0.3">
      <c r="A617" t="s">
        <v>1363</v>
      </c>
      <c r="B617" t="s">
        <v>1364</v>
      </c>
      <c r="C617" t="s">
        <v>3157</v>
      </c>
      <c r="D617" t="s">
        <v>83</v>
      </c>
      <c r="E617">
        <v>8406.0510327299999</v>
      </c>
      <c r="F617">
        <v>284.7</v>
      </c>
      <c r="G617">
        <v>-64.253201779736003</v>
      </c>
      <c r="H617">
        <v>-1.26988804083302</v>
      </c>
      <c r="I617">
        <v>-14.8362973284093</v>
      </c>
      <c r="J617">
        <v>6.8951161523292903</v>
      </c>
      <c r="K617">
        <v>290.10182725359499</v>
      </c>
      <c r="L617">
        <v>326.656527559209</v>
      </c>
      <c r="M617">
        <v>49.827130882830097</v>
      </c>
      <c r="N617">
        <v>0.92396209766397197</v>
      </c>
      <c r="O617">
        <v>66.139796276782505</v>
      </c>
      <c r="P617">
        <v>9.0804597701149294</v>
      </c>
      <c r="Q617">
        <v>-9.9261029732701997E-2</v>
      </c>
    </row>
    <row r="618" spans="1:17" hidden="1" x14ac:dyDescent="0.3">
      <c r="A618" t="s">
        <v>1365</v>
      </c>
      <c r="B618" t="s">
        <v>1366</v>
      </c>
      <c r="C618" t="s">
        <v>3163</v>
      </c>
      <c r="D618" t="s">
        <v>114</v>
      </c>
      <c r="E618">
        <v>8378.688633705</v>
      </c>
      <c r="F618">
        <v>761.85</v>
      </c>
      <c r="G618">
        <v>-16.260512760901399</v>
      </c>
      <c r="H618">
        <v>-15.5213667795118</v>
      </c>
      <c r="I618">
        <v>-6.0999044654485903</v>
      </c>
      <c r="J618">
        <v>1.5788455479892101</v>
      </c>
      <c r="K618">
        <v>802.18582549490304</v>
      </c>
      <c r="L618">
        <v>764.12100994890602</v>
      </c>
      <c r="M618">
        <v>33.979002730802101</v>
      </c>
      <c r="N618">
        <v>0.41671754846394299</v>
      </c>
      <c r="O618">
        <v>23.830150292052199</v>
      </c>
      <c r="P618">
        <v>23.676948051947999</v>
      </c>
      <c r="Q618">
        <v>0.105540747843631</v>
      </c>
    </row>
    <row r="619" spans="1:17" hidden="1" x14ac:dyDescent="0.3">
      <c r="A619" t="s">
        <v>1367</v>
      </c>
      <c r="B619" t="s">
        <v>1368</v>
      </c>
      <c r="C619" t="s">
        <v>3163</v>
      </c>
      <c r="D619" t="s">
        <v>746</v>
      </c>
      <c r="E619">
        <v>8375.5088797930002</v>
      </c>
      <c r="F619">
        <v>264.31</v>
      </c>
      <c r="G619">
        <v>1.45236987071296</v>
      </c>
      <c r="H619">
        <v>0.93273341819260802</v>
      </c>
      <c r="I619">
        <v>0.783507239648493</v>
      </c>
      <c r="J619">
        <v>1.3509701927568301</v>
      </c>
      <c r="K619">
        <v>264.21947563945798</v>
      </c>
      <c r="L619">
        <v>245.44961943742101</v>
      </c>
      <c r="M619">
        <v>59.785019392106697</v>
      </c>
      <c r="N619">
        <v>0.67772920029384398</v>
      </c>
      <c r="O619">
        <v>4.8957663349854297</v>
      </c>
      <c r="P619">
        <v>34.235652615540801</v>
      </c>
      <c r="Q619">
        <v>1.1816369177710001E-3</v>
      </c>
    </row>
    <row r="620" spans="1:17" hidden="1" x14ac:dyDescent="0.3">
      <c r="A620" t="s">
        <v>1369</v>
      </c>
      <c r="B620" t="s">
        <v>1370</v>
      </c>
      <c r="C620" t="s">
        <v>3163</v>
      </c>
      <c r="D620" t="s">
        <v>1371</v>
      </c>
      <c r="E620">
        <v>8369.7008711939998</v>
      </c>
      <c r="F620">
        <v>1230.3900000000001</v>
      </c>
      <c r="K620">
        <v>1221.0284065276701</v>
      </c>
      <c r="L620">
        <v>1201.49851616978</v>
      </c>
      <c r="M620">
        <v>68.273684852772604</v>
      </c>
      <c r="N620">
        <v>1</v>
      </c>
      <c r="Q620">
        <v>-6.1080809493942997E-2</v>
      </c>
    </row>
    <row r="621" spans="1:17" x14ac:dyDescent="0.3">
      <c r="A621" t="s">
        <v>1372</v>
      </c>
      <c r="B621" t="s">
        <v>1373</v>
      </c>
      <c r="C621" t="s">
        <v>3148</v>
      </c>
      <c r="D621" t="s">
        <v>24</v>
      </c>
      <c r="E621">
        <v>8357.1980080800004</v>
      </c>
      <c r="F621">
        <v>73.38</v>
      </c>
      <c r="G621">
        <v>-50.942478382752597</v>
      </c>
      <c r="H621">
        <v>-13.134017113441701</v>
      </c>
      <c r="I621">
        <v>-38.717713729248601</v>
      </c>
      <c r="J621">
        <v>1.13566478659703</v>
      </c>
      <c r="K621">
        <v>80.622132768498403</v>
      </c>
      <c r="L621">
        <v>88.529509788651396</v>
      </c>
      <c r="M621">
        <v>31.5238486865141</v>
      </c>
      <c r="N621">
        <v>0.76378350937728001</v>
      </c>
      <c r="O621">
        <v>58.762605614608802</v>
      </c>
      <c r="P621">
        <v>1.2137931034482601</v>
      </c>
      <c r="Q621">
        <v>-7.2921413677280002E-3</v>
      </c>
    </row>
    <row r="622" spans="1:17" hidden="1" x14ac:dyDescent="0.3">
      <c r="A622" t="s">
        <v>1374</v>
      </c>
      <c r="B622" t="s">
        <v>1375</v>
      </c>
      <c r="C622" t="s">
        <v>3163</v>
      </c>
      <c r="D622" t="s">
        <v>106</v>
      </c>
      <c r="E622">
        <v>8351.2512380000007</v>
      </c>
      <c r="F622">
        <v>2602.4</v>
      </c>
      <c r="G622">
        <v>-45.968406222561498</v>
      </c>
      <c r="H622">
        <v>-1.54993357961867</v>
      </c>
      <c r="I622">
        <v>-17.636227497229701</v>
      </c>
      <c r="J622">
        <v>1.5546654969290199</v>
      </c>
      <c r="K622">
        <v>2681.2572081611302</v>
      </c>
      <c r="L622">
        <v>2695.2441304826498</v>
      </c>
      <c r="M622">
        <v>44.500838973282299</v>
      </c>
      <c r="N622">
        <v>0.67357027324555196</v>
      </c>
      <c r="O622">
        <v>34.491238856440198</v>
      </c>
      <c r="P622">
        <v>10.787569178373699</v>
      </c>
      <c r="Q622">
        <v>4.5904601424469997E-3</v>
      </c>
    </row>
    <row r="623" spans="1:17" x14ac:dyDescent="0.3">
      <c r="A623" t="s">
        <v>1376</v>
      </c>
      <c r="B623" t="s">
        <v>1377</v>
      </c>
      <c r="C623" t="s">
        <v>3161</v>
      </c>
      <c r="D623" t="s">
        <v>133</v>
      </c>
      <c r="E623">
        <v>8255.5123750710009</v>
      </c>
      <c r="F623">
        <v>129.83000000000001</v>
      </c>
      <c r="G623">
        <v>33.023249103810798</v>
      </c>
      <c r="H623">
        <v>-0.107678588695724</v>
      </c>
      <c r="I623">
        <v>-13.698360712313001</v>
      </c>
      <c r="J623">
        <v>8.1580280193980492</v>
      </c>
      <c r="K623">
        <v>128.814825636385</v>
      </c>
      <c r="L623">
        <v>121.74103122522099</v>
      </c>
      <c r="M623">
        <v>65.152877208640803</v>
      </c>
      <c r="N623">
        <v>0.85359164216235806</v>
      </c>
      <c r="O623">
        <v>26.596318262343001</v>
      </c>
      <c r="P623">
        <v>88.159420289855007</v>
      </c>
      <c r="Q623">
        <v>-1.3170333843487E-2</v>
      </c>
    </row>
    <row r="624" spans="1:17" x14ac:dyDescent="0.3">
      <c r="A624" t="s">
        <v>1378</v>
      </c>
      <c r="B624" t="s">
        <v>1379</v>
      </c>
      <c r="C624" t="s">
        <v>3162</v>
      </c>
      <c r="D624" t="s">
        <v>258</v>
      </c>
      <c r="E624">
        <v>8249.0873776499993</v>
      </c>
      <c r="F624">
        <v>668.5</v>
      </c>
      <c r="G624">
        <v>-25.385837556437199</v>
      </c>
      <c r="H624">
        <v>-4.9659839476728198</v>
      </c>
      <c r="I624">
        <v>-16.544302275879701</v>
      </c>
      <c r="J624">
        <v>-1.27698766056792</v>
      </c>
      <c r="K624">
        <v>705.28711989486101</v>
      </c>
      <c r="L624">
        <v>676.69632089392701</v>
      </c>
      <c r="M624">
        <v>32.2559859693622</v>
      </c>
      <c r="N624">
        <v>0.52371073557744496</v>
      </c>
      <c r="O624">
        <v>25.310396409872801</v>
      </c>
      <c r="P624">
        <v>31.0655818057053</v>
      </c>
    </row>
    <row r="625" spans="1:17" hidden="1" x14ac:dyDescent="0.3">
      <c r="A625" t="s">
        <v>1380</v>
      </c>
      <c r="B625" t="s">
        <v>1381</v>
      </c>
      <c r="C625" t="s">
        <v>3163</v>
      </c>
      <c r="D625" t="s">
        <v>405</v>
      </c>
      <c r="E625">
        <v>8222.9778838799994</v>
      </c>
      <c r="F625">
        <v>372.6</v>
      </c>
      <c r="G625">
        <v>174.59039722184599</v>
      </c>
      <c r="H625">
        <v>-14.921180965523799</v>
      </c>
      <c r="I625">
        <v>42.1985609903452</v>
      </c>
      <c r="J625">
        <v>5.2607929479094002</v>
      </c>
      <c r="K625">
        <v>344.25121681448798</v>
      </c>
      <c r="L625">
        <v>268.74424160419102</v>
      </c>
      <c r="M625">
        <v>62.630558073156401</v>
      </c>
      <c r="N625">
        <v>0.82686775332384299</v>
      </c>
      <c r="O625">
        <v>16.210413311862499</v>
      </c>
      <c r="P625">
        <v>218.87034659820199</v>
      </c>
      <c r="Q625">
        <v>0.171613006166805</v>
      </c>
    </row>
    <row r="626" spans="1:17" x14ac:dyDescent="0.3">
      <c r="A626" t="s">
        <v>1382</v>
      </c>
      <c r="B626" t="s">
        <v>1383</v>
      </c>
      <c r="C626" t="s">
        <v>3159</v>
      </c>
      <c r="D626" t="s">
        <v>769</v>
      </c>
      <c r="E626">
        <v>8187.4818217920001</v>
      </c>
      <c r="F626">
        <v>204.96</v>
      </c>
      <c r="G626">
        <v>21.333652702755</v>
      </c>
      <c r="H626">
        <v>-7.8533361940842701</v>
      </c>
      <c r="I626">
        <v>12.7011068886089</v>
      </c>
      <c r="J626">
        <v>8.3053652903513502</v>
      </c>
      <c r="K626">
        <v>220.959274230978</v>
      </c>
      <c r="L626">
        <v>202.97829843464899</v>
      </c>
      <c r="M626">
        <v>52.037150669784701</v>
      </c>
      <c r="N626">
        <v>0.832646904337914</v>
      </c>
      <c r="O626">
        <v>44.657494145199003</v>
      </c>
      <c r="P626">
        <v>85.149051490514907</v>
      </c>
      <c r="Q626">
        <v>0.16046274196774801</v>
      </c>
    </row>
    <row r="627" spans="1:17" x14ac:dyDescent="0.3">
      <c r="A627" t="s">
        <v>1384</v>
      </c>
      <c r="B627" t="s">
        <v>1385</v>
      </c>
      <c r="C627" t="s">
        <v>3159</v>
      </c>
      <c r="D627" t="s">
        <v>455</v>
      </c>
      <c r="E627">
        <v>8181.99432712</v>
      </c>
      <c r="F627">
        <v>610.6</v>
      </c>
      <c r="G627">
        <v>-36.939551160269197</v>
      </c>
      <c r="H627">
        <v>-8.2448487682568103</v>
      </c>
      <c r="I627">
        <v>-43.544249511728999</v>
      </c>
      <c r="J627">
        <v>-0.36391200081270703</v>
      </c>
      <c r="K627">
        <v>644.548933279518</v>
      </c>
      <c r="L627">
        <v>703.65198207684796</v>
      </c>
      <c r="M627">
        <v>31.381695393650801</v>
      </c>
      <c r="N627">
        <v>0.58349403537982203</v>
      </c>
      <c r="O627">
        <v>79.659351457582602</v>
      </c>
      <c r="P627">
        <v>7.2639437856829101</v>
      </c>
      <c r="Q627">
        <v>0.102650586171841</v>
      </c>
    </row>
    <row r="628" spans="1:17" x14ac:dyDescent="0.3">
      <c r="A628" t="s">
        <v>1386</v>
      </c>
      <c r="B628" t="s">
        <v>1387</v>
      </c>
      <c r="C628" t="s">
        <v>3160</v>
      </c>
      <c r="D628" t="s">
        <v>122</v>
      </c>
      <c r="E628">
        <v>8128.8535465000004</v>
      </c>
      <c r="F628">
        <v>680.5</v>
      </c>
      <c r="G628">
        <v>-37.841842290837199</v>
      </c>
      <c r="H628">
        <v>-4.4469841746830996</v>
      </c>
      <c r="I628">
        <v>-13.225689080294</v>
      </c>
      <c r="J628">
        <v>4.1599481954958097</v>
      </c>
      <c r="K628">
        <v>673.72411619643503</v>
      </c>
      <c r="L628">
        <v>696.01598738133202</v>
      </c>
      <c r="M628">
        <v>61.4729473017888</v>
      </c>
      <c r="N628">
        <v>0.39618218764575902</v>
      </c>
      <c r="O628">
        <v>24.7612049963262</v>
      </c>
      <c r="P628">
        <v>13.6819244904777</v>
      </c>
      <c r="Q628">
        <v>-9.7107542320769E-2</v>
      </c>
    </row>
    <row r="629" spans="1:17" hidden="1" x14ac:dyDescent="0.3">
      <c r="A629" t="s">
        <v>1388</v>
      </c>
      <c r="B629" t="s">
        <v>1389</v>
      </c>
      <c r="C629" t="s">
        <v>3163</v>
      </c>
      <c r="D629" t="s">
        <v>1390</v>
      </c>
      <c r="E629">
        <v>8111.2516800000003</v>
      </c>
      <c r="F629">
        <v>3893.65</v>
      </c>
      <c r="G629">
        <v>747.915034643784</v>
      </c>
      <c r="H629">
        <v>1.0238595443475</v>
      </c>
      <c r="I629">
        <v>114.07564898006</v>
      </c>
      <c r="J629">
        <v>23.4586064792625</v>
      </c>
      <c r="K629">
        <v>3446.47537878714</v>
      </c>
      <c r="L629">
        <v>2464.0548375857102</v>
      </c>
      <c r="M629">
        <v>69.971772028753804</v>
      </c>
      <c r="N629">
        <v>1.26288807866534</v>
      </c>
      <c r="O629">
        <v>2.2138610301388</v>
      </c>
      <c r="P629">
        <v>816.15294117646999</v>
      </c>
      <c r="Q629">
        <v>0.37776694351277501</v>
      </c>
    </row>
    <row r="630" spans="1:17" x14ac:dyDescent="0.3">
      <c r="A630" t="s">
        <v>1391</v>
      </c>
      <c r="B630" t="s">
        <v>1392</v>
      </c>
      <c r="C630" t="s">
        <v>3159</v>
      </c>
      <c r="D630" t="s">
        <v>1056</v>
      </c>
      <c r="E630">
        <v>8028.5498764800004</v>
      </c>
      <c r="F630">
        <v>845.6</v>
      </c>
      <c r="G630">
        <v>59.718376039145298</v>
      </c>
      <c r="H630">
        <v>-7.2223605709919703</v>
      </c>
      <c r="I630">
        <v>16.971276682646899</v>
      </c>
      <c r="J630">
        <v>7.4990097710507397</v>
      </c>
      <c r="K630">
        <v>868.21964161872597</v>
      </c>
      <c r="L630">
        <v>764.60291408148805</v>
      </c>
      <c r="M630">
        <v>46.043059657130598</v>
      </c>
      <c r="N630">
        <v>0.61644099996069601</v>
      </c>
      <c r="O630">
        <v>25.2365184484389</v>
      </c>
      <c r="P630">
        <v>95.627530364372404</v>
      </c>
      <c r="Q630">
        <v>0.158622273882461</v>
      </c>
    </row>
    <row r="631" spans="1:17" hidden="1" x14ac:dyDescent="0.3">
      <c r="A631" t="s">
        <v>1393</v>
      </c>
      <c r="B631" t="s">
        <v>1394</v>
      </c>
      <c r="C631" t="s">
        <v>3163</v>
      </c>
      <c r="D631" t="s">
        <v>600</v>
      </c>
      <c r="E631">
        <v>8017.4045031149899</v>
      </c>
      <c r="F631">
        <v>4038.35</v>
      </c>
      <c r="G631">
        <v>1.1325017561805799</v>
      </c>
      <c r="H631">
        <v>3.82430753908098</v>
      </c>
      <c r="I631">
        <v>9.0804110198711001</v>
      </c>
      <c r="J631">
        <v>4.2345045070736003</v>
      </c>
      <c r="K631">
        <v>3899.07354659784</v>
      </c>
      <c r="L631">
        <v>3649.0535095683699</v>
      </c>
      <c r="M631">
        <v>58.021764763033701</v>
      </c>
      <c r="N631">
        <v>0.71519652599527805</v>
      </c>
      <c r="O631">
        <v>7.3445838027907397</v>
      </c>
      <c r="P631">
        <v>33.430804050816903</v>
      </c>
      <c r="Q631">
        <v>-1.7315730624544001E-2</v>
      </c>
    </row>
    <row r="632" spans="1:17" x14ac:dyDescent="0.3">
      <c r="A632" t="s">
        <v>1395</v>
      </c>
      <c r="B632" t="s">
        <v>1396</v>
      </c>
      <c r="C632" t="s">
        <v>3162</v>
      </c>
      <c r="D632" t="s">
        <v>460</v>
      </c>
      <c r="E632">
        <v>8005.8504083199996</v>
      </c>
      <c r="F632">
        <v>728.9</v>
      </c>
      <c r="G632">
        <v>-44.182004433887101</v>
      </c>
      <c r="H632">
        <v>-3.6043845979954501</v>
      </c>
      <c r="I632">
        <v>-28.218151846571999</v>
      </c>
      <c r="J632">
        <v>-0.12896133215333699</v>
      </c>
      <c r="K632">
        <v>758.49218363096304</v>
      </c>
      <c r="L632">
        <v>817.55908158665795</v>
      </c>
      <c r="M632">
        <v>34.447035428247297</v>
      </c>
      <c r="N632">
        <v>0.61876343454976401</v>
      </c>
      <c r="O632">
        <v>51.776649746192803</v>
      </c>
      <c r="P632">
        <v>1.8372336709745001</v>
      </c>
      <c r="Q632">
        <v>-4.1321971424570003E-2</v>
      </c>
    </row>
    <row r="633" spans="1:17" x14ac:dyDescent="0.3">
      <c r="A633" t="s">
        <v>1397</v>
      </c>
      <c r="B633" t="s">
        <v>1398</v>
      </c>
      <c r="C633" t="s">
        <v>3161</v>
      </c>
      <c r="D633" t="s">
        <v>133</v>
      </c>
      <c r="E633">
        <v>7995.7929556199997</v>
      </c>
      <c r="F633">
        <v>515.15</v>
      </c>
      <c r="G633">
        <v>-28.187625937412999</v>
      </c>
      <c r="H633">
        <v>-6.4873747740935102</v>
      </c>
      <c r="I633">
        <v>-30.934380497415699</v>
      </c>
      <c r="J633">
        <v>3.53757866219512</v>
      </c>
      <c r="K633">
        <v>548.00313542676997</v>
      </c>
      <c r="L633">
        <v>564.43783170729398</v>
      </c>
      <c r="M633">
        <v>47.605736014503798</v>
      </c>
      <c r="N633">
        <v>1.01580492527981</v>
      </c>
      <c r="O633">
        <v>31.767446374842201</v>
      </c>
      <c r="P633">
        <v>8.4526315789473507</v>
      </c>
      <c r="Q633">
        <v>7.0729170537874003E-2</v>
      </c>
    </row>
    <row r="634" spans="1:17" hidden="1" x14ac:dyDescent="0.3">
      <c r="A634" t="s">
        <v>1399</v>
      </c>
      <c r="B634" t="s">
        <v>1400</v>
      </c>
      <c r="C634" t="s">
        <v>3163</v>
      </c>
      <c r="D634" t="s">
        <v>429</v>
      </c>
      <c r="E634">
        <v>7979.9771203600003</v>
      </c>
      <c r="F634">
        <v>1042.55</v>
      </c>
      <c r="G634">
        <v>3.8613592695071901</v>
      </c>
      <c r="H634">
        <v>-8.4152940338380198</v>
      </c>
      <c r="I634">
        <v>11.050624003131199</v>
      </c>
      <c r="J634">
        <v>3.76540114081463</v>
      </c>
      <c r="K634">
        <v>1050.1905943084701</v>
      </c>
      <c r="L634">
        <v>946.26105949524197</v>
      </c>
      <c r="M634">
        <v>45.509772373924498</v>
      </c>
      <c r="N634">
        <v>0.37414868108378901</v>
      </c>
      <c r="O634">
        <v>18.747302287659998</v>
      </c>
      <c r="P634">
        <v>37.603114894740301</v>
      </c>
      <c r="Q634">
        <v>6.0397605700210001E-2</v>
      </c>
    </row>
    <row r="635" spans="1:17" hidden="1" x14ac:dyDescent="0.3">
      <c r="A635" t="s">
        <v>1401</v>
      </c>
      <c r="B635" t="s">
        <v>1402</v>
      </c>
      <c r="C635" t="s">
        <v>3163</v>
      </c>
      <c r="D635" t="s">
        <v>1403</v>
      </c>
      <c r="E635">
        <v>7963.3403612100001</v>
      </c>
      <c r="F635">
        <v>1964.3</v>
      </c>
      <c r="G635">
        <v>95.591617686062307</v>
      </c>
      <c r="H635">
        <v>-4.2951030031453099</v>
      </c>
      <c r="I635">
        <v>47.163198653211701</v>
      </c>
      <c r="J635">
        <v>8.49276073502425</v>
      </c>
      <c r="K635">
        <v>1893.4193160439499</v>
      </c>
      <c r="L635">
        <v>1484.41837123042</v>
      </c>
      <c r="M635">
        <v>57.958456787481801</v>
      </c>
      <c r="N635">
        <v>0.32530718738607101</v>
      </c>
      <c r="O635">
        <v>13.271903477065599</v>
      </c>
      <c r="P635">
        <v>153.45806451612901</v>
      </c>
    </row>
    <row r="636" spans="1:17" x14ac:dyDescent="0.3">
      <c r="A636" t="s">
        <v>1404</v>
      </c>
      <c r="B636" t="s">
        <v>1405</v>
      </c>
      <c r="C636" t="s">
        <v>3154</v>
      </c>
      <c r="D636" t="s">
        <v>184</v>
      </c>
      <c r="E636">
        <v>7930.0610850000003</v>
      </c>
      <c r="F636">
        <v>402.25</v>
      </c>
      <c r="G636">
        <v>2.8503071162428402</v>
      </c>
      <c r="H636">
        <v>-12.6779822319924</v>
      </c>
      <c r="I636">
        <v>18.843403025145399</v>
      </c>
      <c r="J636">
        <v>2.3104724350888901</v>
      </c>
      <c r="K636">
        <v>422.70856553693699</v>
      </c>
      <c r="L636">
        <v>351.93648146304503</v>
      </c>
      <c r="M636">
        <v>34.644878945457002</v>
      </c>
      <c r="N636">
        <v>0.98596316640130099</v>
      </c>
      <c r="O636">
        <v>20.646364201367302</v>
      </c>
      <c r="P636">
        <v>67.534360683048703</v>
      </c>
    </row>
    <row r="637" spans="1:17" hidden="1" x14ac:dyDescent="0.3">
      <c r="A637" t="s">
        <v>1406</v>
      </c>
      <c r="B637" t="s">
        <v>1407</v>
      </c>
      <c r="C637" t="s">
        <v>3163</v>
      </c>
      <c r="D637" t="s">
        <v>266</v>
      </c>
      <c r="E637">
        <v>7913.8156126499998</v>
      </c>
      <c r="F637">
        <v>470.85</v>
      </c>
      <c r="G637">
        <v>98.582973303067604</v>
      </c>
      <c r="H637">
        <v>-3.0202236113028098</v>
      </c>
      <c r="I637">
        <v>58.094290336591698</v>
      </c>
      <c r="J637">
        <v>3.8858608384156001</v>
      </c>
      <c r="K637">
        <v>487.34518406283502</v>
      </c>
      <c r="L637">
        <v>372.49391555894101</v>
      </c>
      <c r="M637">
        <v>32.908223421991501</v>
      </c>
      <c r="N637">
        <v>0.58403623023880202</v>
      </c>
      <c r="O637">
        <v>24.031007751937899</v>
      </c>
      <c r="P637">
        <v>138.22413356944</v>
      </c>
      <c r="Q637">
        <v>8.4518712886261005E-2</v>
      </c>
    </row>
    <row r="638" spans="1:17" x14ac:dyDescent="0.3">
      <c r="A638" t="s">
        <v>1408</v>
      </c>
      <c r="B638" t="s">
        <v>1409</v>
      </c>
      <c r="C638" t="s">
        <v>3148</v>
      </c>
      <c r="D638" t="s">
        <v>21</v>
      </c>
      <c r="E638">
        <v>7904.6966527519999</v>
      </c>
      <c r="F638">
        <v>28.54</v>
      </c>
      <c r="G638">
        <v>15.7403591202311</v>
      </c>
      <c r="H638">
        <v>0.51427726435392196</v>
      </c>
      <c r="I638">
        <v>-25.320661685213899</v>
      </c>
      <c r="J638">
        <v>0.74855985182399498</v>
      </c>
      <c r="K638">
        <v>28.947574007270401</v>
      </c>
      <c r="L638">
        <v>28.0934576569807</v>
      </c>
      <c r="M638">
        <v>47.315686452443998</v>
      </c>
      <c r="N638">
        <v>1.1251171394809101</v>
      </c>
      <c r="O638">
        <v>41.915884008722401</v>
      </c>
      <c r="P638">
        <v>68.717280233122807</v>
      </c>
      <c r="Q638">
        <v>2.9002178697162002E-2</v>
      </c>
    </row>
    <row r="639" spans="1:17" x14ac:dyDescent="0.3">
      <c r="A639" t="s">
        <v>1410</v>
      </c>
      <c r="B639" t="s">
        <v>1411</v>
      </c>
      <c r="C639" t="s">
        <v>3166</v>
      </c>
      <c r="D639" t="s">
        <v>1412</v>
      </c>
      <c r="E639">
        <v>7885.3737152499998</v>
      </c>
      <c r="F639">
        <v>641.45000000000005</v>
      </c>
      <c r="G639">
        <v>-17.197594086932899</v>
      </c>
      <c r="H639">
        <v>-4.9288873411119196</v>
      </c>
      <c r="I639">
        <v>1.05758667151712</v>
      </c>
      <c r="J639">
        <v>2.7862559108723701</v>
      </c>
      <c r="K639">
        <v>649.68557724844698</v>
      </c>
      <c r="L639">
        <v>589.87306229291505</v>
      </c>
      <c r="M639">
        <v>49.932809051055301</v>
      </c>
      <c r="N639">
        <v>0.564598759672714</v>
      </c>
      <c r="O639">
        <v>19.791098292929998</v>
      </c>
      <c r="P639">
        <v>57.623786705983498</v>
      </c>
      <c r="Q639">
        <v>0.131149849324141</v>
      </c>
    </row>
    <row r="640" spans="1:17" hidden="1" x14ac:dyDescent="0.3">
      <c r="A640" t="s">
        <v>1413</v>
      </c>
      <c r="B640" t="s">
        <v>1414</v>
      </c>
      <c r="C640" t="s">
        <v>3163</v>
      </c>
      <c r="D640" t="s">
        <v>83</v>
      </c>
      <c r="E640">
        <v>7861.6026112319996</v>
      </c>
      <c r="F640">
        <v>168.92</v>
      </c>
      <c r="G640">
        <v>386.568736998161</v>
      </c>
      <c r="H640">
        <v>13.2912746465369</v>
      </c>
      <c r="I640">
        <v>204.419541172712</v>
      </c>
      <c r="J640">
        <v>12.1539730205249</v>
      </c>
      <c r="K640">
        <v>132.016385110534</v>
      </c>
      <c r="L640">
        <v>84.239674577485204</v>
      </c>
      <c r="M640">
        <v>65.846713922729904</v>
      </c>
      <c r="N640">
        <v>0.99065379402905596</v>
      </c>
      <c r="O640">
        <v>10.744731233720101</v>
      </c>
      <c r="P640">
        <v>509.819494584837</v>
      </c>
      <c r="Q640">
        <v>0.13661795659329001</v>
      </c>
    </row>
    <row r="641" spans="1:17" x14ac:dyDescent="0.3">
      <c r="A641" t="s">
        <v>1415</v>
      </c>
      <c r="B641" t="s">
        <v>1416</v>
      </c>
      <c r="C641" t="s">
        <v>3150</v>
      </c>
      <c r="D641" t="s">
        <v>125</v>
      </c>
      <c r="E641">
        <v>7832.3594424699904</v>
      </c>
      <c r="F641">
        <v>1298.3</v>
      </c>
      <c r="G641">
        <v>64.9632827597285</v>
      </c>
      <c r="H641">
        <v>8.8249863972689493</v>
      </c>
      <c r="I641">
        <v>33.274591354957401</v>
      </c>
      <c r="J641">
        <v>15.917675761785</v>
      </c>
      <c r="K641">
        <v>1196.16101738527</v>
      </c>
      <c r="L641">
        <v>1039.5956509607399</v>
      </c>
      <c r="M641">
        <v>73.000988111502494</v>
      </c>
      <c r="N641">
        <v>0.95779436169353105</v>
      </c>
      <c r="O641">
        <v>3.6817376569359701</v>
      </c>
      <c r="P641">
        <v>99.355086372360802</v>
      </c>
      <c r="Q641">
        <v>9.1590981829826001E-2</v>
      </c>
    </row>
    <row r="642" spans="1:17" x14ac:dyDescent="0.3">
      <c r="A642" t="s">
        <v>1417</v>
      </c>
      <c r="B642" t="s">
        <v>1418</v>
      </c>
      <c r="C642" t="s">
        <v>3162</v>
      </c>
      <c r="D642" t="s">
        <v>455</v>
      </c>
      <c r="E642">
        <v>7822.4711736500003</v>
      </c>
      <c r="F642">
        <v>494.75</v>
      </c>
      <c r="G642">
        <v>-22.355985278635799</v>
      </c>
      <c r="H642">
        <v>1.0479037979079799</v>
      </c>
      <c r="I642">
        <v>-9.0101773150546798</v>
      </c>
      <c r="J642">
        <v>-0.32883686953480701</v>
      </c>
      <c r="K642">
        <v>507.71286794897298</v>
      </c>
      <c r="L642">
        <v>498.21284446471901</v>
      </c>
      <c r="M642">
        <v>42.0471770760143</v>
      </c>
      <c r="N642">
        <v>0.48016487247380202</v>
      </c>
      <c r="O642">
        <v>28.125315816068699</v>
      </c>
      <c r="P642">
        <v>22.827706057596799</v>
      </c>
      <c r="Q642">
        <v>-4.9681798608966002E-2</v>
      </c>
    </row>
    <row r="643" spans="1:17" x14ac:dyDescent="0.3">
      <c r="A643" t="s">
        <v>1419</v>
      </c>
      <c r="B643" t="s">
        <v>1420</v>
      </c>
      <c r="C643" t="s">
        <v>3146</v>
      </c>
      <c r="D643" t="s">
        <v>1421</v>
      </c>
      <c r="E643">
        <v>7801.9822647000001</v>
      </c>
      <c r="F643">
        <v>481.5</v>
      </c>
      <c r="G643">
        <v>47.506370463045599</v>
      </c>
      <c r="H643">
        <v>-2.8740084718605798</v>
      </c>
      <c r="I643">
        <v>-9.3433857771457198</v>
      </c>
      <c r="J643">
        <v>7.33445366219512</v>
      </c>
      <c r="K643">
        <v>496.969420075274</v>
      </c>
      <c r="L643">
        <v>467.24521455602797</v>
      </c>
      <c r="M643">
        <v>50.9701092285691</v>
      </c>
      <c r="N643">
        <v>0.52973290460734201</v>
      </c>
      <c r="O643">
        <v>31.838006230529501</v>
      </c>
      <c r="P643">
        <v>101.520647321428</v>
      </c>
    </row>
    <row r="644" spans="1:17" x14ac:dyDescent="0.3">
      <c r="A644" t="s">
        <v>1422</v>
      </c>
      <c r="B644" t="s">
        <v>1423</v>
      </c>
      <c r="C644" t="s">
        <v>3162</v>
      </c>
      <c r="D644" t="s">
        <v>460</v>
      </c>
      <c r="E644">
        <v>7789.4251444949996</v>
      </c>
      <c r="F644">
        <v>281.64999999999998</v>
      </c>
      <c r="G644">
        <v>-28.7642067353691</v>
      </c>
      <c r="H644">
        <v>-10.3611443274153</v>
      </c>
      <c r="I644">
        <v>0.51813359152926297</v>
      </c>
      <c r="J644">
        <v>4.1399753230272198</v>
      </c>
      <c r="K644">
        <v>283.35436511186401</v>
      </c>
      <c r="L644">
        <v>270.72456034825001</v>
      </c>
      <c r="M644">
        <v>48.835976447766001</v>
      </c>
      <c r="N644">
        <v>0.399539708227102</v>
      </c>
      <c r="O644">
        <v>15.5689685780223</v>
      </c>
      <c r="P644">
        <v>28.022727272727199</v>
      </c>
      <c r="Q644">
        <v>-9.1821961161953999E-2</v>
      </c>
    </row>
    <row r="645" spans="1:17" x14ac:dyDescent="0.3">
      <c r="A645" t="s">
        <v>1424</v>
      </c>
      <c r="B645" t="s">
        <v>1425</v>
      </c>
      <c r="C645" t="s">
        <v>3160</v>
      </c>
      <c r="D645" t="s">
        <v>277</v>
      </c>
      <c r="E645">
        <v>7783.785686405</v>
      </c>
      <c r="F645">
        <v>386.15</v>
      </c>
      <c r="G645">
        <v>-42.755697818471198</v>
      </c>
      <c r="H645">
        <v>-6.2959747350312201</v>
      </c>
      <c r="I645">
        <v>-13.8700747031106</v>
      </c>
      <c r="J645">
        <v>2.0850265078518899</v>
      </c>
      <c r="K645">
        <v>408.15888008087302</v>
      </c>
      <c r="L645">
        <v>407.84334730912701</v>
      </c>
      <c r="M645">
        <v>34.965594050256598</v>
      </c>
      <c r="N645">
        <v>0.56443691791622397</v>
      </c>
      <c r="O645">
        <v>30.778195001942201</v>
      </c>
      <c r="P645">
        <v>11.0424155283968</v>
      </c>
      <c r="Q645">
        <v>4.0597320840855003E-2</v>
      </c>
    </row>
    <row r="646" spans="1:17" x14ac:dyDescent="0.3">
      <c r="A646" t="s">
        <v>1426</v>
      </c>
      <c r="B646" t="s">
        <v>1427</v>
      </c>
      <c r="C646" t="s">
        <v>3165</v>
      </c>
      <c r="D646" t="s">
        <v>633</v>
      </c>
      <c r="E646">
        <v>7760.9084443199999</v>
      </c>
      <c r="F646">
        <v>45.27</v>
      </c>
      <c r="G646">
        <v>-31.157668214636502</v>
      </c>
      <c r="H646">
        <v>-10.3554760101346</v>
      </c>
      <c r="I646">
        <v>-13.983405173650899</v>
      </c>
      <c r="J646">
        <v>3.2623173381532999</v>
      </c>
      <c r="K646">
        <v>45.334921329137998</v>
      </c>
      <c r="L646">
        <v>46.291943169118198</v>
      </c>
      <c r="M646">
        <v>59.387319296388</v>
      </c>
      <c r="N646">
        <v>0.81759577997144905</v>
      </c>
      <c r="O646">
        <v>51.756129887342603</v>
      </c>
      <c r="P646">
        <v>17.128072445019399</v>
      </c>
      <c r="Q646">
        <v>6.8584488354129997E-3</v>
      </c>
    </row>
    <row r="647" spans="1:17" x14ac:dyDescent="0.3">
      <c r="A647" t="s">
        <v>1428</v>
      </c>
      <c r="B647" t="s">
        <v>1429</v>
      </c>
      <c r="C647" t="s">
        <v>3148</v>
      </c>
      <c r="D647" t="s">
        <v>587</v>
      </c>
      <c r="E647">
        <v>7753.9457957550003</v>
      </c>
      <c r="F647">
        <v>721.95</v>
      </c>
      <c r="G647">
        <v>5.6749347155408696</v>
      </c>
      <c r="H647">
        <v>-2.30498192645193</v>
      </c>
      <c r="I647">
        <v>12.013539103032899</v>
      </c>
      <c r="J647">
        <v>0.49230460388567299</v>
      </c>
      <c r="K647">
        <v>733.45857063015501</v>
      </c>
      <c r="L647">
        <v>652.59022166054103</v>
      </c>
      <c r="M647">
        <v>39.610736585566798</v>
      </c>
      <c r="N647">
        <v>0.34685520970031303</v>
      </c>
      <c r="O647">
        <v>10.6724842440612</v>
      </c>
      <c r="P647">
        <v>39.063854377347603</v>
      </c>
    </row>
    <row r="648" spans="1:17" x14ac:dyDescent="0.3">
      <c r="A648" t="s">
        <v>1430</v>
      </c>
      <c r="B648" t="s">
        <v>1431</v>
      </c>
      <c r="C648" t="s">
        <v>3148</v>
      </c>
      <c r="D648" t="s">
        <v>24</v>
      </c>
      <c r="E648">
        <v>7720.4374947830001</v>
      </c>
      <c r="F648">
        <v>39.909999999999997</v>
      </c>
      <c r="G648">
        <v>-56.539922268338202</v>
      </c>
      <c r="H648">
        <v>-6.1803350577852898</v>
      </c>
      <c r="I648">
        <v>-35.382762803504903</v>
      </c>
      <c r="J648">
        <v>0.53000672882814204</v>
      </c>
      <c r="K648">
        <v>42.331143042750703</v>
      </c>
      <c r="L648">
        <v>46.272367391356497</v>
      </c>
      <c r="M648">
        <v>37.007853079461199</v>
      </c>
      <c r="N648">
        <v>0.88438188381353999</v>
      </c>
      <c r="O648">
        <v>57.855174141819099</v>
      </c>
      <c r="P648">
        <v>2.3333333333333202</v>
      </c>
      <c r="Q648">
        <v>6.2930524449193004E-2</v>
      </c>
    </row>
    <row r="649" spans="1:17" x14ac:dyDescent="0.3">
      <c r="A649" t="s">
        <v>1432</v>
      </c>
      <c r="B649" t="s">
        <v>1433</v>
      </c>
      <c r="C649" t="s">
        <v>3147</v>
      </c>
      <c r="D649" t="s">
        <v>21</v>
      </c>
      <c r="E649">
        <v>7693.2075802999998</v>
      </c>
      <c r="F649">
        <v>929</v>
      </c>
      <c r="G649">
        <v>75.376385442854897</v>
      </c>
      <c r="H649">
        <v>13.874415637478799</v>
      </c>
      <c r="I649">
        <v>19.157461982061498</v>
      </c>
      <c r="J649">
        <v>7.9304765282970902</v>
      </c>
      <c r="K649">
        <v>865.25156764770895</v>
      </c>
      <c r="L649">
        <v>744.23273161713098</v>
      </c>
      <c r="M649">
        <v>63.597379354186998</v>
      </c>
      <c r="N649">
        <v>1.6471367025861701</v>
      </c>
      <c r="O649">
        <v>6.8837459634015099</v>
      </c>
      <c r="P649">
        <v>123.85542168674699</v>
      </c>
      <c r="Q649">
        <v>0.134489873045299</v>
      </c>
    </row>
    <row r="650" spans="1:17" x14ac:dyDescent="0.3">
      <c r="A650" t="s">
        <v>1434</v>
      </c>
      <c r="B650" t="s">
        <v>1435</v>
      </c>
      <c r="C650" t="s">
        <v>3155</v>
      </c>
      <c r="D650" t="s">
        <v>1421</v>
      </c>
      <c r="E650">
        <v>7676.4785286750002</v>
      </c>
      <c r="F650">
        <v>377.25</v>
      </c>
      <c r="G650">
        <v>15.653920316318301</v>
      </c>
      <c r="H650">
        <v>-3.8732491883458602</v>
      </c>
      <c r="I650">
        <v>3.19957726911074</v>
      </c>
      <c r="J650">
        <v>2.68893230989914</v>
      </c>
      <c r="K650">
        <v>405.421114274047</v>
      </c>
      <c r="L650">
        <v>388.66817589268902</v>
      </c>
      <c r="M650">
        <v>42.202162619235203</v>
      </c>
      <c r="N650">
        <v>0.68247068377296305</v>
      </c>
      <c r="O650">
        <v>55.864811133200703</v>
      </c>
      <c r="P650">
        <v>72.852233676975899</v>
      </c>
      <c r="Q650">
        <v>8.8429866363074996E-2</v>
      </c>
    </row>
    <row r="651" spans="1:17" x14ac:dyDescent="0.3">
      <c r="A651" t="s">
        <v>1436</v>
      </c>
      <c r="B651" t="s">
        <v>1437</v>
      </c>
      <c r="C651" t="s">
        <v>3151</v>
      </c>
      <c r="D651" t="s">
        <v>48</v>
      </c>
      <c r="E651">
        <v>7636.5825314000003</v>
      </c>
      <c r="F651">
        <v>559.4</v>
      </c>
      <c r="G651">
        <v>69.552625868077101</v>
      </c>
      <c r="H651">
        <v>-5.9570479356271404</v>
      </c>
      <c r="I651">
        <v>63.519120007973697</v>
      </c>
      <c r="J651">
        <v>6.5708657634433898</v>
      </c>
      <c r="K651">
        <v>552.58529542849305</v>
      </c>
      <c r="L651">
        <v>449.42880328947803</v>
      </c>
      <c r="M651">
        <v>51.960738037183098</v>
      </c>
      <c r="N651">
        <v>0.64121796202801695</v>
      </c>
      <c r="O651">
        <v>10.654272434751499</v>
      </c>
      <c r="P651">
        <v>131.87564766839299</v>
      </c>
      <c r="Q651">
        <v>0.207150857340299</v>
      </c>
    </row>
    <row r="652" spans="1:17" x14ac:dyDescent="0.3">
      <c r="A652" t="s">
        <v>1438</v>
      </c>
      <c r="B652" t="s">
        <v>1439</v>
      </c>
      <c r="C652" t="s">
        <v>3157</v>
      </c>
      <c r="D652" t="s">
        <v>83</v>
      </c>
      <c r="E652">
        <v>7618.9258726750004</v>
      </c>
      <c r="F652">
        <v>3112.25</v>
      </c>
      <c r="G652">
        <v>56.164549962606102</v>
      </c>
      <c r="H652">
        <v>-6.9200640085363698</v>
      </c>
      <c r="I652">
        <v>14.6230700540181</v>
      </c>
      <c r="J652">
        <v>-0.45412847608032803</v>
      </c>
      <c r="K652">
        <v>3190.6738853758502</v>
      </c>
      <c r="L652">
        <v>2723.4136933664699</v>
      </c>
      <c r="M652">
        <v>30.537753840957301</v>
      </c>
      <c r="N652">
        <v>0.54373207426103798</v>
      </c>
      <c r="O652">
        <v>13.2605028516346</v>
      </c>
      <c r="P652">
        <v>100.654395409561</v>
      </c>
      <c r="Q652">
        <v>0.17703906757409399</v>
      </c>
    </row>
    <row r="653" spans="1:17" x14ac:dyDescent="0.3">
      <c r="A653" t="s">
        <v>1440</v>
      </c>
      <c r="B653" t="s">
        <v>1441</v>
      </c>
      <c r="C653" t="s">
        <v>3159</v>
      </c>
      <c r="D653" t="s">
        <v>119</v>
      </c>
      <c r="E653">
        <v>7609.17602988</v>
      </c>
      <c r="F653">
        <v>700.1</v>
      </c>
      <c r="G653">
        <v>4.7689459950877104</v>
      </c>
      <c r="H653">
        <v>10.6506352844027</v>
      </c>
      <c r="I653">
        <v>12.9174603083955</v>
      </c>
      <c r="J653">
        <v>4.7942466945084101</v>
      </c>
      <c r="K653">
        <v>675.75544161191203</v>
      </c>
      <c r="L653">
        <v>616.00971286729396</v>
      </c>
      <c r="M653">
        <v>47.823571139488003</v>
      </c>
      <c r="N653">
        <v>0.91595778172164</v>
      </c>
      <c r="O653">
        <v>20.218540208541601</v>
      </c>
      <c r="P653">
        <v>49.737995936263502</v>
      </c>
      <c r="Q653">
        <v>7.2924948049624003E-2</v>
      </c>
    </row>
    <row r="654" spans="1:17" x14ac:dyDescent="0.3">
      <c r="A654" t="s">
        <v>1442</v>
      </c>
      <c r="B654" t="s">
        <v>1443</v>
      </c>
      <c r="C654" t="s">
        <v>3157</v>
      </c>
      <c r="D654" t="s">
        <v>184</v>
      </c>
      <c r="E654">
        <v>7566.47996503999</v>
      </c>
      <c r="F654">
        <v>1867.4</v>
      </c>
      <c r="G654">
        <v>84.211287853413396</v>
      </c>
      <c r="H654">
        <v>-2.8356082266874201</v>
      </c>
      <c r="I654">
        <v>23.505204235068501</v>
      </c>
      <c r="J654">
        <v>6.7775786621951202</v>
      </c>
      <c r="K654">
        <v>1846.8099400888</v>
      </c>
      <c r="L654">
        <v>1574.0615828923601</v>
      </c>
      <c r="M654">
        <v>58.842566798769397</v>
      </c>
      <c r="N654">
        <v>0.34146104689721801</v>
      </c>
      <c r="O654">
        <v>16.311449073578199</v>
      </c>
      <c r="P654">
        <v>119.69411764705799</v>
      </c>
      <c r="Q654">
        <v>3.2145501304676999E-2</v>
      </c>
    </row>
    <row r="655" spans="1:17" x14ac:dyDescent="0.3">
      <c r="A655" t="s">
        <v>1444</v>
      </c>
      <c r="B655" t="s">
        <v>1445</v>
      </c>
      <c r="C655" t="s">
        <v>3162</v>
      </c>
      <c r="D655" t="s">
        <v>400</v>
      </c>
      <c r="E655">
        <v>7527.64999876199</v>
      </c>
      <c r="F655">
        <v>92.34</v>
      </c>
      <c r="G655">
        <v>9.1281955260341707</v>
      </c>
      <c r="H655">
        <v>7.6287559805339198</v>
      </c>
      <c r="I655">
        <v>21.032256006685</v>
      </c>
      <c r="J655">
        <v>11.0725312172573</v>
      </c>
      <c r="K655">
        <v>85.751044397960001</v>
      </c>
      <c r="L655">
        <v>78.778602166150606</v>
      </c>
      <c r="M655">
        <v>68.857041705075503</v>
      </c>
      <c r="N655">
        <v>0.95502813900930195</v>
      </c>
      <c r="O655">
        <v>6.5085553389646797</v>
      </c>
      <c r="P655">
        <v>57.442455242966702</v>
      </c>
      <c r="Q655">
        <v>7.6583481920713001E-2</v>
      </c>
    </row>
    <row r="656" spans="1:17" x14ac:dyDescent="0.3">
      <c r="A656" t="s">
        <v>1446</v>
      </c>
      <c r="B656" t="s">
        <v>1447</v>
      </c>
      <c r="C656" t="s">
        <v>3161</v>
      </c>
      <c r="D656" t="s">
        <v>133</v>
      </c>
      <c r="E656">
        <v>7498.3978723500004</v>
      </c>
      <c r="F656">
        <v>254.1</v>
      </c>
      <c r="G656">
        <v>151.14283927746399</v>
      </c>
      <c r="H656">
        <v>4.8946358264481802</v>
      </c>
      <c r="I656">
        <v>50.276733307931103</v>
      </c>
      <c r="J656">
        <v>3.9563574640384398</v>
      </c>
      <c r="K656">
        <v>237.63280817306301</v>
      </c>
      <c r="L656">
        <v>187.695521030333</v>
      </c>
      <c r="M656">
        <v>48.577118052171699</v>
      </c>
      <c r="N656">
        <v>0.991560362390978</v>
      </c>
      <c r="O656">
        <v>6.2377016922471498</v>
      </c>
      <c r="P656">
        <v>201.96078431372499</v>
      </c>
      <c r="Q656">
        <v>0.18010819768181</v>
      </c>
    </row>
    <row r="657" spans="1:17" x14ac:dyDescent="0.3">
      <c r="A657" t="s">
        <v>1448</v>
      </c>
      <c r="B657" t="s">
        <v>1449</v>
      </c>
      <c r="C657" t="s">
        <v>3151</v>
      </c>
      <c r="D657" t="s">
        <v>48</v>
      </c>
      <c r="E657">
        <v>7496.4415631699903</v>
      </c>
      <c r="F657">
        <v>512.70000000000005</v>
      </c>
      <c r="G657">
        <v>32.654932839683099</v>
      </c>
      <c r="H657">
        <v>-8.1084798390608199</v>
      </c>
      <c r="I657">
        <v>3.0605350261482398</v>
      </c>
      <c r="J657">
        <v>4.4191074739660401</v>
      </c>
      <c r="K657">
        <v>525.40859474614797</v>
      </c>
      <c r="L657">
        <v>471.12734436750401</v>
      </c>
      <c r="M657">
        <v>46.391695640548001</v>
      </c>
      <c r="N657">
        <v>0.50090762801712396</v>
      </c>
      <c r="O657">
        <v>14.686951433586801</v>
      </c>
      <c r="P657">
        <v>79.109170305676798</v>
      </c>
      <c r="Q657">
        <v>-3.1813571286035999E-2</v>
      </c>
    </row>
    <row r="658" spans="1:17" x14ac:dyDescent="0.3">
      <c r="A658" t="s">
        <v>1450</v>
      </c>
      <c r="B658" t="s">
        <v>1451</v>
      </c>
      <c r="C658" t="s">
        <v>3157</v>
      </c>
      <c r="D658" t="s">
        <v>452</v>
      </c>
      <c r="E658">
        <v>7487.5540654300003</v>
      </c>
      <c r="F658">
        <v>527.29999999999995</v>
      </c>
      <c r="G658">
        <v>-47.656059169046898</v>
      </c>
      <c r="H658">
        <v>7.3084892599843201</v>
      </c>
      <c r="I658">
        <v>-11.430121910993501</v>
      </c>
      <c r="J658">
        <v>1.50229124045352</v>
      </c>
      <c r="K658">
        <v>512.74486927025202</v>
      </c>
      <c r="L658">
        <v>522.54430711672796</v>
      </c>
      <c r="M658">
        <v>43.7786602019046</v>
      </c>
      <c r="N658">
        <v>1.51757318804869</v>
      </c>
      <c r="O658">
        <v>31.746633794803699</v>
      </c>
      <c r="P658">
        <v>23.0571761960326</v>
      </c>
      <c r="Q658">
        <v>-2.7775983414926E-2</v>
      </c>
    </row>
    <row r="659" spans="1:17" x14ac:dyDescent="0.3">
      <c r="A659" t="s">
        <v>1452</v>
      </c>
      <c r="B659" t="s">
        <v>1453</v>
      </c>
      <c r="C659" t="s">
        <v>3151</v>
      </c>
      <c r="D659" t="s">
        <v>48</v>
      </c>
      <c r="E659">
        <v>7478.1562605999998</v>
      </c>
      <c r="F659">
        <v>1116.3499999999999</v>
      </c>
      <c r="G659">
        <v>29.256036056254398</v>
      </c>
      <c r="H659">
        <v>-6.5483905773450601</v>
      </c>
      <c r="I659">
        <v>-8.3080905384924897</v>
      </c>
      <c r="J659">
        <v>-0.46786150259434001</v>
      </c>
      <c r="K659">
        <v>1193.6180660739501</v>
      </c>
      <c r="L659">
        <v>1121.8966243601201</v>
      </c>
      <c r="M659">
        <v>48.760295178863998</v>
      </c>
      <c r="N659">
        <v>1.1888562609314499</v>
      </c>
      <c r="O659">
        <v>38.169033009360803</v>
      </c>
      <c r="P659">
        <v>71.746153846153803</v>
      </c>
      <c r="Q659">
        <v>0.13111501331689199</v>
      </c>
    </row>
    <row r="660" spans="1:17" x14ac:dyDescent="0.3">
      <c r="A660" t="s">
        <v>1454</v>
      </c>
      <c r="B660" t="s">
        <v>1455</v>
      </c>
      <c r="C660" t="s">
        <v>3162</v>
      </c>
      <c r="D660" t="s">
        <v>172</v>
      </c>
      <c r="E660">
        <v>7449.5443724999996</v>
      </c>
      <c r="F660">
        <v>1076.0999999999999</v>
      </c>
      <c r="G660">
        <v>91.920301851779996</v>
      </c>
      <c r="H660">
        <v>12.176425886121701</v>
      </c>
      <c r="I660">
        <v>60.475085050149502</v>
      </c>
      <c r="J660">
        <v>11.2545896997543</v>
      </c>
      <c r="K660">
        <v>1016.8434294142201</v>
      </c>
      <c r="L660">
        <v>822.38084264091697</v>
      </c>
      <c r="M660">
        <v>51.105047788356202</v>
      </c>
      <c r="N660">
        <v>2.20679880354928</v>
      </c>
      <c r="O660">
        <v>14.7151751695939</v>
      </c>
      <c r="P660">
        <v>146.190803019903</v>
      </c>
      <c r="Q660">
        <v>6.1893364338175001E-2</v>
      </c>
    </row>
    <row r="661" spans="1:17" x14ac:dyDescent="0.3">
      <c r="A661" t="s">
        <v>1456</v>
      </c>
      <c r="B661" t="s">
        <v>1457</v>
      </c>
      <c r="C661" t="s">
        <v>3150</v>
      </c>
      <c r="D661" t="s">
        <v>125</v>
      </c>
      <c r="E661">
        <v>7409.4587385100003</v>
      </c>
      <c r="F661">
        <v>646.70000000000005</v>
      </c>
      <c r="G661">
        <v>-6.77306294708771</v>
      </c>
      <c r="H661">
        <v>10.364237412623099</v>
      </c>
      <c r="I661">
        <v>14.624437514820899</v>
      </c>
      <c r="J661">
        <v>4.1839486856143298</v>
      </c>
      <c r="K661">
        <v>606.77610376927805</v>
      </c>
      <c r="L661">
        <v>559.72707582358805</v>
      </c>
      <c r="M661">
        <v>60.1448698287073</v>
      </c>
      <c r="N661">
        <v>0.65378814744449198</v>
      </c>
      <c r="O661">
        <v>6.13885882171021</v>
      </c>
      <c r="P661">
        <v>38.479657387580303</v>
      </c>
      <c r="Q661">
        <v>5.4316631623455E-2</v>
      </c>
    </row>
    <row r="662" spans="1:17" x14ac:dyDescent="0.3">
      <c r="A662" t="s">
        <v>1458</v>
      </c>
      <c r="B662" t="s">
        <v>1459</v>
      </c>
      <c r="C662" t="s">
        <v>3151</v>
      </c>
      <c r="D662" t="s">
        <v>48</v>
      </c>
      <c r="E662">
        <v>7393.1553303840001</v>
      </c>
      <c r="F662">
        <v>44.01</v>
      </c>
      <c r="G662">
        <v>33.432422823943902</v>
      </c>
      <c r="H662">
        <v>-2.01242046344202</v>
      </c>
      <c r="I662">
        <v>9.7464642496351992</v>
      </c>
      <c r="J662">
        <v>15.321838306280201</v>
      </c>
      <c r="K662">
        <v>44.324526209602901</v>
      </c>
      <c r="L662">
        <v>40.604658217800001</v>
      </c>
      <c r="M662">
        <v>61.466825517964999</v>
      </c>
      <c r="N662">
        <v>0.73399979745722299</v>
      </c>
      <c r="O662">
        <v>30.652124517155201</v>
      </c>
      <c r="P662">
        <v>94.259848205800495</v>
      </c>
      <c r="Q662">
        <v>0.131508593491269</v>
      </c>
    </row>
    <row r="663" spans="1:17" x14ac:dyDescent="0.3">
      <c r="A663" t="s">
        <v>1460</v>
      </c>
      <c r="B663" t="s">
        <v>1461</v>
      </c>
      <c r="C663" t="s">
        <v>3157</v>
      </c>
      <c r="D663" t="s">
        <v>1462</v>
      </c>
      <c r="E663">
        <v>7351.7306007999996</v>
      </c>
      <c r="F663">
        <v>275.75</v>
      </c>
      <c r="G663">
        <v>-41.242563046338702</v>
      </c>
      <c r="H663">
        <v>-4.7893604605481999</v>
      </c>
      <c r="I663">
        <v>-16.053728125321001</v>
      </c>
      <c r="J663">
        <v>5.5430260270323801</v>
      </c>
      <c r="K663">
        <v>277.58108597824702</v>
      </c>
      <c r="L663">
        <v>282.54255589734697</v>
      </c>
      <c r="M663">
        <v>54.867277798291198</v>
      </c>
      <c r="N663">
        <v>0.66477506514289497</v>
      </c>
      <c r="O663">
        <v>30.462375339981801</v>
      </c>
      <c r="P663">
        <v>10.2779444111177</v>
      </c>
      <c r="Q663">
        <v>8.1297056698223999E-2</v>
      </c>
    </row>
    <row r="664" spans="1:17" x14ac:dyDescent="0.3">
      <c r="A664" t="s">
        <v>1463</v>
      </c>
      <c r="B664" t="s">
        <v>1464</v>
      </c>
      <c r="C664" t="s">
        <v>3159</v>
      </c>
      <c r="D664" t="s">
        <v>138</v>
      </c>
      <c r="E664">
        <v>7328.9362928699902</v>
      </c>
      <c r="F664">
        <v>412.7</v>
      </c>
      <c r="G664">
        <v>-61.580775436726199</v>
      </c>
      <c r="H664">
        <v>-9.8052343179409291</v>
      </c>
      <c r="I664">
        <v>-26.3268809163702</v>
      </c>
      <c r="J664">
        <v>0.80713844772721999</v>
      </c>
      <c r="K664">
        <v>436.050533954446</v>
      </c>
      <c r="L664">
        <v>467.66168522268703</v>
      </c>
      <c r="M664">
        <v>36.855734369295497</v>
      </c>
      <c r="N664">
        <v>0.50664412488669497</v>
      </c>
      <c r="O664">
        <v>70.8747274048946</v>
      </c>
      <c r="P664">
        <v>6.8894068894068896</v>
      </c>
      <c r="Q664">
        <v>1.9717147138618999E-2</v>
      </c>
    </row>
    <row r="665" spans="1:17" x14ac:dyDescent="0.3">
      <c r="A665" t="s">
        <v>1465</v>
      </c>
      <c r="B665" t="s">
        <v>1466</v>
      </c>
      <c r="C665" t="s">
        <v>600</v>
      </c>
      <c r="D665" t="s">
        <v>600</v>
      </c>
      <c r="E665">
        <v>7268.5942779999996</v>
      </c>
      <c r="F665">
        <v>367</v>
      </c>
      <c r="G665">
        <v>22.960581745337102</v>
      </c>
      <c r="H665">
        <v>-12.0035811342829</v>
      </c>
      <c r="I665">
        <v>-14.9231050138585</v>
      </c>
      <c r="J665">
        <v>2.30758763665869</v>
      </c>
      <c r="K665">
        <v>385.77170554386203</v>
      </c>
      <c r="L665">
        <v>355.18759991918802</v>
      </c>
      <c r="M665">
        <v>46.277769853482901</v>
      </c>
      <c r="N665">
        <v>0.887484419450426</v>
      </c>
      <c r="O665">
        <v>22.792915531335101</v>
      </c>
      <c r="P665">
        <v>70.539033457249005</v>
      </c>
      <c r="Q665">
        <v>2.6018772796327999E-2</v>
      </c>
    </row>
    <row r="666" spans="1:17" x14ac:dyDescent="0.3">
      <c r="A666" t="s">
        <v>1467</v>
      </c>
      <c r="B666" t="s">
        <v>1468</v>
      </c>
      <c r="C666" t="s">
        <v>3154</v>
      </c>
      <c r="D666" t="s">
        <v>184</v>
      </c>
      <c r="E666">
        <v>7250.285119575</v>
      </c>
      <c r="F666">
        <v>528.95000000000005</v>
      </c>
      <c r="G666">
        <v>8.9712719556910905</v>
      </c>
      <c r="H666">
        <v>-3.4601325210665501</v>
      </c>
      <c r="I666">
        <v>13.048327529958</v>
      </c>
      <c r="J666">
        <v>0.52469575352063302</v>
      </c>
      <c r="K666">
        <v>520.12390077322095</v>
      </c>
      <c r="L666">
        <v>474.49274758611</v>
      </c>
      <c r="M666">
        <v>67.432193289624493</v>
      </c>
      <c r="N666">
        <v>0.31571215496435401</v>
      </c>
      <c r="O666">
        <v>20.918801398997999</v>
      </c>
      <c r="P666">
        <v>49.526501766784399</v>
      </c>
      <c r="Q666">
        <v>4.0047392387543998E-2</v>
      </c>
    </row>
    <row r="667" spans="1:17" x14ac:dyDescent="0.3">
      <c r="A667" t="s">
        <v>1469</v>
      </c>
      <c r="B667" t="s">
        <v>1470</v>
      </c>
      <c r="C667" t="s">
        <v>3162</v>
      </c>
      <c r="D667" t="s">
        <v>460</v>
      </c>
      <c r="E667">
        <v>7231.9031999999997</v>
      </c>
      <c r="F667">
        <v>2232</v>
      </c>
      <c r="G667">
        <v>-25.0805656227562</v>
      </c>
      <c r="H667">
        <v>-1.6537356345835601</v>
      </c>
      <c r="I667">
        <v>-10.806303719381701</v>
      </c>
      <c r="J667">
        <v>2.7172432247925702</v>
      </c>
      <c r="K667">
        <v>2259.9435451766399</v>
      </c>
      <c r="L667">
        <v>2261.26286336053</v>
      </c>
      <c r="M667">
        <v>44.896341220899799</v>
      </c>
      <c r="N667">
        <v>0.59963640039319099</v>
      </c>
      <c r="O667">
        <v>22.5358422939068</v>
      </c>
      <c r="P667">
        <v>13.877551020408101</v>
      </c>
      <c r="Q667">
        <v>-8.1187258241477003E-2</v>
      </c>
    </row>
    <row r="668" spans="1:17" hidden="1" x14ac:dyDescent="0.3">
      <c r="A668" t="s">
        <v>1471</v>
      </c>
      <c r="B668" t="s">
        <v>1472</v>
      </c>
      <c r="C668" t="s">
        <v>3163</v>
      </c>
      <c r="D668" t="s">
        <v>109</v>
      </c>
      <c r="E668">
        <v>7200.4930149299998</v>
      </c>
      <c r="F668">
        <v>675.3</v>
      </c>
      <c r="G668">
        <v>35793.346852499599</v>
      </c>
      <c r="H668">
        <v>48.8961120261107</v>
      </c>
      <c r="I668">
        <v>3002.3488627736201</v>
      </c>
      <c r="J668">
        <v>4.8221268124822103</v>
      </c>
      <c r="K668">
        <v>300.625599742877</v>
      </c>
      <c r="L668">
        <v>105.95720738436999</v>
      </c>
      <c r="M668">
        <v>99.999974694532895</v>
      </c>
      <c r="N668">
        <v>1.36700518258889</v>
      </c>
      <c r="O668">
        <v>0</v>
      </c>
      <c r="P668">
        <v>41076.829268292597</v>
      </c>
      <c r="Q668">
        <v>0.14171287900861901</v>
      </c>
    </row>
    <row r="669" spans="1:17" x14ac:dyDescent="0.3">
      <c r="A669" t="s">
        <v>1473</v>
      </c>
      <c r="B669" t="s">
        <v>1474</v>
      </c>
      <c r="C669" t="s">
        <v>3159</v>
      </c>
      <c r="D669" t="s">
        <v>274</v>
      </c>
      <c r="E669">
        <v>7171.0659154300001</v>
      </c>
      <c r="F669">
        <v>3162.85</v>
      </c>
      <c r="G669">
        <v>14.4968290111716</v>
      </c>
      <c r="H669">
        <v>-6.6836084275518299</v>
      </c>
      <c r="I669">
        <v>26.590091937748099</v>
      </c>
      <c r="J669">
        <v>4.89757131412376</v>
      </c>
      <c r="K669">
        <v>3221.7977552933598</v>
      </c>
      <c r="L669">
        <v>2753.1201814903602</v>
      </c>
      <c r="M669">
        <v>50.159320228436997</v>
      </c>
      <c r="N669">
        <v>0.35442137422897002</v>
      </c>
      <c r="O669">
        <v>24.349874322209399</v>
      </c>
      <c r="P669">
        <v>106.384991843393</v>
      </c>
      <c r="Q669">
        <v>0.13259280171302301</v>
      </c>
    </row>
    <row r="670" spans="1:17" x14ac:dyDescent="0.3">
      <c r="A670" t="s">
        <v>1475</v>
      </c>
      <c r="B670" t="s">
        <v>1476</v>
      </c>
      <c r="C670" t="s">
        <v>3157</v>
      </c>
      <c r="D670" t="s">
        <v>100</v>
      </c>
      <c r="E670">
        <v>7167.3561887550004</v>
      </c>
      <c r="F670">
        <v>1504.65</v>
      </c>
      <c r="G670">
        <v>-24.029567218487198</v>
      </c>
      <c r="H670">
        <v>-1.2159674484583201</v>
      </c>
      <c r="I670">
        <v>0.67058986076721705</v>
      </c>
      <c r="J670">
        <v>3.8268140746699602</v>
      </c>
      <c r="K670">
        <v>1468.54893304398</v>
      </c>
      <c r="L670">
        <v>1436.8532458645</v>
      </c>
      <c r="M670">
        <v>62.212333820080197</v>
      </c>
      <c r="N670">
        <v>0.30676498721093198</v>
      </c>
      <c r="O670">
        <v>5.5394942345395801</v>
      </c>
      <c r="P670">
        <v>20.372</v>
      </c>
      <c r="Q670">
        <v>-0.11360788868345501</v>
      </c>
    </row>
    <row r="671" spans="1:17" hidden="1" x14ac:dyDescent="0.3">
      <c r="A671" t="s">
        <v>1477</v>
      </c>
      <c r="B671" t="s">
        <v>1478</v>
      </c>
      <c r="C671" t="s">
        <v>3163</v>
      </c>
      <c r="D671" t="s">
        <v>600</v>
      </c>
      <c r="E671">
        <v>7167.0286990249997</v>
      </c>
      <c r="F671">
        <v>510.25</v>
      </c>
      <c r="G671">
        <v>-43.039726501958</v>
      </c>
      <c r="H671">
        <v>-2.8128976039768001</v>
      </c>
      <c r="I671">
        <v>-1.7721989448092399</v>
      </c>
      <c r="J671">
        <v>4.6632929479094196</v>
      </c>
      <c r="K671">
        <v>532.03590070574398</v>
      </c>
      <c r="L671">
        <v>512.66183415492003</v>
      </c>
      <c r="M671">
        <v>40.318367798948401</v>
      </c>
      <c r="N671">
        <v>0.44982487036173202</v>
      </c>
      <c r="O671">
        <v>30.524252817246399</v>
      </c>
      <c r="P671">
        <v>29.2753990372434</v>
      </c>
      <c r="Q671">
        <v>6.6413225435337994E-2</v>
      </c>
    </row>
    <row r="672" spans="1:17" hidden="1" x14ac:dyDescent="0.3">
      <c r="A672" t="s">
        <v>1479</v>
      </c>
      <c r="B672" t="s">
        <v>1480</v>
      </c>
      <c r="C672" t="s">
        <v>3163</v>
      </c>
      <c r="D672" t="s">
        <v>24</v>
      </c>
      <c r="E672">
        <v>7104.4379837099996</v>
      </c>
      <c r="F672">
        <v>448.65</v>
      </c>
      <c r="G672">
        <v>-50.486955337234299</v>
      </c>
      <c r="H672">
        <v>-5.3215156009668902</v>
      </c>
      <c r="I672">
        <v>-19.605720241512898</v>
      </c>
      <c r="J672">
        <v>0.88462687707933596</v>
      </c>
      <c r="K672">
        <v>465.48865280326498</v>
      </c>
      <c r="L672">
        <v>475.87094869045001</v>
      </c>
      <c r="M672">
        <v>34.681550748560603</v>
      </c>
      <c r="N672">
        <v>0.44980814867512797</v>
      </c>
      <c r="O672">
        <v>33.734536944165797</v>
      </c>
      <c r="P672">
        <v>2.4198150896016202</v>
      </c>
      <c r="Q672">
        <v>-0.12806059547339699</v>
      </c>
    </row>
    <row r="673" spans="1:17" x14ac:dyDescent="0.3">
      <c r="A673" t="s">
        <v>1481</v>
      </c>
      <c r="B673" t="s">
        <v>1482</v>
      </c>
      <c r="C673" t="s">
        <v>3151</v>
      </c>
      <c r="D673" t="s">
        <v>48</v>
      </c>
      <c r="E673">
        <v>7060.750353984</v>
      </c>
      <c r="F673">
        <v>251.52</v>
      </c>
      <c r="G673">
        <v>58.757702778396798</v>
      </c>
      <c r="H673">
        <v>2.5026419431623399</v>
      </c>
      <c r="I673">
        <v>36.192887542570404</v>
      </c>
      <c r="J673">
        <v>12.054259511672999</v>
      </c>
      <c r="K673">
        <v>240.169163045716</v>
      </c>
      <c r="L673">
        <v>203.71400347932999</v>
      </c>
      <c r="M673">
        <v>58.6544539053411</v>
      </c>
      <c r="N673">
        <v>1.5620865050557</v>
      </c>
      <c r="O673">
        <v>13.207697201017799</v>
      </c>
      <c r="P673">
        <v>108.298136645962</v>
      </c>
      <c r="Q673">
        <v>8.6682398804777003E-2</v>
      </c>
    </row>
    <row r="674" spans="1:17" x14ac:dyDescent="0.3">
      <c r="A674" t="s">
        <v>1483</v>
      </c>
      <c r="B674" t="s">
        <v>1484</v>
      </c>
      <c r="C674" t="s">
        <v>3157</v>
      </c>
      <c r="D674" t="s">
        <v>303</v>
      </c>
      <c r="E674">
        <v>7027.7558786399904</v>
      </c>
      <c r="F674">
        <v>2584.6</v>
      </c>
      <c r="G674">
        <v>79.070105027553694</v>
      </c>
      <c r="H674">
        <v>17.391606705025499</v>
      </c>
      <c r="I674">
        <v>115.67691803263099</v>
      </c>
      <c r="J674">
        <v>15.535270372182801</v>
      </c>
      <c r="K674">
        <v>2177.5076790432199</v>
      </c>
      <c r="L674">
        <v>1729.52731656741</v>
      </c>
      <c r="M674">
        <v>70.205374820887997</v>
      </c>
      <c r="N674">
        <v>0.97286114729057804</v>
      </c>
      <c r="O674">
        <v>0.59583687998143697</v>
      </c>
      <c r="P674">
        <v>171.67709045041201</v>
      </c>
      <c r="Q674">
        <v>1.3423091992609E-2</v>
      </c>
    </row>
    <row r="675" spans="1:17" x14ac:dyDescent="0.3">
      <c r="A675" t="s">
        <v>1485</v>
      </c>
      <c r="B675" t="s">
        <v>1486</v>
      </c>
      <c r="C675" t="s">
        <v>3165</v>
      </c>
      <c r="D675" t="s">
        <v>1487</v>
      </c>
      <c r="E675">
        <v>7021.9300536000001</v>
      </c>
      <c r="F675">
        <v>917.4</v>
      </c>
      <c r="G675">
        <v>-18.528643736461799</v>
      </c>
      <c r="H675">
        <v>-12.125284660794801</v>
      </c>
      <c r="I675">
        <v>31.176965424263201</v>
      </c>
      <c r="J675">
        <v>3.4323155043003801</v>
      </c>
      <c r="K675">
        <v>953.08796766178602</v>
      </c>
      <c r="L675">
        <v>853.14695107868499</v>
      </c>
      <c r="M675">
        <v>36.448927758389097</v>
      </c>
      <c r="N675">
        <v>0.49647406541352002</v>
      </c>
      <c r="O675">
        <v>21.7571397427512</v>
      </c>
      <c r="P675">
        <v>55.097210481825798</v>
      </c>
      <c r="Q675">
        <v>-5.4410055525416001E-2</v>
      </c>
    </row>
    <row r="676" spans="1:17" x14ac:dyDescent="0.3">
      <c r="A676" t="s">
        <v>1488</v>
      </c>
      <c r="B676" t="s">
        <v>1489</v>
      </c>
      <c r="C676" t="s">
        <v>3151</v>
      </c>
      <c r="D676" t="s">
        <v>48</v>
      </c>
      <c r="E676">
        <v>6980.3890345749996</v>
      </c>
      <c r="F676">
        <v>187.55</v>
      </c>
      <c r="G676">
        <v>-9.6105211476686101</v>
      </c>
      <c r="H676">
        <v>-1.5763338557125901</v>
      </c>
      <c r="I676">
        <v>-23.066244381742901</v>
      </c>
      <c r="J676">
        <v>1.4537277305181</v>
      </c>
      <c r="K676">
        <v>191.99420921043</v>
      </c>
      <c r="L676">
        <v>190.33308993271899</v>
      </c>
      <c r="M676">
        <v>42.963323982806997</v>
      </c>
      <c r="N676">
        <v>0.82990356858567504</v>
      </c>
      <c r="O676">
        <v>32.924553452412603</v>
      </c>
      <c r="P676">
        <v>36.698250728862902</v>
      </c>
      <c r="Q676">
        <v>0.102892351963836</v>
      </c>
    </row>
    <row r="677" spans="1:17" x14ac:dyDescent="0.3">
      <c r="A677" t="s">
        <v>1490</v>
      </c>
      <c r="B677" t="s">
        <v>1491</v>
      </c>
      <c r="C677" t="s">
        <v>3159</v>
      </c>
      <c r="D677" t="s">
        <v>151</v>
      </c>
      <c r="E677">
        <v>6979.3517000000002</v>
      </c>
      <c r="F677">
        <v>372.55</v>
      </c>
      <c r="G677">
        <v>-43.428063513756499</v>
      </c>
      <c r="H677">
        <v>-5.2111542204967902</v>
      </c>
      <c r="I677">
        <v>-22.915944070672499</v>
      </c>
      <c r="J677">
        <v>2.13810776272422</v>
      </c>
      <c r="K677">
        <v>405.12099412059899</v>
      </c>
      <c r="L677">
        <v>415.40345361385403</v>
      </c>
      <c r="M677">
        <v>35.835807567112703</v>
      </c>
      <c r="N677">
        <v>0.64039372447992804</v>
      </c>
      <c r="O677">
        <v>46.960139578579998</v>
      </c>
      <c r="P677">
        <v>7.9855072463768098</v>
      </c>
      <c r="Q677">
        <v>6.9187209059271004E-2</v>
      </c>
    </row>
    <row r="678" spans="1:17" hidden="1" x14ac:dyDescent="0.3">
      <c r="A678" t="s">
        <v>1492</v>
      </c>
      <c r="B678" t="s">
        <v>1493</v>
      </c>
      <c r="C678" t="s">
        <v>3163</v>
      </c>
      <c r="D678" t="s">
        <v>83</v>
      </c>
      <c r="E678">
        <v>6967.3525228799999</v>
      </c>
      <c r="F678">
        <v>2539.1999999999998</v>
      </c>
      <c r="G678">
        <v>43.584512802555302</v>
      </c>
      <c r="H678">
        <v>13.8486320267676</v>
      </c>
      <c r="I678">
        <v>82.175602484703802</v>
      </c>
      <c r="J678">
        <v>15.944119656971401</v>
      </c>
      <c r="K678">
        <v>2183.2473694876599</v>
      </c>
      <c r="L678">
        <v>1688.9003684726499</v>
      </c>
      <c r="M678">
        <v>62.005298321264704</v>
      </c>
      <c r="N678">
        <v>0.71497898186887499</v>
      </c>
      <c r="O678">
        <v>4.3635790800252003</v>
      </c>
      <c r="P678">
        <v>122.73684210526299</v>
      </c>
      <c r="Q678">
        <v>0.12629060367370401</v>
      </c>
    </row>
    <row r="679" spans="1:17" hidden="1" x14ac:dyDescent="0.3">
      <c r="A679" t="s">
        <v>1494</v>
      </c>
      <c r="B679" t="s">
        <v>1495</v>
      </c>
      <c r="C679" t="s">
        <v>3163</v>
      </c>
      <c r="D679" t="s">
        <v>274</v>
      </c>
      <c r="E679">
        <v>6960.5086080000001</v>
      </c>
      <c r="F679">
        <v>3167</v>
      </c>
      <c r="G679">
        <v>-4.6964114711127598</v>
      </c>
      <c r="H679">
        <v>-5.6443973546206596</v>
      </c>
      <c r="I679">
        <v>18.556490320938099</v>
      </c>
      <c r="J679">
        <v>8.4258633626731605</v>
      </c>
      <c r="K679">
        <v>3169.9287150055802</v>
      </c>
      <c r="L679">
        <v>2965.9339137306401</v>
      </c>
      <c r="M679">
        <v>54.176438609731797</v>
      </c>
      <c r="N679">
        <v>0.87065534452583104</v>
      </c>
      <c r="O679">
        <v>22.829175876223498</v>
      </c>
      <c r="P679">
        <v>50.881372081943702</v>
      </c>
      <c r="Q679">
        <v>9.4862261624555994E-2</v>
      </c>
    </row>
    <row r="680" spans="1:17" x14ac:dyDescent="0.3">
      <c r="A680" t="s">
        <v>1496</v>
      </c>
      <c r="B680" t="s">
        <v>1497</v>
      </c>
      <c r="C680" t="s">
        <v>3158</v>
      </c>
      <c r="D680" t="s">
        <v>133</v>
      </c>
      <c r="E680">
        <v>6937.8399614</v>
      </c>
      <c r="F680">
        <v>984.65</v>
      </c>
      <c r="G680">
        <v>20.041956739921801</v>
      </c>
      <c r="H680">
        <v>-2.4076219852865499</v>
      </c>
      <c r="I680">
        <v>8.9008166323489704</v>
      </c>
      <c r="J680">
        <v>4.6404402244534397</v>
      </c>
      <c r="K680">
        <v>940.05592594208497</v>
      </c>
      <c r="L680">
        <v>879.76288034089396</v>
      </c>
      <c r="M680">
        <v>70.305542985554993</v>
      </c>
      <c r="N680">
        <v>1.0046843390022999</v>
      </c>
      <c r="O680">
        <v>7.5255166810541896</v>
      </c>
      <c r="P680">
        <v>59.832805778751698</v>
      </c>
      <c r="Q680">
        <v>4.4876290758410001E-2</v>
      </c>
    </row>
    <row r="681" spans="1:17" x14ac:dyDescent="0.3">
      <c r="A681" t="s">
        <v>1498</v>
      </c>
      <c r="B681" t="s">
        <v>1499</v>
      </c>
      <c r="C681" t="s">
        <v>3152</v>
      </c>
      <c r="D681" t="s">
        <v>51</v>
      </c>
      <c r="E681">
        <v>6916.56434885</v>
      </c>
      <c r="F681">
        <v>1363.7</v>
      </c>
      <c r="G681">
        <v>154.396332597715</v>
      </c>
      <c r="H681">
        <v>-10.4775588001438</v>
      </c>
      <c r="I681">
        <v>11.5876421922167</v>
      </c>
      <c r="J681">
        <v>8.3428127061983393</v>
      </c>
      <c r="K681">
        <v>1367.6539772731601</v>
      </c>
      <c r="L681">
        <v>1139.36694651977</v>
      </c>
      <c r="M681">
        <v>49.746481779894097</v>
      </c>
      <c r="N681">
        <v>0.60288888262120899</v>
      </c>
      <c r="O681">
        <v>16.594558920583701</v>
      </c>
      <c r="P681">
        <v>215.63476449485</v>
      </c>
      <c r="Q681">
        <v>0.119546315906393</v>
      </c>
    </row>
    <row r="682" spans="1:17" x14ac:dyDescent="0.3">
      <c r="A682" t="s">
        <v>1500</v>
      </c>
      <c r="B682" t="s">
        <v>1501</v>
      </c>
      <c r="C682" t="s">
        <v>3152</v>
      </c>
      <c r="D682" t="s">
        <v>51</v>
      </c>
      <c r="E682">
        <v>6915.55504028</v>
      </c>
      <c r="F682">
        <v>213.1</v>
      </c>
      <c r="G682">
        <v>-33.174992376209097</v>
      </c>
      <c r="H682">
        <v>-4.0322649209051002</v>
      </c>
      <c r="I682">
        <v>-57.559614131182101</v>
      </c>
      <c r="J682">
        <v>6.4949052129934897</v>
      </c>
      <c r="K682">
        <v>219.57789076425601</v>
      </c>
      <c r="L682">
        <v>248.85815329683399</v>
      </c>
      <c r="M682">
        <v>51.787762604491803</v>
      </c>
      <c r="N682">
        <v>0.95545595692626395</v>
      </c>
      <c r="O682">
        <v>121.867667761614</v>
      </c>
      <c r="P682">
        <v>8.6690464048954503</v>
      </c>
      <c r="Q682">
        <v>-2.6249779594145001E-2</v>
      </c>
    </row>
    <row r="683" spans="1:17" x14ac:dyDescent="0.3">
      <c r="A683" t="s">
        <v>1502</v>
      </c>
      <c r="B683" t="s">
        <v>1503</v>
      </c>
      <c r="C683" t="s">
        <v>3166</v>
      </c>
      <c r="D683" t="s">
        <v>159</v>
      </c>
      <c r="E683">
        <v>6911.6601704479999</v>
      </c>
      <c r="F683">
        <v>188.32</v>
      </c>
      <c r="G683">
        <v>163.080198936383</v>
      </c>
      <c r="H683">
        <v>-15.238067144142899</v>
      </c>
      <c r="I683">
        <v>21.532051438247201</v>
      </c>
      <c r="J683">
        <v>1.0064679818307101</v>
      </c>
      <c r="K683">
        <v>194.40782536067999</v>
      </c>
      <c r="L683">
        <v>155.42402795809099</v>
      </c>
      <c r="M683">
        <v>35.720648573582302</v>
      </c>
      <c r="N683">
        <v>0.42390614842452101</v>
      </c>
      <c r="O683">
        <v>19.291631265930299</v>
      </c>
      <c r="P683">
        <v>211.788079470198</v>
      </c>
    </row>
    <row r="684" spans="1:17" x14ac:dyDescent="0.3">
      <c r="A684" t="s">
        <v>1504</v>
      </c>
      <c r="B684" t="s">
        <v>1505</v>
      </c>
      <c r="C684" t="s">
        <v>3148</v>
      </c>
      <c r="D684" t="s">
        <v>539</v>
      </c>
      <c r="E684">
        <v>6894.6487359250004</v>
      </c>
      <c r="F684">
        <v>315.95</v>
      </c>
      <c r="G684">
        <v>-16.471084666710301</v>
      </c>
      <c r="H684">
        <v>2.6466875405558299</v>
      </c>
      <c r="I684">
        <v>-18.145036168474899</v>
      </c>
      <c r="J684">
        <v>1.74894599546466</v>
      </c>
      <c r="K684">
        <v>306.89734655180399</v>
      </c>
      <c r="L684">
        <v>311.85301534098801</v>
      </c>
      <c r="M684">
        <v>55.118681452873901</v>
      </c>
      <c r="N684">
        <v>0.89274921098861404</v>
      </c>
      <c r="O684">
        <v>28.2734609906631</v>
      </c>
      <c r="P684">
        <v>17.213874976813099</v>
      </c>
      <c r="Q684">
        <v>7.8578581760711003E-2</v>
      </c>
    </row>
    <row r="685" spans="1:17" x14ac:dyDescent="0.3">
      <c r="A685" t="s">
        <v>1506</v>
      </c>
      <c r="B685" t="s">
        <v>1507</v>
      </c>
      <c r="C685" t="s">
        <v>3160</v>
      </c>
      <c r="D685" t="s">
        <v>1508</v>
      </c>
      <c r="E685">
        <v>6822.4800804799997</v>
      </c>
      <c r="F685">
        <v>500.8</v>
      </c>
      <c r="G685">
        <v>-6.5102297278929102</v>
      </c>
      <c r="H685">
        <v>-1.0208327084636299</v>
      </c>
      <c r="I685">
        <v>-12.152869484459501</v>
      </c>
      <c r="J685">
        <v>3.8245466044075198</v>
      </c>
      <c r="K685">
        <v>495.38282415575202</v>
      </c>
      <c r="L685">
        <v>466.09643467906602</v>
      </c>
      <c r="M685">
        <v>49.653162578398899</v>
      </c>
      <c r="N685">
        <v>0.64138504503371896</v>
      </c>
      <c r="O685">
        <v>15.1956869009584</v>
      </c>
      <c r="P685">
        <v>46.304411335086101</v>
      </c>
    </row>
    <row r="686" spans="1:17" hidden="1" x14ac:dyDescent="0.3">
      <c r="A686" t="s">
        <v>1509</v>
      </c>
      <c r="B686" t="s">
        <v>1510</v>
      </c>
      <c r="C686" t="s">
        <v>3163</v>
      </c>
      <c r="D686" t="s">
        <v>382</v>
      </c>
      <c r="E686">
        <v>6793.7802168949902</v>
      </c>
      <c r="F686">
        <v>7061.95</v>
      </c>
      <c r="G686">
        <v>-0.70784853824501304</v>
      </c>
      <c r="H686">
        <v>4.9877483871281303</v>
      </c>
      <c r="I686">
        <v>18.9659656039928</v>
      </c>
      <c r="J686">
        <v>-1.0861579971850901</v>
      </c>
      <c r="K686">
        <v>6599.3447373980098</v>
      </c>
      <c r="L686">
        <v>5927.2325165265102</v>
      </c>
      <c r="M686">
        <v>55.331383868212797</v>
      </c>
      <c r="N686">
        <v>0.72612086123765096</v>
      </c>
      <c r="O686">
        <v>5.2825352770835297</v>
      </c>
      <c r="P686">
        <v>41.709475458522299</v>
      </c>
      <c r="Q686">
        <v>8.8685483207886995E-2</v>
      </c>
    </row>
    <row r="687" spans="1:17" x14ac:dyDescent="0.3">
      <c r="A687" t="s">
        <v>1511</v>
      </c>
      <c r="B687" t="s">
        <v>1512</v>
      </c>
      <c r="C687" t="s">
        <v>3152</v>
      </c>
      <c r="D687" t="s">
        <v>51</v>
      </c>
      <c r="E687">
        <v>6769.7411601800004</v>
      </c>
      <c r="F687">
        <v>1653.8</v>
      </c>
      <c r="G687">
        <v>6.4244351217226701</v>
      </c>
      <c r="H687">
        <v>9.3620991757804806</v>
      </c>
      <c r="I687">
        <v>23.1761754646651</v>
      </c>
      <c r="J687">
        <v>3.72758296296209</v>
      </c>
      <c r="K687">
        <v>1524.78010229707</v>
      </c>
      <c r="L687">
        <v>1324.8180913891999</v>
      </c>
      <c r="M687">
        <v>49.749732862872897</v>
      </c>
      <c r="N687">
        <v>0.71029724003310002</v>
      </c>
      <c r="O687">
        <v>10.2309831902285</v>
      </c>
      <c r="P687">
        <v>64.6473194285429</v>
      </c>
      <c r="Q687">
        <v>2.6546056840455998E-2</v>
      </c>
    </row>
    <row r="688" spans="1:17" x14ac:dyDescent="0.3">
      <c r="A688" t="s">
        <v>1513</v>
      </c>
      <c r="B688" t="s">
        <v>1514</v>
      </c>
      <c r="C688" t="s">
        <v>3160</v>
      </c>
      <c r="D688" t="s">
        <v>452</v>
      </c>
      <c r="E688">
        <v>6765.1653358399999</v>
      </c>
      <c r="F688">
        <v>1252.5999999999999</v>
      </c>
      <c r="G688">
        <v>-29.723721050149798</v>
      </c>
      <c r="H688">
        <v>0.78189312764597596</v>
      </c>
      <c r="I688">
        <v>-1.6441676646935099</v>
      </c>
      <c r="J688">
        <v>-2.1195955318586899</v>
      </c>
      <c r="K688">
        <v>1229.47648279552</v>
      </c>
      <c r="L688">
        <v>1158.68511888376</v>
      </c>
      <c r="M688">
        <v>35.262599887299302</v>
      </c>
      <c r="N688">
        <v>0.59767664903056505</v>
      </c>
      <c r="O688">
        <v>12.3902283250838</v>
      </c>
      <c r="P688">
        <v>34.211936140576398</v>
      </c>
      <c r="Q688">
        <v>-3.7694179712817001E-2</v>
      </c>
    </row>
    <row r="689" spans="1:17" hidden="1" x14ac:dyDescent="0.3">
      <c r="A689" t="s">
        <v>1515</v>
      </c>
      <c r="B689" t="s">
        <v>1516</v>
      </c>
      <c r="C689" t="s">
        <v>3163</v>
      </c>
      <c r="D689" t="s">
        <v>992</v>
      </c>
      <c r="E689">
        <v>6757.5226264000003</v>
      </c>
      <c r="F689">
        <v>716.3</v>
      </c>
      <c r="G689">
        <v>113.866736517028</v>
      </c>
      <c r="H689">
        <v>-5.1461612763847002</v>
      </c>
      <c r="I689">
        <v>62.289045996828897</v>
      </c>
      <c r="J689">
        <v>2.6203943971847599</v>
      </c>
      <c r="K689">
        <v>748.31385013701595</v>
      </c>
      <c r="L689">
        <v>605.46794211427505</v>
      </c>
      <c r="M689">
        <v>41.392361255030004</v>
      </c>
      <c r="N689">
        <v>0.43169848103243702</v>
      </c>
      <c r="O689">
        <v>27.139466703895</v>
      </c>
      <c r="P689">
        <v>241.09523809523799</v>
      </c>
      <c r="Q689">
        <v>0.23004370882723599</v>
      </c>
    </row>
    <row r="690" spans="1:17" hidden="1" x14ac:dyDescent="0.3">
      <c r="A690" t="s">
        <v>1517</v>
      </c>
      <c r="B690" t="s">
        <v>1518</v>
      </c>
      <c r="C690" t="s">
        <v>3163</v>
      </c>
      <c r="D690" t="s">
        <v>1069</v>
      </c>
      <c r="E690">
        <v>6746.8437323999997</v>
      </c>
      <c r="F690">
        <v>131.5</v>
      </c>
      <c r="G690">
        <v>-16.361711777093198</v>
      </c>
      <c r="H690">
        <v>1.1797763886971799</v>
      </c>
      <c r="I690">
        <v>-8.5509665804043191</v>
      </c>
      <c r="K690">
        <v>123.40259093004499</v>
      </c>
      <c r="M690">
        <v>1.05563603616817</v>
      </c>
      <c r="N690">
        <v>0.25</v>
      </c>
      <c r="O690">
        <v>0.65399239543726395</v>
      </c>
      <c r="P690">
        <v>10.970464135021</v>
      </c>
    </row>
    <row r="691" spans="1:17" x14ac:dyDescent="0.3">
      <c r="A691" t="s">
        <v>1519</v>
      </c>
      <c r="B691" t="s">
        <v>1520</v>
      </c>
      <c r="C691" t="s">
        <v>3162</v>
      </c>
      <c r="D691" t="s">
        <v>400</v>
      </c>
      <c r="E691">
        <v>6746.1965782199904</v>
      </c>
      <c r="F691">
        <v>1496.55</v>
      </c>
      <c r="G691">
        <v>52.072330100553302</v>
      </c>
      <c r="H691">
        <v>-6.21044472622029</v>
      </c>
      <c r="I691">
        <v>13.867585212269701</v>
      </c>
      <c r="J691">
        <v>0.56180034992166505</v>
      </c>
      <c r="K691">
        <v>1591.51610760687</v>
      </c>
      <c r="L691">
        <v>1411.8632617829901</v>
      </c>
      <c r="M691">
        <v>43.227441812510698</v>
      </c>
      <c r="N691">
        <v>0.26860370765192698</v>
      </c>
      <c r="O691">
        <v>28.6826367311483</v>
      </c>
      <c r="P691">
        <v>95.7297933560031</v>
      </c>
      <c r="Q691">
        <v>7.2989635773365993E-2</v>
      </c>
    </row>
    <row r="692" spans="1:17" x14ac:dyDescent="0.3">
      <c r="A692" t="s">
        <v>1521</v>
      </c>
      <c r="B692" t="s">
        <v>1522</v>
      </c>
      <c r="C692" t="s">
        <v>3156</v>
      </c>
      <c r="D692" t="s">
        <v>408</v>
      </c>
      <c r="E692">
        <v>6731.7709135470004</v>
      </c>
      <c r="F692">
        <v>216.69</v>
      </c>
      <c r="G692">
        <v>129.87579270337099</v>
      </c>
      <c r="H692">
        <v>-1.4723580345543901</v>
      </c>
      <c r="I692">
        <v>15.374894465037899</v>
      </c>
      <c r="J692">
        <v>-8.4827530251617694E-3</v>
      </c>
      <c r="K692">
        <v>214.83002875582599</v>
      </c>
      <c r="L692">
        <v>185.85014394045101</v>
      </c>
      <c r="M692">
        <v>45.887404180562001</v>
      </c>
      <c r="N692">
        <v>0.76460527548469204</v>
      </c>
      <c r="O692">
        <v>5.9855092528496803</v>
      </c>
      <c r="P692">
        <v>203.91304347825999</v>
      </c>
      <c r="Q692">
        <v>0.13531524603309</v>
      </c>
    </row>
    <row r="693" spans="1:17" hidden="1" x14ac:dyDescent="0.3">
      <c r="A693" t="s">
        <v>1523</v>
      </c>
      <c r="B693" t="s">
        <v>1524</v>
      </c>
      <c r="C693" t="s">
        <v>3163</v>
      </c>
      <c r="D693" t="s">
        <v>119</v>
      </c>
      <c r="E693">
        <v>6712.3364419999998</v>
      </c>
      <c r="F693">
        <v>428.75</v>
      </c>
      <c r="G693">
        <v>-4.4882910801431599</v>
      </c>
      <c r="H693">
        <v>-2.7393839507400601</v>
      </c>
      <c r="I693">
        <v>9.8740866272575705</v>
      </c>
      <c r="J693">
        <v>5.2896491190088097</v>
      </c>
      <c r="K693">
        <v>404.13015477648503</v>
      </c>
      <c r="M693">
        <v>50.119974400328303</v>
      </c>
      <c r="N693">
        <v>0.39599030274306801</v>
      </c>
      <c r="O693">
        <v>9.3061224489795897</v>
      </c>
      <c r="P693">
        <v>31.882497693017498</v>
      </c>
    </row>
    <row r="694" spans="1:17" hidden="1" x14ac:dyDescent="0.3">
      <c r="A694" t="s">
        <v>1525</v>
      </c>
      <c r="B694" t="s">
        <v>1526</v>
      </c>
      <c r="C694" t="s">
        <v>3163</v>
      </c>
      <c r="D694" t="s">
        <v>1371</v>
      </c>
      <c r="E694">
        <v>6636.6662775300001</v>
      </c>
      <c r="F694">
        <v>1427.44</v>
      </c>
      <c r="G694">
        <v>-16.8402461462044</v>
      </c>
      <c r="H694">
        <v>2.21448626624588</v>
      </c>
      <c r="I694">
        <v>-7.1791747327152899</v>
      </c>
      <c r="J694">
        <v>1.3616638643934901E-2</v>
      </c>
      <c r="K694">
        <v>1409.0377668661499</v>
      </c>
      <c r="L694">
        <v>1371.4311185721999</v>
      </c>
      <c r="M694">
        <v>77.088001342421407</v>
      </c>
      <c r="N694">
        <v>1.1609823664162799</v>
      </c>
      <c r="O694">
        <v>2.59625623493806</v>
      </c>
      <c r="P694">
        <v>13.4374379147296</v>
      </c>
      <c r="Q694">
        <v>-5.5078309021881003E-2</v>
      </c>
    </row>
    <row r="695" spans="1:17" hidden="1" x14ac:dyDescent="0.3">
      <c r="A695" t="s">
        <v>1527</v>
      </c>
      <c r="B695" t="s">
        <v>1528</v>
      </c>
      <c r="C695" t="s">
        <v>3163</v>
      </c>
      <c r="D695" t="s">
        <v>1529</v>
      </c>
      <c r="E695">
        <v>6623.63434392</v>
      </c>
      <c r="F695">
        <v>519.20000000000005</v>
      </c>
      <c r="G695">
        <v>0.24878846413434599</v>
      </c>
      <c r="H695">
        <v>-5.0558531523678303</v>
      </c>
      <c r="I695">
        <v>-18.0863689927724</v>
      </c>
      <c r="J695">
        <v>1.36711764910463</v>
      </c>
      <c r="K695">
        <v>538.53007441771297</v>
      </c>
      <c r="L695">
        <v>541.30256167247001</v>
      </c>
      <c r="M695">
        <v>53.998094456254201</v>
      </c>
      <c r="N695">
        <v>0.86551827853934804</v>
      </c>
      <c r="O695">
        <v>27.503852080123199</v>
      </c>
      <c r="P695">
        <v>29.4278948024429</v>
      </c>
      <c r="Q695">
        <v>5.8574889673305E-2</v>
      </c>
    </row>
    <row r="696" spans="1:17" hidden="1" x14ac:dyDescent="0.3">
      <c r="A696" t="s">
        <v>1530</v>
      </c>
      <c r="B696" t="s">
        <v>1531</v>
      </c>
      <c r="C696" t="s">
        <v>3163</v>
      </c>
      <c r="D696" t="s">
        <v>48</v>
      </c>
      <c r="E696">
        <v>6591.9119402400001</v>
      </c>
      <c r="F696">
        <v>378.4</v>
      </c>
      <c r="G696">
        <v>-29.024930910900601</v>
      </c>
      <c r="H696">
        <v>0.85344823310391904</v>
      </c>
      <c r="I696">
        <v>-14.6625532034999</v>
      </c>
      <c r="J696">
        <v>0.28375867610306998</v>
      </c>
      <c r="M696">
        <v>41.654317143518398</v>
      </c>
      <c r="O696">
        <v>12.2621564482029</v>
      </c>
      <c r="P696">
        <v>2.8540364229410198</v>
      </c>
    </row>
    <row r="697" spans="1:17" x14ac:dyDescent="0.3">
      <c r="A697" t="s">
        <v>1532</v>
      </c>
      <c r="B697" t="s">
        <v>1533</v>
      </c>
      <c r="C697" t="s">
        <v>3159</v>
      </c>
      <c r="D697" t="s">
        <v>1344</v>
      </c>
      <c r="E697">
        <v>6565.1667369750003</v>
      </c>
      <c r="F697">
        <v>1014.75</v>
      </c>
      <c r="G697">
        <v>-27.715979411158401</v>
      </c>
      <c r="H697">
        <v>8.9964591170406898</v>
      </c>
      <c r="I697">
        <v>13.7013022572218</v>
      </c>
      <c r="J697">
        <v>10.471644596260999</v>
      </c>
      <c r="K697">
        <v>907.17343675862696</v>
      </c>
      <c r="L697">
        <v>819.30577894937096</v>
      </c>
      <c r="M697">
        <v>67.821485956946603</v>
      </c>
      <c r="N697">
        <v>1.20130717598507</v>
      </c>
      <c r="O697">
        <v>6.5237743286523804</v>
      </c>
      <c r="P697">
        <v>66.243446920052406</v>
      </c>
      <c r="Q697">
        <v>0.12720878255456899</v>
      </c>
    </row>
    <row r="698" spans="1:17" hidden="1" x14ac:dyDescent="0.3">
      <c r="A698" t="s">
        <v>1534</v>
      </c>
      <c r="B698" t="s">
        <v>1535</v>
      </c>
      <c r="C698" t="s">
        <v>3163</v>
      </c>
      <c r="D698" t="s">
        <v>460</v>
      </c>
      <c r="E698">
        <v>6524.6437831800004</v>
      </c>
      <c r="F698">
        <v>1670.3</v>
      </c>
      <c r="G698">
        <v>12.517405272154701</v>
      </c>
      <c r="H698">
        <v>14.560130063439001</v>
      </c>
      <c r="I698">
        <v>39.224674269165497</v>
      </c>
      <c r="J698">
        <v>11.1663967423282</v>
      </c>
      <c r="K698">
        <v>1501.3989338280001</v>
      </c>
      <c r="L698">
        <v>1357.4724342843199</v>
      </c>
      <c r="M698">
        <v>87.638695528472994</v>
      </c>
      <c r="N698">
        <v>1.6320913502954</v>
      </c>
      <c r="O698">
        <v>2.9755133808297902</v>
      </c>
      <c r="P698">
        <v>71.312820512820494</v>
      </c>
      <c r="Q698">
        <v>-1.4340289825500001E-2</v>
      </c>
    </row>
    <row r="699" spans="1:17" x14ac:dyDescent="0.3">
      <c r="A699" t="s">
        <v>1536</v>
      </c>
      <c r="B699" t="s">
        <v>1537</v>
      </c>
      <c r="C699" t="s">
        <v>3150</v>
      </c>
      <c r="D699" t="s">
        <v>387</v>
      </c>
      <c r="E699">
        <v>6516.4952252399999</v>
      </c>
      <c r="F699">
        <v>284.7</v>
      </c>
      <c r="G699">
        <v>-52.062970735747598</v>
      </c>
      <c r="H699">
        <v>-8.8138985006133606</v>
      </c>
      <c r="I699">
        <v>-15.732631603525901</v>
      </c>
      <c r="J699">
        <v>1.1044317379449999</v>
      </c>
      <c r="K699">
        <v>297.52796068889597</v>
      </c>
      <c r="L699">
        <v>311.72774433384302</v>
      </c>
      <c r="M699">
        <v>33.406036960712697</v>
      </c>
      <c r="N699">
        <v>0.50046433275880398</v>
      </c>
      <c r="O699">
        <v>37.864418686336499</v>
      </c>
      <c r="P699">
        <v>10.2847181871005</v>
      </c>
      <c r="Q699">
        <v>-1.9362636302022999E-2</v>
      </c>
    </row>
    <row r="700" spans="1:17" hidden="1" x14ac:dyDescent="0.3">
      <c r="A700" t="s">
        <v>1538</v>
      </c>
      <c r="B700" t="s">
        <v>1539</v>
      </c>
      <c r="C700" t="s">
        <v>3163</v>
      </c>
      <c r="D700" t="s">
        <v>1371</v>
      </c>
      <c r="E700">
        <v>6496.9056107910001</v>
      </c>
      <c r="F700">
        <v>1199.83</v>
      </c>
      <c r="G700">
        <v>-16.384329664027</v>
      </c>
      <c r="H700">
        <v>2.9222428829762701</v>
      </c>
      <c r="I700">
        <v>-7.0693930953326802</v>
      </c>
      <c r="J700">
        <v>0.72673070456786204</v>
      </c>
      <c r="K700">
        <v>1183.4328198523699</v>
      </c>
      <c r="L700">
        <v>1149.91721981041</v>
      </c>
      <c r="M700">
        <v>63.340787818078198</v>
      </c>
      <c r="N700">
        <v>1.8402251282900099</v>
      </c>
      <c r="O700">
        <v>10.4639823975063</v>
      </c>
      <c r="P700">
        <v>13.0635130041462</v>
      </c>
    </row>
    <row r="701" spans="1:17" x14ac:dyDescent="0.3">
      <c r="A701" t="s">
        <v>1540</v>
      </c>
      <c r="B701" t="s">
        <v>1541</v>
      </c>
      <c r="C701" t="s">
        <v>3159</v>
      </c>
      <c r="D701" t="s">
        <v>274</v>
      </c>
      <c r="E701">
        <v>6482.60691468</v>
      </c>
      <c r="F701">
        <v>1441.95</v>
      </c>
      <c r="G701">
        <v>-47.367071248039998</v>
      </c>
      <c r="H701">
        <v>-1.5116697823793801</v>
      </c>
      <c r="I701">
        <v>-10.026810570917601</v>
      </c>
      <c r="J701">
        <v>1.0650087734137501</v>
      </c>
      <c r="K701">
        <v>1402.8784774803401</v>
      </c>
      <c r="L701">
        <v>1416.1894227499599</v>
      </c>
      <c r="M701">
        <v>62.6082328242329</v>
      </c>
      <c r="N701">
        <v>0.38035877770744198</v>
      </c>
      <c r="O701">
        <v>27.116058115746</v>
      </c>
      <c r="P701">
        <v>26.143819438369299</v>
      </c>
      <c r="Q701">
        <v>-5.3826087352453998E-2</v>
      </c>
    </row>
    <row r="702" spans="1:17" x14ac:dyDescent="0.3">
      <c r="A702" t="s">
        <v>1542</v>
      </c>
      <c r="B702" t="s">
        <v>1543</v>
      </c>
      <c r="C702" t="s">
        <v>600</v>
      </c>
      <c r="D702" t="s">
        <v>452</v>
      </c>
      <c r="E702">
        <v>6474.9320064000003</v>
      </c>
      <c r="F702">
        <v>906.75</v>
      </c>
      <c r="G702">
        <v>-30.943983911589701</v>
      </c>
      <c r="H702">
        <v>0.37654188734946997</v>
      </c>
      <c r="I702">
        <v>1.4670524849293201</v>
      </c>
      <c r="J702">
        <v>2.0510707256871799</v>
      </c>
      <c r="K702">
        <v>933.08113628892704</v>
      </c>
      <c r="L702">
        <v>867.86611242285096</v>
      </c>
      <c r="M702">
        <v>38.103997643562103</v>
      </c>
      <c r="N702">
        <v>0.43205349716461</v>
      </c>
      <c r="O702">
        <v>24.4003308519437</v>
      </c>
      <c r="P702">
        <v>32.044560943643397</v>
      </c>
      <c r="Q702">
        <v>0.15705611953934301</v>
      </c>
    </row>
    <row r="703" spans="1:17" x14ac:dyDescent="0.3">
      <c r="A703" t="s">
        <v>1544</v>
      </c>
      <c r="B703" t="s">
        <v>1545</v>
      </c>
      <c r="C703" t="s">
        <v>600</v>
      </c>
      <c r="D703" t="s">
        <v>600</v>
      </c>
      <c r="E703">
        <v>6428.6840240000001</v>
      </c>
      <c r="F703">
        <v>320.60000000000002</v>
      </c>
      <c r="G703">
        <v>-35.029763357507697</v>
      </c>
      <c r="H703">
        <v>-10.930568438889001</v>
      </c>
      <c r="I703">
        <v>-13.2465698060923</v>
      </c>
      <c r="J703">
        <v>1.1972193192437299E-2</v>
      </c>
      <c r="K703">
        <v>346.733064093172</v>
      </c>
      <c r="L703">
        <v>347.36835854553402</v>
      </c>
      <c r="M703">
        <v>37.114146302110797</v>
      </c>
      <c r="N703">
        <v>0.33971736679807002</v>
      </c>
      <c r="O703">
        <v>36.291328758577599</v>
      </c>
      <c r="P703">
        <v>19.738562091503201</v>
      </c>
      <c r="Q703">
        <v>7.9669130435751995E-2</v>
      </c>
    </row>
    <row r="704" spans="1:17" x14ac:dyDescent="0.3">
      <c r="A704" t="s">
        <v>1546</v>
      </c>
      <c r="B704" t="s">
        <v>1547</v>
      </c>
      <c r="C704" t="s">
        <v>3154</v>
      </c>
      <c r="D704" t="s">
        <v>184</v>
      </c>
      <c r="E704">
        <v>6408.6743831000003</v>
      </c>
      <c r="F704">
        <v>446.15</v>
      </c>
      <c r="G704">
        <v>1.72610268288873</v>
      </c>
      <c r="H704">
        <v>-14.312917504146499</v>
      </c>
      <c r="I704">
        <v>17.342215122743401</v>
      </c>
      <c r="J704">
        <v>-1.2078610670094101</v>
      </c>
      <c r="K704">
        <v>496.56639778472498</v>
      </c>
      <c r="L704">
        <v>431.23921759500399</v>
      </c>
      <c r="M704">
        <v>18.356943764455298</v>
      </c>
      <c r="N704">
        <v>0.921529252536608</v>
      </c>
      <c r="O704">
        <v>25.417460495349001</v>
      </c>
      <c r="P704">
        <v>64.297551095562497</v>
      </c>
      <c r="Q704">
        <v>0.12726849502354401</v>
      </c>
    </row>
    <row r="705" spans="1:17" x14ac:dyDescent="0.3">
      <c r="A705" t="s">
        <v>1548</v>
      </c>
      <c r="B705" t="s">
        <v>1549</v>
      </c>
      <c r="C705" t="s">
        <v>3149</v>
      </c>
      <c r="D705" t="s">
        <v>1021</v>
      </c>
      <c r="E705">
        <v>6398.9364452299997</v>
      </c>
      <c r="F705">
        <v>745.3</v>
      </c>
      <c r="G705">
        <v>121.401907994599</v>
      </c>
      <c r="H705">
        <v>9.0065873795381499</v>
      </c>
      <c r="I705">
        <v>160.90071956878401</v>
      </c>
      <c r="J705">
        <v>11.347602037394999</v>
      </c>
      <c r="K705">
        <v>629.78387225711106</v>
      </c>
      <c r="L705">
        <v>438.36428830268198</v>
      </c>
      <c r="M705">
        <v>55.611253314014299</v>
      </c>
      <c r="N705">
        <v>0.35081318815773499</v>
      </c>
      <c r="O705">
        <v>17.241379310344801</v>
      </c>
      <c r="P705">
        <v>245.36607970342899</v>
      </c>
      <c r="Q705">
        <v>8.2392619987835994E-2</v>
      </c>
    </row>
    <row r="706" spans="1:17" x14ac:dyDescent="0.3">
      <c r="A706" t="s">
        <v>1550</v>
      </c>
      <c r="B706" t="s">
        <v>1551</v>
      </c>
      <c r="C706" t="s">
        <v>3159</v>
      </c>
      <c r="D706" t="s">
        <v>159</v>
      </c>
      <c r="E706">
        <v>6390.4805329199999</v>
      </c>
      <c r="F706">
        <v>409.2</v>
      </c>
      <c r="G706">
        <v>36.259460271554701</v>
      </c>
      <c r="H706">
        <v>-7.6618311763146298</v>
      </c>
      <c r="I706">
        <v>28.624244901471702</v>
      </c>
      <c r="J706">
        <v>0.75249069689514902</v>
      </c>
      <c r="K706">
        <v>401.85281549070203</v>
      </c>
      <c r="L706">
        <v>351.05491230272497</v>
      </c>
      <c r="M706">
        <v>62.890195053364003</v>
      </c>
      <c r="N706">
        <v>0.80260609814560302</v>
      </c>
      <c r="O706">
        <v>10.2150537634408</v>
      </c>
      <c r="P706">
        <v>81.021897810218903</v>
      </c>
      <c r="Q706">
        <v>0.18868832789411</v>
      </c>
    </row>
    <row r="707" spans="1:17" x14ac:dyDescent="0.3">
      <c r="A707" t="s">
        <v>1552</v>
      </c>
      <c r="B707" t="s">
        <v>1553</v>
      </c>
      <c r="C707" t="s">
        <v>3154</v>
      </c>
      <c r="D707" t="s">
        <v>274</v>
      </c>
      <c r="E707">
        <v>6382.8074999999999</v>
      </c>
      <c r="F707">
        <v>2343.75</v>
      </c>
      <c r="G707">
        <v>-23.884675266280802</v>
      </c>
      <c r="H707">
        <v>-5.3062793881952501</v>
      </c>
      <c r="I707">
        <v>15.304840299367999</v>
      </c>
      <c r="J707">
        <v>1.7071370315972101</v>
      </c>
      <c r="K707">
        <v>2418.3233958905998</v>
      </c>
      <c r="L707">
        <v>2307.7354683486501</v>
      </c>
      <c r="M707">
        <v>40.415686502827199</v>
      </c>
      <c r="N707">
        <v>0.59921123907802598</v>
      </c>
      <c r="O707">
        <v>19.210666666666601</v>
      </c>
      <c r="P707">
        <v>36.264534883720899</v>
      </c>
      <c r="Q707">
        <v>9.8635465122033E-2</v>
      </c>
    </row>
    <row r="708" spans="1:17" x14ac:dyDescent="0.3">
      <c r="A708" t="s">
        <v>1554</v>
      </c>
      <c r="B708" t="s">
        <v>1555</v>
      </c>
      <c r="C708" t="s">
        <v>3159</v>
      </c>
      <c r="D708" t="s">
        <v>600</v>
      </c>
      <c r="E708">
        <v>6379.6065682500002</v>
      </c>
      <c r="F708">
        <v>363.5</v>
      </c>
      <c r="G708">
        <v>-8.2301432227785796</v>
      </c>
      <c r="H708">
        <v>5.0227053993176396</v>
      </c>
      <c r="I708">
        <v>13.2532537324236</v>
      </c>
      <c r="J708">
        <v>13.464522493711501</v>
      </c>
      <c r="K708">
        <v>360.660169530085</v>
      </c>
      <c r="L708">
        <v>335.39653437313001</v>
      </c>
      <c r="M708">
        <v>54.948494110668598</v>
      </c>
      <c r="N708">
        <v>0.71924908884794303</v>
      </c>
      <c r="O708">
        <v>20.5777166437414</v>
      </c>
      <c r="P708">
        <v>45.954627584822298</v>
      </c>
      <c r="Q708">
        <v>0.11323859645963701</v>
      </c>
    </row>
    <row r="709" spans="1:17" hidden="1" x14ac:dyDescent="0.3">
      <c r="A709" t="s">
        <v>1556</v>
      </c>
      <c r="B709" t="s">
        <v>1557</v>
      </c>
      <c r="C709" t="s">
        <v>3163</v>
      </c>
      <c r="D709" t="s">
        <v>1558</v>
      </c>
      <c r="E709">
        <v>6374.6264978310001</v>
      </c>
      <c r="F709">
        <v>50.11</v>
      </c>
      <c r="G709">
        <v>-17.6462098832232</v>
      </c>
      <c r="H709">
        <v>21.1990488531635</v>
      </c>
      <c r="I709">
        <v>40.270854493537598</v>
      </c>
      <c r="J709">
        <v>8.0100464766824899</v>
      </c>
      <c r="K709">
        <v>43.767784116031102</v>
      </c>
      <c r="L709">
        <v>37.216685382678598</v>
      </c>
      <c r="M709">
        <v>63.510236577080597</v>
      </c>
      <c r="N709">
        <v>1.0583549074899801</v>
      </c>
      <c r="O709">
        <v>3.29275593693874</v>
      </c>
      <c r="P709">
        <v>83.553113553113505</v>
      </c>
      <c r="Q709">
        <v>0.205557437502569</v>
      </c>
    </row>
    <row r="710" spans="1:17" x14ac:dyDescent="0.3">
      <c r="A710" t="s">
        <v>1559</v>
      </c>
      <c r="B710" t="s">
        <v>1560</v>
      </c>
      <c r="C710" t="s">
        <v>3146</v>
      </c>
      <c r="D710" t="s">
        <v>258</v>
      </c>
      <c r="E710">
        <v>6372.4982614150003</v>
      </c>
      <c r="F710">
        <v>1294.1500000000001</v>
      </c>
      <c r="G710">
        <v>97.637512685004793</v>
      </c>
      <c r="H710">
        <v>-5.4462235382487796</v>
      </c>
      <c r="I710">
        <v>16.950300400480401</v>
      </c>
      <c r="J710">
        <v>1.02682436245472</v>
      </c>
      <c r="K710">
        <v>1323.09197507106</v>
      </c>
      <c r="L710">
        <v>1092.1996598972</v>
      </c>
      <c r="M710">
        <v>39.977076619000798</v>
      </c>
      <c r="N710">
        <v>0.39219721951195402</v>
      </c>
      <c r="O710">
        <v>16.953212533323001</v>
      </c>
      <c r="P710">
        <v>144.15621167814299</v>
      </c>
      <c r="Q710">
        <v>9.1729755274694999E-2</v>
      </c>
    </row>
    <row r="711" spans="1:17" hidden="1" x14ac:dyDescent="0.3">
      <c r="A711" t="s">
        <v>1561</v>
      </c>
      <c r="B711" t="s">
        <v>1562</v>
      </c>
      <c r="C711" t="s">
        <v>3163</v>
      </c>
      <c r="D711" t="s">
        <v>48</v>
      </c>
      <c r="E711">
        <v>6347.84</v>
      </c>
      <c r="F711">
        <v>92</v>
      </c>
      <c r="G711">
        <v>-27.941182274969801</v>
      </c>
      <c r="H711">
        <v>1.1797763886971799</v>
      </c>
      <c r="I711">
        <v>-12.5035357503647</v>
      </c>
      <c r="J711">
        <v>2.0960202206366798</v>
      </c>
      <c r="K711">
        <v>89.798518563284404</v>
      </c>
      <c r="L711">
        <v>91.540910192817407</v>
      </c>
      <c r="M711">
        <v>53.081674366169402</v>
      </c>
      <c r="N711">
        <v>0.96315789473684199</v>
      </c>
      <c r="O711">
        <v>7.0652173913043397</v>
      </c>
      <c r="P711">
        <v>8.2352941176470509</v>
      </c>
    </row>
    <row r="712" spans="1:17" hidden="1" x14ac:dyDescent="0.3">
      <c r="A712" t="s">
        <v>1563</v>
      </c>
      <c r="B712" t="s">
        <v>1564</v>
      </c>
      <c r="C712" t="s">
        <v>3163</v>
      </c>
      <c r="D712" t="s">
        <v>1565</v>
      </c>
      <c r="E712">
        <v>6344.3749955000003</v>
      </c>
      <c r="F712">
        <v>493.1</v>
      </c>
      <c r="G712">
        <v>54.6310407355097</v>
      </c>
      <c r="H712">
        <v>-3.7216042819142601</v>
      </c>
      <c r="I712">
        <v>32.726635368534801</v>
      </c>
      <c r="J712">
        <v>4.0719415965580499</v>
      </c>
      <c r="K712">
        <v>483.78482827644598</v>
      </c>
      <c r="L712">
        <v>405.31675362919498</v>
      </c>
      <c r="M712">
        <v>51.330803289315703</v>
      </c>
      <c r="N712">
        <v>0.57500102724755298</v>
      </c>
      <c r="O712">
        <v>16.599067126343499</v>
      </c>
      <c r="P712">
        <v>117.12901805372</v>
      </c>
      <c r="Q712">
        <v>0.179073023033025</v>
      </c>
    </row>
    <row r="713" spans="1:17" x14ac:dyDescent="0.3">
      <c r="A713" t="s">
        <v>1566</v>
      </c>
      <c r="B713" t="s">
        <v>1567</v>
      </c>
      <c r="C713" t="s">
        <v>3150</v>
      </c>
      <c r="D713" t="s">
        <v>40</v>
      </c>
      <c r="E713">
        <v>6338.3897291000003</v>
      </c>
      <c r="F713">
        <v>373.85</v>
      </c>
      <c r="G713">
        <v>-4.4089424613984303</v>
      </c>
      <c r="H713">
        <v>-14.6993259006904</v>
      </c>
      <c r="I713">
        <v>-0.91409134360813404</v>
      </c>
      <c r="J713">
        <v>5.7749974933639496</v>
      </c>
      <c r="K713">
        <v>392.53879478444202</v>
      </c>
      <c r="L713">
        <v>367.83565510799002</v>
      </c>
      <c r="M713">
        <v>46.454784452266502</v>
      </c>
      <c r="N713">
        <v>0.31538854707298802</v>
      </c>
      <c r="O713">
        <v>30.038785609201501</v>
      </c>
      <c r="P713">
        <v>30.1788540677429</v>
      </c>
      <c r="Q713">
        <v>-6.8381276102849999E-3</v>
      </c>
    </row>
    <row r="714" spans="1:17" x14ac:dyDescent="0.3">
      <c r="A714" t="s">
        <v>1568</v>
      </c>
      <c r="B714" t="s">
        <v>1569</v>
      </c>
      <c r="C714" t="s">
        <v>3162</v>
      </c>
      <c r="D714" t="s">
        <v>258</v>
      </c>
      <c r="E714">
        <v>6328.7944550399998</v>
      </c>
      <c r="F714">
        <v>861.8</v>
      </c>
      <c r="G714">
        <v>-16.222698667676902</v>
      </c>
      <c r="H714">
        <v>4.01173878587697</v>
      </c>
      <c r="I714">
        <v>-2.6781247652749598</v>
      </c>
      <c r="J714">
        <v>12.130787814439101</v>
      </c>
      <c r="K714">
        <v>808.33910958175397</v>
      </c>
      <c r="L714">
        <v>777.41094160037198</v>
      </c>
      <c r="M714">
        <v>65.928382983974899</v>
      </c>
      <c r="N714">
        <v>1.9706314286309701</v>
      </c>
      <c r="O714">
        <v>4.4325829658853504</v>
      </c>
      <c r="P714">
        <v>33.612403100775097</v>
      </c>
      <c r="Q714">
        <v>1.5696172458001999E-2</v>
      </c>
    </row>
    <row r="715" spans="1:17" hidden="1" x14ac:dyDescent="0.3">
      <c r="A715" t="s">
        <v>1570</v>
      </c>
      <c r="B715" t="s">
        <v>1571</v>
      </c>
      <c r="C715" t="s">
        <v>3160</v>
      </c>
      <c r="D715" t="s">
        <v>122</v>
      </c>
      <c r="E715">
        <v>6319.0271644499999</v>
      </c>
      <c r="F715">
        <v>162.75</v>
      </c>
      <c r="G715">
        <v>-28.658093037779999</v>
      </c>
      <c r="H715">
        <v>6.1208156034991502E-2</v>
      </c>
      <c r="I715">
        <v>-14.295715330379201</v>
      </c>
      <c r="J715">
        <v>4.5910025510517496</v>
      </c>
      <c r="K715">
        <v>155.53585462190799</v>
      </c>
      <c r="M715">
        <v>76.146487683383199</v>
      </c>
      <c r="N715">
        <v>0.48915732380256299</v>
      </c>
      <c r="O715">
        <v>21.351766513056798</v>
      </c>
      <c r="P715">
        <v>20.5555555555555</v>
      </c>
    </row>
    <row r="716" spans="1:17" x14ac:dyDescent="0.3">
      <c r="A716" t="s">
        <v>1572</v>
      </c>
      <c r="B716" t="s">
        <v>1573</v>
      </c>
      <c r="C716" t="s">
        <v>3150</v>
      </c>
      <c r="D716" t="s">
        <v>983</v>
      </c>
      <c r="E716">
        <v>6288.8334192599996</v>
      </c>
      <c r="F716">
        <v>137.11000000000001</v>
      </c>
      <c r="G716">
        <v>-54.721740871603998</v>
      </c>
      <c r="H716">
        <v>1.1224697984393099</v>
      </c>
      <c r="I716">
        <v>-29.179318187313999</v>
      </c>
      <c r="J716">
        <v>15.3199816896312</v>
      </c>
      <c r="K716">
        <v>135.26116957839201</v>
      </c>
      <c r="L716">
        <v>147.36946110242101</v>
      </c>
      <c r="M716">
        <v>57.237220604125099</v>
      </c>
      <c r="N716">
        <v>1.7906598972796599</v>
      </c>
      <c r="O716">
        <v>53.599299832251397</v>
      </c>
      <c r="P716">
        <v>14.229775889360999</v>
      </c>
      <c r="Q716">
        <v>4.7610278416326E-2</v>
      </c>
    </row>
    <row r="717" spans="1:17" x14ac:dyDescent="0.3">
      <c r="A717" t="s">
        <v>1574</v>
      </c>
      <c r="B717" t="s">
        <v>1575</v>
      </c>
      <c r="C717" t="s">
        <v>3162</v>
      </c>
      <c r="D717" t="s">
        <v>400</v>
      </c>
      <c r="E717">
        <v>6271.6217024999996</v>
      </c>
      <c r="F717">
        <v>322.5</v>
      </c>
      <c r="G717">
        <v>19.9585800546405</v>
      </c>
      <c r="H717">
        <v>-1.38082967190887</v>
      </c>
      <c r="I717">
        <v>5.6499722181276004</v>
      </c>
      <c r="J717">
        <v>3.5490993995223099</v>
      </c>
      <c r="K717">
        <v>326.49592550233899</v>
      </c>
      <c r="L717">
        <v>297.63723504034999</v>
      </c>
      <c r="M717">
        <v>55.057820109373203</v>
      </c>
      <c r="N717">
        <v>0.40541020306172199</v>
      </c>
      <c r="O717">
        <v>15.7209302325581</v>
      </c>
      <c r="P717">
        <v>57.240370550950701</v>
      </c>
      <c r="Q717">
        <v>-2.7578508020490002E-3</v>
      </c>
    </row>
    <row r="718" spans="1:17" hidden="1" x14ac:dyDescent="0.3">
      <c r="A718" t="s">
        <v>1576</v>
      </c>
      <c r="B718" t="s">
        <v>1577</v>
      </c>
      <c r="C718" t="s">
        <v>3163</v>
      </c>
      <c r="D718" t="s">
        <v>220</v>
      </c>
      <c r="E718">
        <v>6267.1437378150003</v>
      </c>
      <c r="F718">
        <v>570.5</v>
      </c>
      <c r="G718">
        <v>122.526771678724</v>
      </c>
      <c r="H718">
        <v>38.003941879999402</v>
      </c>
      <c r="I718">
        <v>65.666358065999901</v>
      </c>
      <c r="J718">
        <v>28.112911638674198</v>
      </c>
      <c r="K718">
        <v>451.33898498583397</v>
      </c>
      <c r="L718">
        <v>357.13489890932402</v>
      </c>
      <c r="M718">
        <v>73.886975908258407</v>
      </c>
      <c r="N718">
        <v>1.9546489701363099</v>
      </c>
      <c r="O718">
        <v>8.4837861524977995</v>
      </c>
      <c r="P718">
        <v>190.30721961078299</v>
      </c>
      <c r="Q718">
        <v>0.19229675608715199</v>
      </c>
    </row>
    <row r="719" spans="1:17" hidden="1" x14ac:dyDescent="0.3">
      <c r="A719" t="s">
        <v>1578</v>
      </c>
      <c r="B719" t="s">
        <v>1579</v>
      </c>
      <c r="C719" t="s">
        <v>3163</v>
      </c>
      <c r="D719" t="s">
        <v>1069</v>
      </c>
      <c r="E719">
        <v>6266.1528877000001</v>
      </c>
      <c r="F719">
        <v>113</v>
      </c>
      <c r="G719">
        <v>-28.6050438925481</v>
      </c>
      <c r="I719">
        <v>-14.242666185147399</v>
      </c>
      <c r="M719">
        <v>50</v>
      </c>
      <c r="N719">
        <v>0.2</v>
      </c>
      <c r="O719">
        <v>1.76991150442478</v>
      </c>
      <c r="P719">
        <v>0</v>
      </c>
    </row>
    <row r="720" spans="1:17" x14ac:dyDescent="0.3">
      <c r="A720" t="s">
        <v>1580</v>
      </c>
      <c r="B720" t="s">
        <v>1581</v>
      </c>
      <c r="C720" t="s">
        <v>3148</v>
      </c>
      <c r="D720" t="s">
        <v>24</v>
      </c>
      <c r="E720">
        <v>6265.9854770949996</v>
      </c>
      <c r="F720">
        <v>23.95</v>
      </c>
      <c r="G720">
        <v>-28.293778061899399</v>
      </c>
      <c r="H720">
        <v>-4.3472666432807001</v>
      </c>
      <c r="I720">
        <v>-26.197229444058401</v>
      </c>
      <c r="J720">
        <v>2.7923118807837701</v>
      </c>
      <c r="K720">
        <v>24.980129324657899</v>
      </c>
      <c r="L720">
        <v>25.706599816773501</v>
      </c>
      <c r="M720">
        <v>44.284423691455302</v>
      </c>
      <c r="N720">
        <v>0.65823068684588404</v>
      </c>
      <c r="O720">
        <v>53.994676690544601</v>
      </c>
      <c r="P720">
        <v>13.112059922805001</v>
      </c>
      <c r="Q720">
        <v>0.10717244440395</v>
      </c>
    </row>
    <row r="721" spans="1:17" hidden="1" x14ac:dyDescent="0.3">
      <c r="A721" t="s">
        <v>1582</v>
      </c>
      <c r="B721" t="s">
        <v>1583</v>
      </c>
      <c r="C721" t="s">
        <v>3163</v>
      </c>
      <c r="D721" t="s">
        <v>225</v>
      </c>
      <c r="E721">
        <v>6248.8457324999999</v>
      </c>
      <c r="F721">
        <v>5643.7</v>
      </c>
      <c r="G721">
        <v>110.63356051437501</v>
      </c>
      <c r="H721">
        <v>-4.55073424998064</v>
      </c>
      <c r="I721">
        <v>52.0118410168702</v>
      </c>
      <c r="J721">
        <v>5.3579683842261403</v>
      </c>
      <c r="K721">
        <v>5260.2044985513703</v>
      </c>
      <c r="L721">
        <v>4303.6112441436198</v>
      </c>
      <c r="M721">
        <v>68.043202403973595</v>
      </c>
      <c r="N721">
        <v>1.05457867222455</v>
      </c>
      <c r="O721">
        <v>4.5236281163066803</v>
      </c>
      <c r="P721">
        <v>154.22072072072001</v>
      </c>
      <c r="Q721">
        <v>0.14511763302550401</v>
      </c>
    </row>
    <row r="722" spans="1:17" x14ac:dyDescent="0.3">
      <c r="A722" t="s">
        <v>1584</v>
      </c>
      <c r="B722" t="s">
        <v>1585</v>
      </c>
      <c r="C722" t="s">
        <v>3154</v>
      </c>
      <c r="D722" t="s">
        <v>184</v>
      </c>
      <c r="E722">
        <v>6247.6806439800002</v>
      </c>
      <c r="F722">
        <v>2176.6</v>
      </c>
      <c r="G722">
        <v>95.383537708824505</v>
      </c>
      <c r="H722">
        <v>-14.4437474658139</v>
      </c>
      <c r="I722">
        <v>30.224333102094199</v>
      </c>
      <c r="J722">
        <v>-1.2200568512688299</v>
      </c>
      <c r="K722">
        <v>2381.60334897353</v>
      </c>
      <c r="L722">
        <v>1949.7629276054899</v>
      </c>
      <c r="M722">
        <v>32.550836497911902</v>
      </c>
      <c r="N722">
        <v>1.1356120020042899</v>
      </c>
      <c r="O722">
        <v>35.628962602223602</v>
      </c>
      <c r="P722">
        <v>151.74647235715901</v>
      </c>
      <c r="Q722">
        <v>0.14170560495618201</v>
      </c>
    </row>
    <row r="723" spans="1:17" x14ac:dyDescent="0.3">
      <c r="A723" t="s">
        <v>1586</v>
      </c>
      <c r="B723" t="s">
        <v>1587</v>
      </c>
      <c r="C723" t="s">
        <v>3152</v>
      </c>
      <c r="D723" t="s">
        <v>263</v>
      </c>
      <c r="E723">
        <v>6243.8287047349904</v>
      </c>
      <c r="F723">
        <v>447.95</v>
      </c>
      <c r="G723">
        <v>-2.7456585395056101</v>
      </c>
      <c r="H723">
        <v>5.4109547364102104</v>
      </c>
      <c r="I723">
        <v>11.2566521208881</v>
      </c>
      <c r="J723">
        <v>1.4715179363833499</v>
      </c>
      <c r="K723">
        <v>408.56119522133201</v>
      </c>
      <c r="L723">
        <v>375.58097808305803</v>
      </c>
      <c r="M723">
        <v>65.709309711797502</v>
      </c>
      <c r="N723">
        <v>1.4029642913534499</v>
      </c>
      <c r="O723">
        <v>3.0695390110503298</v>
      </c>
      <c r="P723">
        <v>42.659235668789798</v>
      </c>
      <c r="Q723">
        <v>7.6948362524626002E-2</v>
      </c>
    </row>
    <row r="724" spans="1:17" x14ac:dyDescent="0.3">
      <c r="A724" t="s">
        <v>1588</v>
      </c>
      <c r="B724" t="s">
        <v>1589</v>
      </c>
      <c r="C724" t="s">
        <v>600</v>
      </c>
      <c r="D724" t="s">
        <v>452</v>
      </c>
      <c r="E724">
        <v>6215.0646706750003</v>
      </c>
      <c r="F724">
        <v>2066.75</v>
      </c>
      <c r="G724">
        <v>26.910128208901099</v>
      </c>
      <c r="H724">
        <v>-10.2727616714227</v>
      </c>
      <c r="I724">
        <v>68.235423585009002</v>
      </c>
      <c r="J724">
        <v>1.0634310149705499</v>
      </c>
      <c r="K724">
        <v>2120.5014116590901</v>
      </c>
      <c r="L724">
        <v>1767.90944068164</v>
      </c>
      <c r="M724">
        <v>42.448344105394</v>
      </c>
      <c r="N724">
        <v>0.68550462144331903</v>
      </c>
      <c r="O724">
        <v>20.6241683803072</v>
      </c>
      <c r="P724">
        <v>92.838815022160006</v>
      </c>
      <c r="Q724">
        <v>-7.2151389188487999E-2</v>
      </c>
    </row>
    <row r="725" spans="1:17" x14ac:dyDescent="0.3">
      <c r="A725" t="s">
        <v>1590</v>
      </c>
      <c r="B725" t="s">
        <v>1591</v>
      </c>
      <c r="C725" t="s">
        <v>3156</v>
      </c>
      <c r="D725" t="s">
        <v>77</v>
      </c>
      <c r="E725">
        <v>6163.4766446000003</v>
      </c>
      <c r="F725">
        <v>300.85000000000002</v>
      </c>
      <c r="G725">
        <v>32.356102948691202</v>
      </c>
      <c r="H725">
        <v>2.3369439189217101</v>
      </c>
      <c r="I725">
        <v>36.950016162203497</v>
      </c>
      <c r="J725">
        <v>1.4896703129502</v>
      </c>
      <c r="K725">
        <v>298.48802466452901</v>
      </c>
      <c r="L725">
        <v>264.91407988461401</v>
      </c>
      <c r="M725">
        <v>56.149853573700398</v>
      </c>
      <c r="N725">
        <v>0.54278495649532399</v>
      </c>
      <c r="O725">
        <v>22.851919561243101</v>
      </c>
      <c r="P725">
        <v>65.302197802197796</v>
      </c>
      <c r="Q725">
        <v>7.2625139890143006E-2</v>
      </c>
    </row>
    <row r="726" spans="1:17" hidden="1" x14ac:dyDescent="0.3">
      <c r="A726" t="s">
        <v>1592</v>
      </c>
      <c r="B726" t="s">
        <v>1593</v>
      </c>
      <c r="C726" t="s">
        <v>3163</v>
      </c>
      <c r="D726" t="s">
        <v>21</v>
      </c>
      <c r="E726">
        <v>6077.2479696500004</v>
      </c>
      <c r="F726">
        <v>513.70000000000005</v>
      </c>
      <c r="G726">
        <v>-22.232040354598102</v>
      </c>
      <c r="H726">
        <v>-1.9791021159757001</v>
      </c>
      <c r="I726">
        <v>3.0255320557748799</v>
      </c>
      <c r="J726">
        <v>3.2364666006040199</v>
      </c>
      <c r="K726">
        <v>495.23715245719598</v>
      </c>
      <c r="L726">
        <v>477.346622126672</v>
      </c>
      <c r="M726">
        <v>59.508756282632397</v>
      </c>
      <c r="N726">
        <v>2.6934363248343498</v>
      </c>
      <c r="O726">
        <v>16.605022386606901</v>
      </c>
      <c r="P726">
        <v>31.6841835426813</v>
      </c>
      <c r="Q726">
        <v>8.9216366157136004E-2</v>
      </c>
    </row>
    <row r="727" spans="1:17" hidden="1" x14ac:dyDescent="0.3">
      <c r="A727" t="s">
        <v>1594</v>
      </c>
      <c r="B727" t="s">
        <v>1595</v>
      </c>
      <c r="C727" t="s">
        <v>3163</v>
      </c>
      <c r="D727" t="s">
        <v>48</v>
      </c>
      <c r="E727">
        <v>6048.5765199999996</v>
      </c>
      <c r="F727">
        <v>560</v>
      </c>
      <c r="G727">
        <v>991.79169740919394</v>
      </c>
      <c r="H727">
        <v>-9.6779786040337097</v>
      </c>
      <c r="I727">
        <v>134.54075576189899</v>
      </c>
      <c r="J727">
        <v>17.333884031225899</v>
      </c>
      <c r="K727">
        <v>589.90068796004095</v>
      </c>
      <c r="L727">
        <v>402.31708986573801</v>
      </c>
      <c r="M727">
        <v>42.078564358621001</v>
      </c>
      <c r="N727">
        <v>1.4332972432747499</v>
      </c>
      <c r="O727">
        <v>34.639285714285698</v>
      </c>
      <c r="P727">
        <v>1227.0142180094699</v>
      </c>
    </row>
    <row r="728" spans="1:17" x14ac:dyDescent="0.3">
      <c r="A728" t="s">
        <v>1596</v>
      </c>
      <c r="B728" t="s">
        <v>1597</v>
      </c>
      <c r="C728" t="s">
        <v>3159</v>
      </c>
      <c r="D728" t="s">
        <v>1598</v>
      </c>
      <c r="E728">
        <v>6022.730252325</v>
      </c>
      <c r="F728">
        <v>461.35</v>
      </c>
      <c r="G728">
        <v>-16.6664628426932</v>
      </c>
      <c r="H728">
        <v>-6.6046547490273602</v>
      </c>
      <c r="I728">
        <v>-23.978159179319899</v>
      </c>
      <c r="J728">
        <v>2.8218438340982299</v>
      </c>
      <c r="K728">
        <v>492.84838515168701</v>
      </c>
      <c r="L728">
        <v>500.56455679891798</v>
      </c>
      <c r="M728">
        <v>32.187329270959196</v>
      </c>
      <c r="N728">
        <v>0.18194003569518</v>
      </c>
      <c r="O728">
        <v>45.0850764061991</v>
      </c>
      <c r="P728">
        <v>17.977240762050801</v>
      </c>
      <c r="Q728">
        <v>1.2526702751480001E-3</v>
      </c>
    </row>
    <row r="729" spans="1:17" x14ac:dyDescent="0.3">
      <c r="A729" t="s">
        <v>1599</v>
      </c>
      <c r="B729" t="s">
        <v>1600</v>
      </c>
      <c r="C729" t="s">
        <v>3159</v>
      </c>
      <c r="D729" t="s">
        <v>455</v>
      </c>
      <c r="E729">
        <v>6018.3923353649998</v>
      </c>
      <c r="F729">
        <v>544.35</v>
      </c>
      <c r="G729">
        <v>-46.814442869530197</v>
      </c>
      <c r="H729">
        <v>-5.78603557711478</v>
      </c>
      <c r="I729">
        <v>-21.899341342907999</v>
      </c>
      <c r="J729">
        <v>-0.58841793955627897</v>
      </c>
      <c r="K729">
        <v>580.03749631291498</v>
      </c>
      <c r="L729">
        <v>620.00518177417496</v>
      </c>
      <c r="M729">
        <v>26.356137319244301</v>
      </c>
      <c r="N729">
        <v>0.64754363595394104</v>
      </c>
      <c r="O729">
        <v>42.555341232662798</v>
      </c>
      <c r="P729">
        <v>4.4116236693200399</v>
      </c>
      <c r="Q729">
        <v>-8.0521290946971996E-2</v>
      </c>
    </row>
    <row r="730" spans="1:17" x14ac:dyDescent="0.3">
      <c r="A730" t="s">
        <v>1601</v>
      </c>
      <c r="B730" t="s">
        <v>1602</v>
      </c>
      <c r="C730" t="s">
        <v>3150</v>
      </c>
      <c r="D730" t="s">
        <v>236</v>
      </c>
      <c r="E730">
        <v>5991.2954127000003</v>
      </c>
      <c r="F730">
        <v>310.5</v>
      </c>
      <c r="G730">
        <v>16.419734904024899</v>
      </c>
      <c r="H730">
        <v>-2.6070398805875299</v>
      </c>
      <c r="I730">
        <v>26.8278530762001</v>
      </c>
      <c r="J730">
        <v>9.4468724933639407</v>
      </c>
      <c r="K730">
        <v>286.17227216326501</v>
      </c>
      <c r="L730">
        <v>249.64754908416</v>
      </c>
      <c r="M730">
        <v>62.825146762716997</v>
      </c>
      <c r="N730">
        <v>0.613039415457862</v>
      </c>
      <c r="O730">
        <v>6.2479871175523201</v>
      </c>
      <c r="P730">
        <v>75.423728813559293</v>
      </c>
      <c r="Q730">
        <v>0.175663883881191</v>
      </c>
    </row>
    <row r="731" spans="1:17" x14ac:dyDescent="0.3">
      <c r="A731" t="s">
        <v>1603</v>
      </c>
      <c r="B731" t="s">
        <v>1604</v>
      </c>
      <c r="C731" t="s">
        <v>3162</v>
      </c>
      <c r="D731" t="s">
        <v>258</v>
      </c>
      <c r="E731">
        <v>5988.9830903699904</v>
      </c>
      <c r="F731">
        <v>625.45000000000005</v>
      </c>
      <c r="G731">
        <v>-25.946187761920399</v>
      </c>
      <c r="H731">
        <v>-8.1405417602543704</v>
      </c>
      <c r="I731">
        <v>11.249926853513299</v>
      </c>
      <c r="J731">
        <v>-0.58963486913180496</v>
      </c>
      <c r="K731">
        <v>640.54497061491304</v>
      </c>
      <c r="L731">
        <v>581.59021775774602</v>
      </c>
      <c r="M731">
        <v>32.165764133312202</v>
      </c>
      <c r="N731">
        <v>0.33200984045063198</v>
      </c>
      <c r="O731">
        <v>16.204332880326099</v>
      </c>
      <c r="P731">
        <v>43.7981377169789</v>
      </c>
      <c r="Q731">
        <v>3.6944057916432002E-2</v>
      </c>
    </row>
    <row r="732" spans="1:17" hidden="1" x14ac:dyDescent="0.3">
      <c r="A732" t="s">
        <v>1605</v>
      </c>
      <c r="B732" t="s">
        <v>1606</v>
      </c>
      <c r="C732" t="s">
        <v>3163</v>
      </c>
      <c r="D732" t="s">
        <v>258</v>
      </c>
      <c r="E732">
        <v>5952.8469376249996</v>
      </c>
      <c r="F732">
        <v>493.15</v>
      </c>
      <c r="G732">
        <v>244.929924901703</v>
      </c>
      <c r="H732">
        <v>1.3749484482760199</v>
      </c>
      <c r="I732">
        <v>253.87833646360201</v>
      </c>
      <c r="J732">
        <v>-0.78807856217821803</v>
      </c>
      <c r="K732">
        <v>415.73553626456999</v>
      </c>
      <c r="L732">
        <v>255.67717805599099</v>
      </c>
      <c r="M732">
        <v>45.324975668309797</v>
      </c>
      <c r="N732">
        <v>0.45916064726695699</v>
      </c>
      <c r="O732">
        <v>21.666835648382801</v>
      </c>
      <c r="P732">
        <v>381.497754344854</v>
      </c>
      <c r="Q732">
        <v>0.23104172542295501</v>
      </c>
    </row>
    <row r="733" spans="1:17" x14ac:dyDescent="0.3">
      <c r="A733" t="s">
        <v>1607</v>
      </c>
      <c r="B733" t="s">
        <v>1608</v>
      </c>
      <c r="C733" t="s">
        <v>3158</v>
      </c>
      <c r="D733" t="s">
        <v>429</v>
      </c>
      <c r="E733">
        <v>5941.9005524160002</v>
      </c>
      <c r="F733">
        <v>60.46</v>
      </c>
      <c r="G733">
        <v>-38.344683589537098</v>
      </c>
      <c r="H733">
        <v>-10.257088633073501</v>
      </c>
      <c r="I733">
        <v>-27.468374006342199</v>
      </c>
      <c r="J733">
        <v>1.62509474971122</v>
      </c>
      <c r="K733">
        <v>64.996881137446096</v>
      </c>
      <c r="L733">
        <v>67.978334418856704</v>
      </c>
      <c r="M733">
        <v>29.4777390208376</v>
      </c>
      <c r="N733">
        <v>0.362261413214223</v>
      </c>
      <c r="O733">
        <v>62.0906384386371</v>
      </c>
      <c r="P733">
        <v>3.1212689749275002</v>
      </c>
      <c r="Q733">
        <v>1.2739576655839E-2</v>
      </c>
    </row>
    <row r="734" spans="1:17" hidden="1" x14ac:dyDescent="0.3">
      <c r="A734" t="s">
        <v>1609</v>
      </c>
      <c r="B734" t="s">
        <v>1610</v>
      </c>
      <c r="C734" t="s">
        <v>3163</v>
      </c>
      <c r="D734" t="s">
        <v>266</v>
      </c>
      <c r="E734">
        <v>5929.1678350350003</v>
      </c>
      <c r="F734">
        <v>3511.65</v>
      </c>
      <c r="G734">
        <v>597.11099613918304</v>
      </c>
      <c r="H734">
        <v>21.310882710536202</v>
      </c>
      <c r="I734">
        <v>232.621771374942</v>
      </c>
      <c r="J734">
        <v>19.941455502231801</v>
      </c>
      <c r="K734">
        <v>2685.3458560385898</v>
      </c>
      <c r="L734">
        <v>1720.48466762919</v>
      </c>
      <c r="M734">
        <v>74.755944613350096</v>
      </c>
      <c r="N734">
        <v>0.75725753397517304</v>
      </c>
      <c r="O734">
        <v>0</v>
      </c>
      <c r="P734">
        <v>671.36738056013098</v>
      </c>
      <c r="Q734">
        <v>0.298592382157918</v>
      </c>
    </row>
    <row r="735" spans="1:17" x14ac:dyDescent="0.3">
      <c r="A735" t="s">
        <v>1611</v>
      </c>
      <c r="B735" t="s">
        <v>1612</v>
      </c>
      <c r="C735" t="s">
        <v>3150</v>
      </c>
      <c r="D735" t="s">
        <v>125</v>
      </c>
      <c r="E735">
        <v>5921.7767400000002</v>
      </c>
      <c r="F735">
        <v>638.15</v>
      </c>
      <c r="G735">
        <v>133.65664216583099</v>
      </c>
      <c r="H735">
        <v>9.7087485156645599</v>
      </c>
      <c r="I735">
        <v>100.710630637874</v>
      </c>
      <c r="J735">
        <v>6.5781796457125497</v>
      </c>
      <c r="K735">
        <v>583.63910231442503</v>
      </c>
      <c r="L735">
        <v>465.07015474590901</v>
      </c>
      <c r="M735">
        <v>64.575523329832507</v>
      </c>
      <c r="N735">
        <v>0.82876912806635905</v>
      </c>
      <c r="O735">
        <v>13.9779048812975</v>
      </c>
      <c r="P735">
        <v>204.89727663640701</v>
      </c>
      <c r="Q735">
        <v>8.6683317287214998E-2</v>
      </c>
    </row>
    <row r="736" spans="1:17" x14ac:dyDescent="0.3">
      <c r="A736" t="s">
        <v>1613</v>
      </c>
      <c r="B736" t="s">
        <v>1614</v>
      </c>
      <c r="C736" t="s">
        <v>3149</v>
      </c>
      <c r="D736" t="s">
        <v>734</v>
      </c>
      <c r="E736">
        <v>5910.0554811900001</v>
      </c>
      <c r="F736">
        <v>121.17</v>
      </c>
      <c r="G736">
        <v>-50.706265437652299</v>
      </c>
      <c r="H736">
        <v>-7.4589473677931402</v>
      </c>
      <c r="I736">
        <v>-21.603310694100699</v>
      </c>
      <c r="J736">
        <v>2.27898915044105</v>
      </c>
      <c r="K736">
        <v>128.78943080101999</v>
      </c>
      <c r="L736">
        <v>135.74562649862099</v>
      </c>
      <c r="M736">
        <v>42.5879839883508</v>
      </c>
      <c r="N736">
        <v>1.17868332456932</v>
      </c>
      <c r="O736">
        <v>40.257489477593403</v>
      </c>
      <c r="P736">
        <v>10.657534246575301</v>
      </c>
      <c r="Q736">
        <v>-0.11389461891491499</v>
      </c>
    </row>
    <row r="737" spans="1:17" hidden="1" x14ac:dyDescent="0.3">
      <c r="A737" t="s">
        <v>1615</v>
      </c>
      <c r="B737" t="s">
        <v>1616</v>
      </c>
      <c r="C737" t="s">
        <v>3163</v>
      </c>
      <c r="D737" t="s">
        <v>263</v>
      </c>
      <c r="E737">
        <v>5889.9460780500003</v>
      </c>
      <c r="F737">
        <v>5382.75</v>
      </c>
      <c r="G737">
        <v>73.333067462381706</v>
      </c>
      <c r="H737">
        <v>-2.5670017032197099</v>
      </c>
      <c r="I737">
        <v>25.1011168987053</v>
      </c>
      <c r="J737">
        <v>-6.2605808108723404E-2</v>
      </c>
      <c r="K737">
        <v>5271.7654374680096</v>
      </c>
      <c r="L737">
        <v>4374.5122402228599</v>
      </c>
      <c r="M737">
        <v>42.1401040286827</v>
      </c>
      <c r="N737">
        <v>0.97102026631858196</v>
      </c>
      <c r="O737">
        <v>7.1942780177418602</v>
      </c>
      <c r="P737">
        <v>126.432357395254</v>
      </c>
      <c r="Q737">
        <v>0.15264891827824001</v>
      </c>
    </row>
    <row r="738" spans="1:17" x14ac:dyDescent="0.3">
      <c r="A738" t="s">
        <v>1617</v>
      </c>
      <c r="B738" t="s">
        <v>1618</v>
      </c>
      <c r="C738" t="s">
        <v>3162</v>
      </c>
      <c r="D738" t="s">
        <v>258</v>
      </c>
      <c r="E738">
        <v>5866.877678797</v>
      </c>
      <c r="F738">
        <v>174.43</v>
      </c>
      <c r="G738">
        <v>-24.229844025579499</v>
      </c>
      <c r="H738">
        <v>-7.4285449886342301</v>
      </c>
      <c r="I738">
        <v>-11.0907450526903</v>
      </c>
      <c r="J738">
        <v>7.0022048940675701</v>
      </c>
      <c r="K738">
        <v>171.542173742952</v>
      </c>
      <c r="L738">
        <v>167.85387076864399</v>
      </c>
      <c r="M738">
        <v>52.8504241198168</v>
      </c>
      <c r="N738">
        <v>0.918851550156634</v>
      </c>
      <c r="O738">
        <v>25.895774809379098</v>
      </c>
      <c r="P738">
        <v>34.125336409073398</v>
      </c>
      <c r="Q738">
        <v>-4.9682449365164999E-2</v>
      </c>
    </row>
    <row r="739" spans="1:17" hidden="1" x14ac:dyDescent="0.3">
      <c r="A739" t="s">
        <v>1619</v>
      </c>
      <c r="B739" t="s">
        <v>1620</v>
      </c>
      <c r="C739" t="s">
        <v>3163</v>
      </c>
      <c r="D739" t="s">
        <v>859</v>
      </c>
      <c r="E739">
        <v>5861.4807959999998</v>
      </c>
      <c r="F739">
        <v>683.4</v>
      </c>
      <c r="G739">
        <v>18.724201582711601</v>
      </c>
      <c r="H739">
        <v>-3.1210710689299401</v>
      </c>
      <c r="I739">
        <v>-4.7287368227508599</v>
      </c>
      <c r="J739">
        <v>9.2820974713342803</v>
      </c>
      <c r="K739">
        <v>701.18088800762598</v>
      </c>
      <c r="L739">
        <v>667.51203906815704</v>
      </c>
      <c r="M739">
        <v>59.483489479506098</v>
      </c>
      <c r="N739">
        <v>0.34703132074890602</v>
      </c>
      <c r="O739">
        <v>36.201346210125799</v>
      </c>
      <c r="P739">
        <v>76.224858174316594</v>
      </c>
      <c r="Q739">
        <v>5.2921670727646003E-2</v>
      </c>
    </row>
    <row r="740" spans="1:17" x14ac:dyDescent="0.3">
      <c r="A740" t="s">
        <v>1621</v>
      </c>
      <c r="B740" t="s">
        <v>1622</v>
      </c>
      <c r="C740" t="s">
        <v>3162</v>
      </c>
      <c r="D740" t="s">
        <v>400</v>
      </c>
      <c r="E740">
        <v>5851.6191552</v>
      </c>
      <c r="F740">
        <v>119.28</v>
      </c>
      <c r="G740">
        <v>26.057163465311302</v>
      </c>
      <c r="H740">
        <v>-6.0713058623850698</v>
      </c>
      <c r="I740">
        <v>10.3388947336722</v>
      </c>
      <c r="J740">
        <v>3.4329647959232301</v>
      </c>
      <c r="K740">
        <v>128.29255546651501</v>
      </c>
      <c r="L740">
        <v>115.84476559983401</v>
      </c>
      <c r="M740">
        <v>38.403501742970199</v>
      </c>
      <c r="N740">
        <v>0.37069133822670802</v>
      </c>
      <c r="O740">
        <v>42.4798792756539</v>
      </c>
      <c r="P740">
        <v>83.366641045349695</v>
      </c>
      <c r="Q740">
        <v>7.6219772870454006E-2</v>
      </c>
    </row>
    <row r="741" spans="1:17" x14ac:dyDescent="0.3">
      <c r="A741" t="s">
        <v>1623</v>
      </c>
      <c r="B741" t="s">
        <v>1624</v>
      </c>
      <c r="C741" t="s">
        <v>3160</v>
      </c>
      <c r="D741" t="s">
        <v>859</v>
      </c>
      <c r="E741">
        <v>5842.4179175460004</v>
      </c>
      <c r="F741">
        <v>32.97</v>
      </c>
      <c r="G741">
        <v>-49.743106440221602</v>
      </c>
      <c r="H741">
        <v>-19.691023421998501</v>
      </c>
      <c r="I741">
        <v>-36.884269695318899</v>
      </c>
      <c r="J741">
        <v>3.8357346275361501</v>
      </c>
      <c r="K741">
        <v>37.90933113186</v>
      </c>
      <c r="L741">
        <v>41.400055084491399</v>
      </c>
      <c r="M741">
        <v>33.797248636296899</v>
      </c>
      <c r="N741">
        <v>0.76118718019442499</v>
      </c>
      <c r="O741">
        <v>63.785259326660601</v>
      </c>
      <c r="P741">
        <v>4.33544303797468</v>
      </c>
      <c r="Q741">
        <v>7.9405439793750008E-3</v>
      </c>
    </row>
    <row r="742" spans="1:17" hidden="1" x14ac:dyDescent="0.3">
      <c r="A742" t="s">
        <v>1625</v>
      </c>
      <c r="B742" t="s">
        <v>1626</v>
      </c>
      <c r="C742" t="s">
        <v>3163</v>
      </c>
      <c r="D742" t="s">
        <v>483</v>
      </c>
      <c r="E742">
        <v>5838.4166580000001</v>
      </c>
      <c r="F742">
        <v>405</v>
      </c>
      <c r="G742">
        <v>-37.154982014637802</v>
      </c>
      <c r="H742">
        <v>-2.89474284207204</v>
      </c>
      <c r="I742">
        <v>-22.2628940391348</v>
      </c>
      <c r="J742">
        <v>-0.50142292570118197</v>
      </c>
      <c r="K742">
        <v>414.59103692583699</v>
      </c>
      <c r="L742">
        <v>430.027385582497</v>
      </c>
      <c r="M742">
        <v>47.725068471565102</v>
      </c>
      <c r="N742">
        <v>0.39048438018388199</v>
      </c>
      <c r="O742">
        <v>39.395061728395</v>
      </c>
      <c r="P742">
        <v>3.0665479068583799</v>
      </c>
      <c r="Q742">
        <v>-5.5482850251664002E-2</v>
      </c>
    </row>
    <row r="743" spans="1:17" hidden="1" x14ac:dyDescent="0.3">
      <c r="A743" t="s">
        <v>1627</v>
      </c>
      <c r="B743" t="s">
        <v>1628</v>
      </c>
      <c r="C743" t="s">
        <v>3148</v>
      </c>
      <c r="D743" t="s">
        <v>24</v>
      </c>
      <c r="E743">
        <v>5819.9258523750004</v>
      </c>
      <c r="F743">
        <v>559.65</v>
      </c>
      <c r="G743">
        <v>25.150927503799</v>
      </c>
      <c r="H743">
        <v>-4.5188768099560104</v>
      </c>
      <c r="I743">
        <v>16.1220675592192</v>
      </c>
      <c r="J743">
        <v>1.12539982918257</v>
      </c>
      <c r="K743">
        <v>583.81274222286197</v>
      </c>
      <c r="M743">
        <v>38.076039543304702</v>
      </c>
      <c r="N743">
        <v>0.46615603164070502</v>
      </c>
      <c r="O743">
        <v>35.959974984365203</v>
      </c>
      <c r="P743">
        <v>53.328767123287598</v>
      </c>
    </row>
    <row r="744" spans="1:17" x14ac:dyDescent="0.3">
      <c r="A744" t="s">
        <v>1629</v>
      </c>
      <c r="B744" t="s">
        <v>1630</v>
      </c>
      <c r="C744" t="s">
        <v>3152</v>
      </c>
      <c r="D744" t="s">
        <v>169</v>
      </c>
      <c r="E744">
        <v>5773.78296968</v>
      </c>
      <c r="F744">
        <v>637.1</v>
      </c>
      <c r="G744">
        <v>28.543282785678802</v>
      </c>
      <c r="H744">
        <v>-6.8268581106996802</v>
      </c>
      <c r="I744">
        <v>25.966362097929</v>
      </c>
      <c r="J744">
        <v>3.3353390965351402</v>
      </c>
      <c r="K744">
        <v>629.72433881569305</v>
      </c>
      <c r="L744">
        <v>565.16128845954597</v>
      </c>
      <c r="M744">
        <v>59.726619690588301</v>
      </c>
      <c r="N744">
        <v>0.45826300126888098</v>
      </c>
      <c r="O744">
        <v>13.278920106733599</v>
      </c>
      <c r="P744">
        <v>71.678792778226807</v>
      </c>
    </row>
    <row r="745" spans="1:17" x14ac:dyDescent="0.3">
      <c r="A745" t="s">
        <v>1631</v>
      </c>
      <c r="B745" t="s">
        <v>1632</v>
      </c>
      <c r="C745" t="s">
        <v>3154</v>
      </c>
      <c r="D745" t="s">
        <v>184</v>
      </c>
      <c r="E745">
        <v>5702.8352914199904</v>
      </c>
      <c r="F745">
        <v>467.9</v>
      </c>
      <c r="G745">
        <v>14.5149597859268</v>
      </c>
      <c r="H745">
        <v>-4.2491163625552399</v>
      </c>
      <c r="I745">
        <v>7.90305200053586</v>
      </c>
      <c r="J745">
        <v>0.17043983443577701</v>
      </c>
      <c r="K745">
        <v>480.98849334796199</v>
      </c>
      <c r="L745">
        <v>439.88742730970898</v>
      </c>
      <c r="M745">
        <v>49.764519953547499</v>
      </c>
      <c r="N745">
        <v>0.99673064892333296</v>
      </c>
      <c r="O745">
        <v>15.943577687539999</v>
      </c>
      <c r="P745">
        <v>50.498552589256903</v>
      </c>
      <c r="Q745">
        <v>0.188529017713813</v>
      </c>
    </row>
    <row r="746" spans="1:17" hidden="1" x14ac:dyDescent="0.3">
      <c r="A746" t="s">
        <v>1633</v>
      </c>
      <c r="B746" t="s">
        <v>1634</v>
      </c>
      <c r="C746" t="s">
        <v>3163</v>
      </c>
      <c r="D746" t="s">
        <v>600</v>
      </c>
      <c r="E746">
        <v>5702.7308596499997</v>
      </c>
      <c r="F746">
        <v>2253.35</v>
      </c>
      <c r="G746">
        <v>113.786620316998</v>
      </c>
      <c r="H746">
        <v>16.248373371945799</v>
      </c>
      <c r="I746">
        <v>112.21349242216</v>
      </c>
      <c r="J746">
        <v>23.864582848769999</v>
      </c>
      <c r="K746">
        <v>1853.7024883111001</v>
      </c>
      <c r="L746">
        <v>1440.0576993649199</v>
      </c>
      <c r="M746">
        <v>75.044411936593207</v>
      </c>
      <c r="N746">
        <v>2.4311247579284201</v>
      </c>
      <c r="O746">
        <v>7.3068986176137702</v>
      </c>
      <c r="P746">
        <v>177.796954940516</v>
      </c>
      <c r="Q746">
        <v>0.18104940547662299</v>
      </c>
    </row>
    <row r="747" spans="1:17" hidden="1" x14ac:dyDescent="0.3">
      <c r="A747" t="s">
        <v>1635</v>
      </c>
      <c r="B747" t="s">
        <v>1636</v>
      </c>
      <c r="C747" t="s">
        <v>3160</v>
      </c>
      <c r="D747" t="s">
        <v>51</v>
      </c>
      <c r="E747">
        <v>5698.9882900100001</v>
      </c>
      <c r="F747">
        <v>1310.3</v>
      </c>
      <c r="G747">
        <v>-12.8821806927705</v>
      </c>
      <c r="H747">
        <v>-8.2116979680391893</v>
      </c>
      <c r="I747">
        <v>3.5292293592212101</v>
      </c>
      <c r="J747">
        <v>2.7926152542622901E-2</v>
      </c>
      <c r="K747">
        <v>1314.7669927735201</v>
      </c>
      <c r="M747">
        <v>42.6200308762687</v>
      </c>
      <c r="N747">
        <v>0.91295086283238702</v>
      </c>
      <c r="O747">
        <v>15.309471113485399</v>
      </c>
      <c r="P747">
        <v>35.082474226804102</v>
      </c>
    </row>
    <row r="748" spans="1:17" hidden="1" x14ac:dyDescent="0.3">
      <c r="A748" t="s">
        <v>1637</v>
      </c>
      <c r="B748" t="s">
        <v>1638</v>
      </c>
      <c r="C748" t="s">
        <v>3163</v>
      </c>
      <c r="D748" t="s">
        <v>21</v>
      </c>
      <c r="E748">
        <v>5697.8524200000002</v>
      </c>
      <c r="F748">
        <v>97.5</v>
      </c>
      <c r="G748">
        <v>-20.296889520723202</v>
      </c>
      <c r="H748">
        <v>-20.544092566061</v>
      </c>
      <c r="I748">
        <v>-1.2402697455719001</v>
      </c>
      <c r="J748">
        <v>-0.91854681470186395</v>
      </c>
      <c r="K748">
        <v>115.33496223051399</v>
      </c>
      <c r="L748">
        <v>110.777548885477</v>
      </c>
      <c r="M748">
        <v>29.113705365846201</v>
      </c>
      <c r="N748">
        <v>0.74745837005722504</v>
      </c>
      <c r="O748">
        <v>46.871794871794798</v>
      </c>
      <c r="P748">
        <v>21.465055437897</v>
      </c>
      <c r="Q748">
        <v>0.26159399047397902</v>
      </c>
    </row>
    <row r="749" spans="1:17" hidden="1" x14ac:dyDescent="0.3">
      <c r="A749" t="s">
        <v>1639</v>
      </c>
      <c r="B749" t="s">
        <v>1640</v>
      </c>
      <c r="C749" t="s">
        <v>3163</v>
      </c>
      <c r="D749" t="s">
        <v>1641</v>
      </c>
      <c r="E749">
        <v>5675.2069076600001</v>
      </c>
      <c r="F749">
        <v>318.55</v>
      </c>
      <c r="G749">
        <v>-18.662788457765501</v>
      </c>
      <c r="H749">
        <v>1.6693179997341101</v>
      </c>
      <c r="I749">
        <v>3.03872032507953</v>
      </c>
      <c r="J749">
        <v>-4.4581822534470996</v>
      </c>
      <c r="K749">
        <v>338.60285482389702</v>
      </c>
      <c r="L749">
        <v>307.402975290825</v>
      </c>
      <c r="M749">
        <v>32.2669372638683</v>
      </c>
      <c r="N749">
        <v>2.74108402817469</v>
      </c>
      <c r="O749">
        <v>26.7932820593313</v>
      </c>
      <c r="P749">
        <v>35.0932994062765</v>
      </c>
      <c r="Q749">
        <v>0.120068028264116</v>
      </c>
    </row>
    <row r="750" spans="1:17" x14ac:dyDescent="0.3">
      <c r="A750" t="s">
        <v>1642</v>
      </c>
      <c r="B750" t="s">
        <v>1643</v>
      </c>
      <c r="C750" t="s">
        <v>3159</v>
      </c>
      <c r="D750" t="s">
        <v>274</v>
      </c>
      <c r="E750">
        <v>5657.6988861600003</v>
      </c>
      <c r="F750">
        <v>713.4</v>
      </c>
      <c r="G750">
        <v>-23.2869660893444</v>
      </c>
      <c r="H750">
        <v>1.47035044964685</v>
      </c>
      <c r="I750">
        <v>-9.7155521756943699</v>
      </c>
      <c r="J750">
        <v>4.5369232572182598</v>
      </c>
      <c r="K750">
        <v>714.80466560138098</v>
      </c>
      <c r="L750">
        <v>702.33897696932104</v>
      </c>
      <c r="M750">
        <v>63.668087581389599</v>
      </c>
      <c r="N750">
        <v>0.84294102438923602</v>
      </c>
      <c r="O750">
        <v>23.885618166526498</v>
      </c>
      <c r="P750">
        <v>22.872890113675499</v>
      </c>
    </row>
    <row r="751" spans="1:17" x14ac:dyDescent="0.3">
      <c r="A751" t="s">
        <v>1644</v>
      </c>
      <c r="B751" t="s">
        <v>1645</v>
      </c>
      <c r="C751" t="s">
        <v>3153</v>
      </c>
      <c r="D751" t="s">
        <v>910</v>
      </c>
      <c r="E751">
        <v>5640.734564976</v>
      </c>
      <c r="F751">
        <v>190.56</v>
      </c>
      <c r="G751">
        <v>13.7168973131676</v>
      </c>
      <c r="H751">
        <v>-19.655951384063599</v>
      </c>
      <c r="I751">
        <v>-18.050004151851699</v>
      </c>
      <c r="J751">
        <v>3.6510183853253002</v>
      </c>
      <c r="K751">
        <v>209.29469520262299</v>
      </c>
      <c r="L751">
        <v>200.01016567382001</v>
      </c>
      <c r="M751">
        <v>29.650403074817401</v>
      </c>
      <c r="N751">
        <v>0.62071388239118097</v>
      </c>
      <c r="O751">
        <v>33.606213266162797</v>
      </c>
      <c r="P751">
        <v>51.719745222929902</v>
      </c>
      <c r="Q751">
        <v>3.7005825296661E-2</v>
      </c>
    </row>
    <row r="752" spans="1:17" x14ac:dyDescent="0.3">
      <c r="A752" t="s">
        <v>1646</v>
      </c>
      <c r="B752" t="s">
        <v>1647</v>
      </c>
      <c r="C752" t="s">
        <v>3151</v>
      </c>
      <c r="D752" t="s">
        <v>48</v>
      </c>
      <c r="E752">
        <v>5600.7607541199995</v>
      </c>
      <c r="F752">
        <v>740.2</v>
      </c>
      <c r="G752">
        <v>37.568164071946804</v>
      </c>
      <c r="H752">
        <v>-3.8395535082100301</v>
      </c>
      <c r="I752">
        <v>8.5925787690626105</v>
      </c>
      <c r="J752">
        <v>1.9431405405661399</v>
      </c>
      <c r="K752">
        <v>779.67427566069205</v>
      </c>
      <c r="L752">
        <v>704.22099656609703</v>
      </c>
      <c r="M752">
        <v>41.660185369310298</v>
      </c>
      <c r="N752">
        <v>1.01375476992056</v>
      </c>
      <c r="O752">
        <v>26.5603890840313</v>
      </c>
      <c r="P752">
        <v>88.082835726083005</v>
      </c>
      <c r="Q752">
        <v>0.17872239089595601</v>
      </c>
    </row>
    <row r="753" spans="1:17" x14ac:dyDescent="0.3">
      <c r="A753" t="s">
        <v>1648</v>
      </c>
      <c r="B753" t="s">
        <v>1649</v>
      </c>
      <c r="C753" t="s">
        <v>3159</v>
      </c>
      <c r="D753" t="s">
        <v>159</v>
      </c>
      <c r="E753">
        <v>5595.4400091999996</v>
      </c>
      <c r="F753">
        <v>4950.3500000000004</v>
      </c>
      <c r="G753">
        <v>135.63375512669199</v>
      </c>
      <c r="H753">
        <v>0.229027787598234</v>
      </c>
      <c r="I753">
        <v>42.449120952037497</v>
      </c>
      <c r="J753">
        <v>12.615485829654499</v>
      </c>
      <c r="K753">
        <v>4799.0025715161801</v>
      </c>
      <c r="L753">
        <v>3983.4501138358801</v>
      </c>
      <c r="M753">
        <v>62.1244454954685</v>
      </c>
      <c r="N753">
        <v>0.64905243513629596</v>
      </c>
      <c r="O753">
        <v>14.934297574918901</v>
      </c>
      <c r="P753">
        <v>189.071532846715</v>
      </c>
      <c r="Q753">
        <v>0.21240641413118799</v>
      </c>
    </row>
    <row r="754" spans="1:17" x14ac:dyDescent="0.3">
      <c r="A754" t="s">
        <v>1650</v>
      </c>
      <c r="B754" t="s">
        <v>1651</v>
      </c>
      <c r="C754" t="s">
        <v>3159</v>
      </c>
      <c r="D754" t="s">
        <v>274</v>
      </c>
      <c r="E754">
        <v>5541.0327227400003</v>
      </c>
      <c r="F754">
        <v>1801.4</v>
      </c>
      <c r="G754">
        <v>-57.273485410633903</v>
      </c>
      <c r="H754">
        <v>1.58857255447107</v>
      </c>
      <c r="I754">
        <v>-13.528232874070101</v>
      </c>
      <c r="J754">
        <v>8.3791329869242794</v>
      </c>
      <c r="K754">
        <v>1779.89152574578</v>
      </c>
      <c r="L754">
        <v>1885.64694104313</v>
      </c>
      <c r="M754">
        <v>61.5597234017715</v>
      </c>
      <c r="N754">
        <v>0.84741152785473794</v>
      </c>
      <c r="O754">
        <v>54.538137004551999</v>
      </c>
      <c r="P754">
        <v>12.587499999999901</v>
      </c>
      <c r="Q754">
        <v>6.5853759488980002E-3</v>
      </c>
    </row>
    <row r="755" spans="1:17" hidden="1" x14ac:dyDescent="0.3">
      <c r="A755" t="s">
        <v>1652</v>
      </c>
      <c r="B755" t="s">
        <v>1653</v>
      </c>
      <c r="C755" t="s">
        <v>3150</v>
      </c>
      <c r="D755" t="s">
        <v>125</v>
      </c>
      <c r="E755">
        <v>5539.9102902000004</v>
      </c>
      <c r="F755">
        <v>444.6</v>
      </c>
      <c r="G755">
        <v>-4.2852682964751896</v>
      </c>
      <c r="H755">
        <v>30.369761661156598</v>
      </c>
      <c r="I755">
        <v>27.176011846242101</v>
      </c>
      <c r="J755">
        <v>14.3851317881862</v>
      </c>
      <c r="K755">
        <v>373.767940190807</v>
      </c>
      <c r="M755">
        <v>75.420163100372207</v>
      </c>
      <c r="N755">
        <v>1.2549986405059701</v>
      </c>
      <c r="O755">
        <v>0.87719298245614297</v>
      </c>
      <c r="P755">
        <v>47.683109118086698</v>
      </c>
    </row>
    <row r="756" spans="1:17" x14ac:dyDescent="0.3">
      <c r="A756" t="s">
        <v>1654</v>
      </c>
      <c r="B756" t="s">
        <v>1655</v>
      </c>
      <c r="C756" t="s">
        <v>3162</v>
      </c>
      <c r="D756" t="s">
        <v>460</v>
      </c>
      <c r="E756">
        <v>5527.0926113699998</v>
      </c>
      <c r="F756">
        <v>2095.0500000000002</v>
      </c>
      <c r="G756">
        <v>-4.40566094432151</v>
      </c>
      <c r="H756">
        <v>35.852135532238101</v>
      </c>
      <c r="I756">
        <v>41.6462692676618</v>
      </c>
      <c r="J756">
        <v>3.5035718323715601</v>
      </c>
      <c r="K756">
        <v>1864.45073481692</v>
      </c>
      <c r="L756">
        <v>1626.81941146295</v>
      </c>
      <c r="M756">
        <v>53.1836055233181</v>
      </c>
      <c r="N756">
        <v>0.65427234969748005</v>
      </c>
      <c r="O756">
        <v>14.0784229493329</v>
      </c>
      <c r="P756">
        <v>78.150510204081598</v>
      </c>
      <c r="Q756">
        <v>5.1612905500366998E-2</v>
      </c>
    </row>
    <row r="757" spans="1:17" hidden="1" x14ac:dyDescent="0.3">
      <c r="A757" t="s">
        <v>1656</v>
      </c>
      <c r="B757" t="s">
        <v>1657</v>
      </c>
      <c r="C757" t="s">
        <v>3163</v>
      </c>
      <c r="D757" t="s">
        <v>539</v>
      </c>
      <c r="E757">
        <v>5508.5482551750001</v>
      </c>
      <c r="F757">
        <v>5290.95</v>
      </c>
      <c r="G757">
        <v>44.954438239832903</v>
      </c>
      <c r="H757">
        <v>-3.3721313309123899</v>
      </c>
      <c r="I757">
        <v>12.181567172964099</v>
      </c>
      <c r="J757">
        <v>4.2601861517929001</v>
      </c>
      <c r="K757">
        <v>5508.33984553754</v>
      </c>
      <c r="L757">
        <v>5064.13765734759</v>
      </c>
      <c r="M757">
        <v>42.744667920441501</v>
      </c>
      <c r="N757">
        <v>0.41556516947463401</v>
      </c>
      <c r="O757">
        <v>26.610533080070599</v>
      </c>
      <c r="P757">
        <v>85.153625419932794</v>
      </c>
      <c r="Q757">
        <v>0.14605099413550399</v>
      </c>
    </row>
    <row r="758" spans="1:17" hidden="1" x14ac:dyDescent="0.3">
      <c r="A758" t="s">
        <v>1658</v>
      </c>
      <c r="B758" t="s">
        <v>1659</v>
      </c>
      <c r="C758" t="s">
        <v>3163</v>
      </c>
      <c r="D758" t="s">
        <v>387</v>
      </c>
      <c r="E758">
        <v>5474.7687329999999</v>
      </c>
      <c r="F758">
        <v>918.6</v>
      </c>
      <c r="G758">
        <v>78.343629925310097</v>
      </c>
      <c r="H758">
        <v>14.1474022879777</v>
      </c>
      <c r="I758">
        <v>85.726934685543696</v>
      </c>
      <c r="J758">
        <v>16.635641841344398</v>
      </c>
      <c r="K758">
        <v>808.62687178108695</v>
      </c>
      <c r="L758">
        <v>634.839647919698</v>
      </c>
      <c r="M758">
        <v>67.618294874675797</v>
      </c>
      <c r="N758">
        <v>1.28068818688742</v>
      </c>
      <c r="O758">
        <v>4.6157195732636502</v>
      </c>
      <c r="P758">
        <v>204.626098491129</v>
      </c>
      <c r="Q758">
        <v>0.16867888754943999</v>
      </c>
    </row>
    <row r="759" spans="1:17" x14ac:dyDescent="0.3">
      <c r="A759" t="s">
        <v>1660</v>
      </c>
      <c r="B759" t="s">
        <v>1661</v>
      </c>
      <c r="C759" t="s">
        <v>3152</v>
      </c>
      <c r="D759" t="s">
        <v>263</v>
      </c>
      <c r="E759">
        <v>5410.2816836599904</v>
      </c>
      <c r="F759">
        <v>630.20000000000005</v>
      </c>
      <c r="G759">
        <v>32.074817941982197</v>
      </c>
      <c r="H759">
        <v>10.6462135659777</v>
      </c>
      <c r="I759">
        <v>24.824858235253</v>
      </c>
      <c r="J759">
        <v>17.601070725687102</v>
      </c>
      <c r="K759">
        <v>536.98261681093504</v>
      </c>
      <c r="L759">
        <v>460.07706553313801</v>
      </c>
      <c r="M759">
        <v>75.314932352906993</v>
      </c>
      <c r="N759">
        <v>1.02100536950316</v>
      </c>
      <c r="O759">
        <v>1.6026658203744699</v>
      </c>
      <c r="P759">
        <v>83.144434757337905</v>
      </c>
    </row>
    <row r="760" spans="1:17" x14ac:dyDescent="0.3">
      <c r="A760" t="s">
        <v>1662</v>
      </c>
      <c r="B760" t="s">
        <v>1663</v>
      </c>
      <c r="C760" t="s">
        <v>3152</v>
      </c>
      <c r="D760" t="s">
        <v>460</v>
      </c>
      <c r="E760">
        <v>5379.2216520000002</v>
      </c>
      <c r="F760">
        <v>480.8</v>
      </c>
      <c r="G760">
        <v>17.172432857393201</v>
      </c>
      <c r="H760">
        <v>-9.1400451062823507</v>
      </c>
      <c r="I760">
        <v>21.274984004782599</v>
      </c>
      <c r="J760">
        <v>3.6106826617032599</v>
      </c>
      <c r="K760">
        <v>474.02313618859</v>
      </c>
      <c r="L760">
        <v>409.79393908750001</v>
      </c>
      <c r="M760">
        <v>39.389588017764503</v>
      </c>
      <c r="N760">
        <v>0.39841316850196701</v>
      </c>
      <c r="O760">
        <v>18.760399334442599</v>
      </c>
      <c r="P760">
        <v>65.166609412572996</v>
      </c>
      <c r="Q760">
        <v>1.1081929369245999E-2</v>
      </c>
    </row>
    <row r="761" spans="1:17" hidden="1" x14ac:dyDescent="0.3">
      <c r="A761" t="s">
        <v>1664</v>
      </c>
      <c r="B761" t="s">
        <v>1665</v>
      </c>
      <c r="C761" t="s">
        <v>3163</v>
      </c>
      <c r="D761" t="s">
        <v>600</v>
      </c>
      <c r="E761">
        <v>5370.8621456599903</v>
      </c>
      <c r="F761">
        <v>2685.1</v>
      </c>
      <c r="G761">
        <v>125.120103481445</v>
      </c>
      <c r="H761">
        <v>21.5973331530727</v>
      </c>
      <c r="I761">
        <v>48.066481531946799</v>
      </c>
      <c r="J761">
        <v>-1.3604491228259501</v>
      </c>
      <c r="K761">
        <v>2287.0045159245501</v>
      </c>
      <c r="L761">
        <v>1823.13372569987</v>
      </c>
      <c r="M761">
        <v>65.459456885397003</v>
      </c>
      <c r="N761">
        <v>2.38695953137114</v>
      </c>
      <c r="O761">
        <v>7.74272839000409</v>
      </c>
      <c r="P761">
        <v>177.52971576227301</v>
      </c>
      <c r="Q761">
        <v>0.21030944601026899</v>
      </c>
    </row>
    <row r="762" spans="1:17" hidden="1" x14ac:dyDescent="0.3">
      <c r="A762" t="s">
        <v>1666</v>
      </c>
      <c r="B762" t="s">
        <v>1667</v>
      </c>
      <c r="C762" t="s">
        <v>3163</v>
      </c>
      <c r="D762" t="s">
        <v>405</v>
      </c>
      <c r="E762">
        <v>5367.3908916599903</v>
      </c>
      <c r="F762">
        <v>295.8</v>
      </c>
      <c r="G762">
        <v>-30.451311110959701</v>
      </c>
      <c r="H762">
        <v>4.5844797934006003</v>
      </c>
      <c r="I762">
        <v>-9.4014095739967001</v>
      </c>
      <c r="J762">
        <v>6.9505656751821396</v>
      </c>
      <c r="K762">
        <v>288.72600825549699</v>
      </c>
      <c r="L762">
        <v>291.238191346392</v>
      </c>
      <c r="M762">
        <v>63.576192754367199</v>
      </c>
      <c r="N762">
        <v>0.89288460858761998</v>
      </c>
      <c r="O762">
        <v>31.152805949966101</v>
      </c>
      <c r="P762">
        <v>9.7791798107255499</v>
      </c>
      <c r="Q762">
        <v>8.8982844635840004E-3</v>
      </c>
    </row>
    <row r="763" spans="1:17" hidden="1" x14ac:dyDescent="0.3">
      <c r="A763" t="s">
        <v>1668</v>
      </c>
      <c r="B763" t="s">
        <v>1669</v>
      </c>
      <c r="C763" t="s">
        <v>3163</v>
      </c>
      <c r="D763" t="s">
        <v>138</v>
      </c>
      <c r="E763">
        <v>5365.9114079999999</v>
      </c>
      <c r="F763">
        <v>7035.6</v>
      </c>
      <c r="G763">
        <v>245.30928755789199</v>
      </c>
      <c r="H763">
        <v>10.9222322704479</v>
      </c>
      <c r="I763">
        <v>25.0435068005389</v>
      </c>
      <c r="J763">
        <v>19.733815496227201</v>
      </c>
      <c r="K763">
        <v>5948.98222704812</v>
      </c>
      <c r="L763">
        <v>4979.1829223832601</v>
      </c>
      <c r="M763">
        <v>85.568183248733703</v>
      </c>
      <c r="N763">
        <v>1.5491555598912199</v>
      </c>
      <c r="O763">
        <v>0.233100233100236</v>
      </c>
      <c r="P763">
        <v>280.30270270270199</v>
      </c>
      <c r="Q763">
        <v>0.32211878508847303</v>
      </c>
    </row>
    <row r="764" spans="1:17" x14ac:dyDescent="0.3">
      <c r="A764" t="s">
        <v>1670</v>
      </c>
      <c r="B764" t="s">
        <v>1671</v>
      </c>
      <c r="C764" t="s">
        <v>3159</v>
      </c>
      <c r="D764" t="s">
        <v>184</v>
      </c>
      <c r="E764">
        <v>5355.4942492949904</v>
      </c>
      <c r="F764">
        <v>7885.65</v>
      </c>
      <c r="G764">
        <v>52.589960193866098</v>
      </c>
      <c r="H764">
        <v>0.73100147438970098</v>
      </c>
      <c r="I764">
        <v>-17.220186306188801</v>
      </c>
      <c r="J764">
        <v>3.1551767767097401</v>
      </c>
      <c r="K764">
        <v>7652.6219110271604</v>
      </c>
      <c r="L764">
        <v>6960.6387515779297</v>
      </c>
      <c r="M764">
        <v>54.188458636945697</v>
      </c>
      <c r="N764">
        <v>0.95616032651437899</v>
      </c>
      <c r="O764">
        <v>15.1826418874791</v>
      </c>
      <c r="P764">
        <v>108.888623991735</v>
      </c>
      <c r="Q764">
        <v>0.120960695157404</v>
      </c>
    </row>
    <row r="765" spans="1:17" x14ac:dyDescent="0.3">
      <c r="A765" t="s">
        <v>1672</v>
      </c>
      <c r="B765" t="s">
        <v>1673</v>
      </c>
      <c r="C765" t="s">
        <v>3155</v>
      </c>
      <c r="D765" t="s">
        <v>130</v>
      </c>
      <c r="E765">
        <v>5340.21</v>
      </c>
      <c r="F765">
        <v>8900.35</v>
      </c>
      <c r="G765">
        <v>8.1720170535377594</v>
      </c>
      <c r="H765">
        <v>8.87877332697356</v>
      </c>
      <c r="I765">
        <v>23.6342792471496</v>
      </c>
      <c r="J765">
        <v>2.07188829247999</v>
      </c>
      <c r="K765">
        <v>8397.4210816237301</v>
      </c>
      <c r="L765">
        <v>7168.0796601745997</v>
      </c>
      <c r="M765">
        <v>47.202178520239102</v>
      </c>
      <c r="N765">
        <v>0.68196782336586603</v>
      </c>
      <c r="O765">
        <v>9.2209856915739206</v>
      </c>
      <c r="P765">
        <v>88.007097516925199</v>
      </c>
      <c r="Q765">
        <v>0.12836727939051301</v>
      </c>
    </row>
    <row r="766" spans="1:17" hidden="1" x14ac:dyDescent="0.3">
      <c r="A766" t="s">
        <v>1674</v>
      </c>
      <c r="B766" t="s">
        <v>1675</v>
      </c>
      <c r="C766" t="s">
        <v>3163</v>
      </c>
      <c r="D766" t="s">
        <v>400</v>
      </c>
      <c r="E766">
        <v>5331.5801520249997</v>
      </c>
      <c r="F766">
        <v>590.95000000000005</v>
      </c>
      <c r="G766">
        <v>6.2309333890813097</v>
      </c>
      <c r="H766">
        <v>1.99206669418897</v>
      </c>
      <c r="I766">
        <v>48.233578352722397</v>
      </c>
      <c r="J766">
        <v>3.4349081929184799</v>
      </c>
      <c r="K766">
        <v>554.34875734026696</v>
      </c>
      <c r="L766">
        <v>484.496114489494</v>
      </c>
      <c r="M766">
        <v>66.856707795768003</v>
      </c>
      <c r="N766">
        <v>0.95213514428858403</v>
      </c>
      <c r="O766">
        <v>7.7671545816058796</v>
      </c>
      <c r="P766">
        <v>85.804118849237497</v>
      </c>
      <c r="Q766">
        <v>6.1326962059873001E-2</v>
      </c>
    </row>
    <row r="767" spans="1:17" x14ac:dyDescent="0.3">
      <c r="A767" t="s">
        <v>1676</v>
      </c>
      <c r="B767" t="s">
        <v>1677</v>
      </c>
      <c r="C767" t="s">
        <v>3158</v>
      </c>
      <c r="D767" t="s">
        <v>133</v>
      </c>
      <c r="E767">
        <v>5289.8850000000002</v>
      </c>
      <c r="F767">
        <v>185.61</v>
      </c>
      <c r="G767">
        <v>21.444114508674701</v>
      </c>
      <c r="H767">
        <v>-3.5909128247283801</v>
      </c>
      <c r="I767">
        <v>-19.559119125427301</v>
      </c>
      <c r="J767">
        <v>3.6387222535347998</v>
      </c>
      <c r="K767">
        <v>195.24207039574301</v>
      </c>
      <c r="L767">
        <v>188.95188435697801</v>
      </c>
      <c r="M767">
        <v>41.417702185443702</v>
      </c>
      <c r="N767">
        <v>0.541086058242644</v>
      </c>
      <c r="O767">
        <v>42.745541727277597</v>
      </c>
      <c r="P767">
        <v>50.718635809987802</v>
      </c>
      <c r="Q767">
        <v>2.2547527498221E-2</v>
      </c>
    </row>
    <row r="768" spans="1:17" x14ac:dyDescent="0.3">
      <c r="A768" t="s">
        <v>1678</v>
      </c>
      <c r="B768" t="s">
        <v>1679</v>
      </c>
      <c r="C768" t="s">
        <v>3154</v>
      </c>
      <c r="D768" t="s">
        <v>184</v>
      </c>
      <c r="E768">
        <v>5264.4878264999998</v>
      </c>
      <c r="F768">
        <v>736.1</v>
      </c>
      <c r="G768">
        <v>26.058154268421202</v>
      </c>
      <c r="H768">
        <v>5.2802566251212699</v>
      </c>
      <c r="I768">
        <v>11.065374775067401</v>
      </c>
      <c r="J768">
        <v>1.74748276272421</v>
      </c>
      <c r="K768">
        <v>690.468032145969</v>
      </c>
      <c r="L768">
        <v>633.03541633307702</v>
      </c>
      <c r="M768">
        <v>62.331624896123401</v>
      </c>
      <c r="N768">
        <v>1.50889748782848</v>
      </c>
      <c r="O768">
        <v>8.5654123081102895</v>
      </c>
      <c r="P768">
        <v>79.208764455264699</v>
      </c>
      <c r="Q768">
        <v>0.149462430569299</v>
      </c>
    </row>
    <row r="769" spans="1:17" hidden="1" x14ac:dyDescent="0.3">
      <c r="A769" t="s">
        <v>1680</v>
      </c>
      <c r="B769" t="s">
        <v>1681</v>
      </c>
      <c r="C769" t="s">
        <v>3163</v>
      </c>
      <c r="D769" t="s">
        <v>429</v>
      </c>
      <c r="E769">
        <v>5259.9179468250004</v>
      </c>
      <c r="F769">
        <v>601.35</v>
      </c>
      <c r="G769">
        <v>-37.3726475897694</v>
      </c>
      <c r="H769">
        <v>-4.57385036320838</v>
      </c>
      <c r="I769">
        <v>-4.93712845226979</v>
      </c>
      <c r="J769">
        <v>8.3146600580141303</v>
      </c>
      <c r="K769">
        <v>567.93356374462201</v>
      </c>
      <c r="L769">
        <v>589.08919547141898</v>
      </c>
      <c r="M769">
        <v>72.848663528069494</v>
      </c>
      <c r="N769">
        <v>0.341629110467219</v>
      </c>
      <c r="O769">
        <v>32.867714309470301</v>
      </c>
      <c r="P769">
        <v>17.623471882640501</v>
      </c>
      <c r="Q769">
        <v>4.6639656236093001E-2</v>
      </c>
    </row>
    <row r="770" spans="1:17" hidden="1" x14ac:dyDescent="0.3">
      <c r="A770" t="s">
        <v>1682</v>
      </c>
      <c r="B770" t="s">
        <v>1683</v>
      </c>
      <c r="C770" t="s">
        <v>3163</v>
      </c>
      <c r="D770" t="s">
        <v>51</v>
      </c>
      <c r="E770">
        <v>5254.0290937500004</v>
      </c>
      <c r="F770">
        <v>746.25</v>
      </c>
      <c r="G770">
        <v>51.024432191817297</v>
      </c>
      <c r="H770">
        <v>13.100508096014201</v>
      </c>
      <c r="I770">
        <v>23.252331086091399</v>
      </c>
      <c r="J770">
        <v>18.090045525229002</v>
      </c>
      <c r="K770">
        <v>623.82483052319606</v>
      </c>
      <c r="L770">
        <v>546.779769691929</v>
      </c>
      <c r="M770">
        <v>80.429145759514</v>
      </c>
      <c r="N770">
        <v>1.02139138035926</v>
      </c>
      <c r="O770">
        <v>0.50251256281406098</v>
      </c>
      <c r="P770">
        <v>87.030075187969899</v>
      </c>
      <c r="Q770">
        <v>0.116420779401245</v>
      </c>
    </row>
    <row r="771" spans="1:17" x14ac:dyDescent="0.3">
      <c r="A771" t="s">
        <v>1684</v>
      </c>
      <c r="B771" t="s">
        <v>1685</v>
      </c>
      <c r="C771" t="s">
        <v>3160</v>
      </c>
      <c r="D771" t="s">
        <v>532</v>
      </c>
      <c r="E771">
        <v>5254.0204270759996</v>
      </c>
      <c r="F771">
        <v>105.46</v>
      </c>
      <c r="G771">
        <v>-40.776117539398101</v>
      </c>
      <c r="H771">
        <v>2.1148016725441399</v>
      </c>
      <c r="I771">
        <v>-3.9497529402773099</v>
      </c>
      <c r="J771">
        <v>-0.56277108222241201</v>
      </c>
      <c r="K771">
        <v>108.143118616187</v>
      </c>
      <c r="L771">
        <v>108.59961475563399</v>
      </c>
      <c r="M771">
        <v>33.707211301845703</v>
      </c>
      <c r="N771">
        <v>0.63828021600532203</v>
      </c>
      <c r="O771">
        <v>26.777925279726901</v>
      </c>
      <c r="P771">
        <v>15.256830601092799</v>
      </c>
      <c r="Q771">
        <v>-9.3725356306786994E-2</v>
      </c>
    </row>
    <row r="772" spans="1:17" hidden="1" x14ac:dyDescent="0.3">
      <c r="A772" t="s">
        <v>1686</v>
      </c>
      <c r="B772" t="s">
        <v>1687</v>
      </c>
      <c r="C772" t="s">
        <v>3163</v>
      </c>
      <c r="D772" t="s">
        <v>266</v>
      </c>
      <c r="E772">
        <v>5252.4752691599997</v>
      </c>
      <c r="F772">
        <v>428.4</v>
      </c>
      <c r="G772">
        <v>60.576659283428903</v>
      </c>
      <c r="H772">
        <v>-4.2694135965752702</v>
      </c>
      <c r="I772">
        <v>40.414543849849302</v>
      </c>
      <c r="J772">
        <v>-0.58243497571827096</v>
      </c>
      <c r="K772">
        <v>398.22177403348797</v>
      </c>
      <c r="L772">
        <v>320.03395145492402</v>
      </c>
      <c r="M772">
        <v>49.981035224495102</v>
      </c>
      <c r="N772">
        <v>0.48842087253528799</v>
      </c>
      <c r="O772">
        <v>15.137721755368799</v>
      </c>
      <c r="P772">
        <v>128.5409442518</v>
      </c>
    </row>
    <row r="773" spans="1:17" hidden="1" x14ac:dyDescent="0.3">
      <c r="A773" t="s">
        <v>1688</v>
      </c>
      <c r="B773" t="s">
        <v>1689</v>
      </c>
      <c r="C773" t="s">
        <v>3163</v>
      </c>
      <c r="E773">
        <v>5228.9244301799999</v>
      </c>
      <c r="F773">
        <v>2828.1</v>
      </c>
      <c r="G773">
        <v>6658.4028005537502</v>
      </c>
      <c r="H773">
        <v>89.462722501914499</v>
      </c>
      <c r="I773">
        <v>488.452690343982</v>
      </c>
      <c r="J773">
        <v>5.4283236628961502</v>
      </c>
      <c r="K773">
        <v>1868.4837588456901</v>
      </c>
      <c r="L773">
        <v>953.52956365150396</v>
      </c>
      <c r="M773">
        <v>60.815888151764398</v>
      </c>
      <c r="N773">
        <v>0.80613986105428703</v>
      </c>
      <c r="O773">
        <v>12.054029206888</v>
      </c>
      <c r="P773">
        <v>6685.2687140115104</v>
      </c>
    </row>
    <row r="774" spans="1:17" hidden="1" x14ac:dyDescent="0.3">
      <c r="A774" t="s">
        <v>1690</v>
      </c>
      <c r="B774" t="s">
        <v>1691</v>
      </c>
      <c r="C774" t="s">
        <v>3163</v>
      </c>
      <c r="D774" t="s">
        <v>184</v>
      </c>
      <c r="E774">
        <v>5218.7674686399996</v>
      </c>
      <c r="F774">
        <v>2367.1999999999998</v>
      </c>
      <c r="G774">
        <v>29.720823767304701</v>
      </c>
      <c r="H774">
        <v>3.2554704693676699</v>
      </c>
      <c r="I774">
        <v>40.594381724735399</v>
      </c>
      <c r="J774">
        <v>3.3382003163770602</v>
      </c>
      <c r="K774">
        <v>2096.39100336604</v>
      </c>
      <c r="M774">
        <v>57.765023992257497</v>
      </c>
      <c r="N774">
        <v>1.21301888845133</v>
      </c>
      <c r="O774">
        <v>9.8344035147009201</v>
      </c>
      <c r="P774">
        <v>96.627626879308806</v>
      </c>
    </row>
    <row r="775" spans="1:17" x14ac:dyDescent="0.3">
      <c r="A775" t="s">
        <v>1692</v>
      </c>
      <c r="B775" t="s">
        <v>1693</v>
      </c>
      <c r="C775" t="s">
        <v>3157</v>
      </c>
      <c r="D775" t="s">
        <v>1598</v>
      </c>
      <c r="E775">
        <v>5193.9838707299996</v>
      </c>
      <c r="F775">
        <v>434.95</v>
      </c>
      <c r="G775">
        <v>6.0004526131488296</v>
      </c>
      <c r="H775">
        <v>1.14527380100311</v>
      </c>
      <c r="I775">
        <v>7.5820523225231096</v>
      </c>
      <c r="J775">
        <v>8.0943442682880899</v>
      </c>
      <c r="K775">
        <v>408.14161709439998</v>
      </c>
      <c r="L775">
        <v>375.81990895837203</v>
      </c>
      <c r="M775">
        <v>61.895925834338797</v>
      </c>
      <c r="N775">
        <v>0.84017284324641694</v>
      </c>
      <c r="O775">
        <v>4.60972525577652</v>
      </c>
      <c r="P775">
        <v>52.480280455740498</v>
      </c>
      <c r="Q775">
        <v>7.0748466389362996E-2</v>
      </c>
    </row>
    <row r="776" spans="1:17" x14ac:dyDescent="0.3">
      <c r="A776" t="s">
        <v>1694</v>
      </c>
      <c r="B776" t="s">
        <v>1695</v>
      </c>
      <c r="C776" t="s">
        <v>3148</v>
      </c>
      <c r="D776" t="s">
        <v>24</v>
      </c>
      <c r="E776">
        <v>5178.2172531249998</v>
      </c>
      <c r="F776">
        <v>306.25</v>
      </c>
      <c r="G776">
        <v>-42.823652206393398</v>
      </c>
      <c r="H776">
        <v>-4.9414170902323802</v>
      </c>
      <c r="I776">
        <v>-38.017338498753404</v>
      </c>
      <c r="J776">
        <v>-1.4384346483377599</v>
      </c>
      <c r="K776">
        <v>322.71558240692599</v>
      </c>
      <c r="L776">
        <v>339.73046825891703</v>
      </c>
      <c r="M776">
        <v>37.157558535565599</v>
      </c>
      <c r="N776">
        <v>0.77382987399576098</v>
      </c>
      <c r="O776">
        <v>37.877551020408099</v>
      </c>
      <c r="P776">
        <v>0.74013157894736703</v>
      </c>
      <c r="Q776">
        <v>-2.9885233046403E-2</v>
      </c>
    </row>
    <row r="777" spans="1:17" hidden="1" x14ac:dyDescent="0.3">
      <c r="A777" t="s">
        <v>1696</v>
      </c>
      <c r="B777" t="s">
        <v>1697</v>
      </c>
      <c r="C777" t="s">
        <v>3163</v>
      </c>
      <c r="D777" t="s">
        <v>266</v>
      </c>
      <c r="E777">
        <v>5173.8326100000004</v>
      </c>
      <c r="F777">
        <v>2668.85</v>
      </c>
      <c r="G777">
        <v>320.43987720677802</v>
      </c>
      <c r="H777">
        <v>-19.3561611113028</v>
      </c>
      <c r="I777">
        <v>110.95273753636</v>
      </c>
      <c r="J777">
        <v>3.99576324696717</v>
      </c>
      <c r="K777">
        <v>2703.8184447294898</v>
      </c>
      <c r="L777">
        <v>1933.2049003217201</v>
      </c>
      <c r="M777">
        <v>53.146250272590599</v>
      </c>
      <c r="N777">
        <v>0.75364997860504901</v>
      </c>
      <c r="O777">
        <v>34.027764767596501</v>
      </c>
      <c r="P777">
        <v>406.74367088607499</v>
      </c>
      <c r="Q777">
        <v>0.31114194009587198</v>
      </c>
    </row>
    <row r="778" spans="1:17" hidden="1" x14ac:dyDescent="0.3">
      <c r="A778" t="s">
        <v>1698</v>
      </c>
      <c r="B778" t="s">
        <v>1699</v>
      </c>
      <c r="C778" t="s">
        <v>3163</v>
      </c>
      <c r="D778" t="s">
        <v>1700</v>
      </c>
      <c r="E778">
        <v>5168.879891351</v>
      </c>
      <c r="F778">
        <v>63.86</v>
      </c>
      <c r="G778">
        <v>0.21866365666232901</v>
      </c>
      <c r="H778">
        <v>4.3400472690583403</v>
      </c>
      <c r="I778">
        <v>-8.2082556589063493</v>
      </c>
      <c r="J778">
        <v>0.357548133327381</v>
      </c>
      <c r="K778">
        <v>61.9916515168742</v>
      </c>
      <c r="L778">
        <v>58.848067723361602</v>
      </c>
      <c r="M778">
        <v>56.425916595309197</v>
      </c>
      <c r="N778">
        <v>0.94178926227418003</v>
      </c>
      <c r="O778">
        <v>2.4898214844973401</v>
      </c>
      <c r="P778">
        <v>27.719999999999899</v>
      </c>
      <c r="Q778">
        <v>-3.0196124243903E-2</v>
      </c>
    </row>
    <row r="779" spans="1:17" hidden="1" x14ac:dyDescent="0.3">
      <c r="A779" t="s">
        <v>1701</v>
      </c>
      <c r="B779" t="s">
        <v>1702</v>
      </c>
      <c r="C779" t="s">
        <v>3163</v>
      </c>
      <c r="D779" t="s">
        <v>159</v>
      </c>
      <c r="E779">
        <v>5156.9764999999998</v>
      </c>
      <c r="F779">
        <v>299.64999999999998</v>
      </c>
      <c r="G779">
        <v>5130.1516304018796</v>
      </c>
      <c r="H779">
        <v>50.199384231834401</v>
      </c>
      <c r="I779">
        <v>613.39278207909194</v>
      </c>
      <c r="J779">
        <v>2.2092692504576799</v>
      </c>
      <c r="K779">
        <v>212.16727804796099</v>
      </c>
      <c r="L779">
        <v>101.78515388244701</v>
      </c>
      <c r="M779">
        <v>48.639509697663598</v>
      </c>
      <c r="N779">
        <v>1.20110819730269</v>
      </c>
      <c r="O779">
        <v>18.805272818288</v>
      </c>
      <c r="P779">
        <v>5408.2720588235197</v>
      </c>
      <c r="Q779">
        <v>0.25676587506238202</v>
      </c>
    </row>
    <row r="780" spans="1:17" x14ac:dyDescent="0.3">
      <c r="A780" t="s">
        <v>1703</v>
      </c>
      <c r="B780" t="s">
        <v>1704</v>
      </c>
      <c r="C780" t="s">
        <v>3160</v>
      </c>
      <c r="D780" t="s">
        <v>1487</v>
      </c>
      <c r="E780">
        <v>5110.2679052699996</v>
      </c>
      <c r="F780">
        <v>903.3</v>
      </c>
      <c r="G780">
        <v>-10.5137527055275</v>
      </c>
      <c r="H780">
        <v>6.0829275884658998</v>
      </c>
      <c r="I780">
        <v>-20.783984549674301</v>
      </c>
      <c r="J780">
        <v>10.8235988518555</v>
      </c>
      <c r="K780">
        <v>872.40213559540905</v>
      </c>
      <c r="L780">
        <v>856.61416738415096</v>
      </c>
      <c r="M780">
        <v>56.842116683690797</v>
      </c>
      <c r="N780">
        <v>1.20308877304909</v>
      </c>
      <c r="O780">
        <v>22.428871914092699</v>
      </c>
      <c r="P780">
        <v>17.586565998437798</v>
      </c>
      <c r="Q780">
        <v>0.158124758152692</v>
      </c>
    </row>
    <row r="781" spans="1:17" x14ac:dyDescent="0.3">
      <c r="A781" t="s">
        <v>1705</v>
      </c>
      <c r="B781" t="s">
        <v>1706</v>
      </c>
      <c r="C781" t="s">
        <v>3157</v>
      </c>
      <c r="D781" t="s">
        <v>303</v>
      </c>
      <c r="E781">
        <v>5091.9771796349996</v>
      </c>
      <c r="F781">
        <v>238.65</v>
      </c>
      <c r="G781">
        <v>-22.263678086299301</v>
      </c>
      <c r="H781">
        <v>-7.4055325891496802</v>
      </c>
      <c r="I781">
        <v>1.0852315033239299</v>
      </c>
      <c r="J781">
        <v>0.98018267782511603</v>
      </c>
      <c r="K781">
        <v>250.17454259879599</v>
      </c>
      <c r="L781">
        <v>242.978280086513</v>
      </c>
      <c r="M781">
        <v>48.534992344826598</v>
      </c>
      <c r="N781">
        <v>0.53280717958717905</v>
      </c>
      <c r="O781">
        <v>24.4919337942593</v>
      </c>
      <c r="P781">
        <v>26.269841269841201</v>
      </c>
      <c r="Q781">
        <v>-9.2439863742945994E-2</v>
      </c>
    </row>
    <row r="782" spans="1:17" x14ac:dyDescent="0.3">
      <c r="A782" t="s">
        <v>1707</v>
      </c>
      <c r="B782" t="s">
        <v>1708</v>
      </c>
      <c r="C782" t="s">
        <v>3158</v>
      </c>
      <c r="D782" t="s">
        <v>1162</v>
      </c>
      <c r="E782">
        <v>5082.6637485000001</v>
      </c>
      <c r="F782">
        <v>3032.1</v>
      </c>
      <c r="G782">
        <v>-9.2742904211163193</v>
      </c>
      <c r="H782">
        <v>-2.18448715600152</v>
      </c>
      <c r="I782">
        <v>-21.546447961071099</v>
      </c>
      <c r="J782">
        <v>2.44646774083914</v>
      </c>
      <c r="K782">
        <v>3087.3844321551801</v>
      </c>
      <c r="L782">
        <v>3008.0013727294199</v>
      </c>
      <c r="M782">
        <v>46.940724433389498</v>
      </c>
      <c r="N782">
        <v>0.42294366849502901</v>
      </c>
      <c r="O782">
        <v>22.027637610896701</v>
      </c>
      <c r="P782">
        <v>31.830434782608599</v>
      </c>
      <c r="Q782">
        <v>-7.3617814066288007E-2</v>
      </c>
    </row>
    <row r="783" spans="1:17" hidden="1" x14ac:dyDescent="0.3">
      <c r="A783" t="s">
        <v>1709</v>
      </c>
      <c r="B783" t="s">
        <v>1710</v>
      </c>
      <c r="C783" t="s">
        <v>3163</v>
      </c>
      <c r="D783" t="s">
        <v>1344</v>
      </c>
      <c r="E783">
        <v>5069.6073746299999</v>
      </c>
      <c r="F783">
        <v>702.05</v>
      </c>
      <c r="G783">
        <v>29.110536220083802</v>
      </c>
      <c r="H783">
        <v>-6.5266938901034397</v>
      </c>
      <c r="I783">
        <v>48.020072343838898</v>
      </c>
      <c r="J783">
        <v>4.8360117867542396</v>
      </c>
      <c r="K783">
        <v>689.10404991335304</v>
      </c>
      <c r="L783">
        <v>568.47632004107504</v>
      </c>
      <c r="M783">
        <v>50.846844841582502</v>
      </c>
      <c r="N783">
        <v>0.20093287420036801</v>
      </c>
      <c r="O783">
        <v>22.469909550601798</v>
      </c>
      <c r="P783">
        <v>87.213333333333296</v>
      </c>
      <c r="Q783">
        <v>1.3841689132156E-2</v>
      </c>
    </row>
    <row r="784" spans="1:17" x14ac:dyDescent="0.3">
      <c r="A784" t="s">
        <v>1711</v>
      </c>
      <c r="B784" t="s">
        <v>1712</v>
      </c>
      <c r="C784" t="s">
        <v>3157</v>
      </c>
      <c r="D784" t="s">
        <v>834</v>
      </c>
      <c r="E784">
        <v>5044.2778933250002</v>
      </c>
      <c r="F784">
        <v>411.35</v>
      </c>
      <c r="G784">
        <v>-16.967436300405101</v>
      </c>
      <c r="H784">
        <v>8.1274433131622601</v>
      </c>
      <c r="I784">
        <v>18.687661825779301</v>
      </c>
      <c r="J784">
        <v>7.5485591125419704</v>
      </c>
      <c r="K784">
        <v>381.86833091805102</v>
      </c>
      <c r="L784">
        <v>355.44003602077203</v>
      </c>
      <c r="M784">
        <v>66.216258569504703</v>
      </c>
      <c r="N784">
        <v>1.1146284669455699</v>
      </c>
      <c r="O784">
        <v>9.3715813783882194</v>
      </c>
      <c r="P784">
        <v>53.517447284941198</v>
      </c>
      <c r="Q784">
        <v>1.6524809732138001E-2</v>
      </c>
    </row>
    <row r="785" spans="1:17" hidden="1" x14ac:dyDescent="0.3">
      <c r="A785" t="s">
        <v>1713</v>
      </c>
      <c r="B785" t="s">
        <v>1714</v>
      </c>
      <c r="C785" t="s">
        <v>3163</v>
      </c>
      <c r="D785" t="s">
        <v>282</v>
      </c>
      <c r="E785">
        <v>5025.9318007599904</v>
      </c>
      <c r="F785">
        <v>1190.8</v>
      </c>
      <c r="G785">
        <v>416.87837877967701</v>
      </c>
      <c r="H785">
        <v>9.3541373196395501</v>
      </c>
      <c r="I785">
        <v>97.625280201638006</v>
      </c>
      <c r="J785">
        <v>19.8338749584914</v>
      </c>
      <c r="K785">
        <v>959.38263019736803</v>
      </c>
      <c r="L785">
        <v>658.74561520686302</v>
      </c>
      <c r="M785">
        <v>75.629984021292202</v>
      </c>
      <c r="N785">
        <v>0.94869231629726702</v>
      </c>
      <c r="O785">
        <v>0</v>
      </c>
      <c r="P785">
        <v>652.24257738471204</v>
      </c>
      <c r="Q785">
        <v>0.213776267559495</v>
      </c>
    </row>
    <row r="786" spans="1:17" x14ac:dyDescent="0.3">
      <c r="A786" t="s">
        <v>1715</v>
      </c>
      <c r="B786" t="s">
        <v>1716</v>
      </c>
      <c r="C786" t="s">
        <v>3156</v>
      </c>
      <c r="D786" t="s">
        <v>77</v>
      </c>
      <c r="E786">
        <v>5012.908739036</v>
      </c>
      <c r="F786">
        <v>221.21</v>
      </c>
      <c r="G786">
        <v>-10.745178549628999</v>
      </c>
      <c r="H786">
        <v>-3.1975302802582699</v>
      </c>
      <c r="I786">
        <v>-0.498472459225547</v>
      </c>
      <c r="J786">
        <v>-3.3026580976973001</v>
      </c>
      <c r="K786">
        <v>225.25037393067001</v>
      </c>
      <c r="L786">
        <v>215.69493110509001</v>
      </c>
      <c r="M786">
        <v>39.431951911465099</v>
      </c>
      <c r="N786">
        <v>3.1532222503482998</v>
      </c>
      <c r="O786">
        <v>16.631255368202101</v>
      </c>
      <c r="P786">
        <v>20.550408719345999</v>
      </c>
      <c r="Q786">
        <v>-6.5830557881164001E-2</v>
      </c>
    </row>
    <row r="787" spans="1:17" hidden="1" x14ac:dyDescent="0.3">
      <c r="A787" t="s">
        <v>1717</v>
      </c>
      <c r="B787" t="s">
        <v>1718</v>
      </c>
      <c r="C787" t="s">
        <v>3163</v>
      </c>
      <c r="D787" t="s">
        <v>483</v>
      </c>
      <c r="E787">
        <v>5003.9994047399996</v>
      </c>
      <c r="F787">
        <v>712.7</v>
      </c>
      <c r="G787">
        <v>42.120452872999103</v>
      </c>
      <c r="H787">
        <v>-2.62232459402053</v>
      </c>
      <c r="I787">
        <v>56.482830580399799</v>
      </c>
      <c r="J787">
        <v>13.1667410034871</v>
      </c>
      <c r="K787">
        <v>694.38779943974998</v>
      </c>
      <c r="M787">
        <v>56.098722474213297</v>
      </c>
      <c r="N787">
        <v>0.52810350647686</v>
      </c>
      <c r="O787">
        <v>32.734670969552397</v>
      </c>
      <c r="P787">
        <v>91.895530425417306</v>
      </c>
    </row>
    <row r="788" spans="1:17" hidden="1" x14ac:dyDescent="0.3">
      <c r="A788" t="s">
        <v>1719</v>
      </c>
      <c r="B788" t="s">
        <v>1720</v>
      </c>
      <c r="C788" t="s">
        <v>3163</v>
      </c>
      <c r="D788" t="s">
        <v>103</v>
      </c>
      <c r="E788">
        <v>4978.4438501300001</v>
      </c>
      <c r="F788">
        <v>1439.3</v>
      </c>
      <c r="G788">
        <v>724.79089127596205</v>
      </c>
      <c r="H788">
        <v>31.586172124872999</v>
      </c>
      <c r="I788">
        <v>192.594503465321</v>
      </c>
      <c r="J788">
        <v>14.416220900450201</v>
      </c>
      <c r="K788">
        <v>1168.86171627411</v>
      </c>
      <c r="L788">
        <v>752.02705173451795</v>
      </c>
      <c r="M788">
        <v>69.303498425358896</v>
      </c>
      <c r="N788">
        <v>0.86210611238641499</v>
      </c>
      <c r="O788">
        <v>3.1056763704578598</v>
      </c>
      <c r="P788">
        <v>756.72619047619003</v>
      </c>
      <c r="Q788">
        <v>0.19310253082221199</v>
      </c>
    </row>
    <row r="789" spans="1:17" x14ac:dyDescent="0.3">
      <c r="A789" t="s">
        <v>1721</v>
      </c>
      <c r="B789" t="s">
        <v>1722</v>
      </c>
      <c r="C789" t="s">
        <v>3158</v>
      </c>
      <c r="D789" t="s">
        <v>72</v>
      </c>
      <c r="E789">
        <v>4973.0559999999996</v>
      </c>
      <c r="F789">
        <v>706.4</v>
      </c>
      <c r="G789">
        <v>13.3484573242908</v>
      </c>
      <c r="H789">
        <v>-2.4641941896144401</v>
      </c>
      <c r="I789">
        <v>-30.8482357850428</v>
      </c>
      <c r="J789">
        <v>17.442732816113701</v>
      </c>
      <c r="K789">
        <v>745.27143591000299</v>
      </c>
      <c r="L789">
        <v>766.75402541248104</v>
      </c>
      <c r="M789">
        <v>56.762650309556498</v>
      </c>
      <c r="N789">
        <v>1.22857028540084</v>
      </c>
      <c r="O789">
        <v>64.920724801812</v>
      </c>
      <c r="P789">
        <v>69.278696381500097</v>
      </c>
      <c r="Q789">
        <v>4.7102725312929999E-2</v>
      </c>
    </row>
    <row r="790" spans="1:17" x14ac:dyDescent="0.3">
      <c r="A790" t="s">
        <v>1723</v>
      </c>
      <c r="B790" t="s">
        <v>1724</v>
      </c>
      <c r="C790" t="s">
        <v>3162</v>
      </c>
      <c r="D790" t="s">
        <v>258</v>
      </c>
      <c r="E790">
        <v>4967.0475648000001</v>
      </c>
      <c r="F790">
        <v>297.60000000000002</v>
      </c>
      <c r="G790">
        <v>0.80461421276214995</v>
      </c>
      <c r="H790">
        <v>1.19719799148464</v>
      </c>
      <c r="I790">
        <v>1.2144619569336501</v>
      </c>
      <c r="J790">
        <v>5.3563811832035304</v>
      </c>
      <c r="K790">
        <v>286.49046949647402</v>
      </c>
      <c r="L790">
        <v>274.05104646707798</v>
      </c>
      <c r="M790">
        <v>66.817233195091205</v>
      </c>
      <c r="N790">
        <v>0.47191043732196097</v>
      </c>
      <c r="O790">
        <v>12.9032258064516</v>
      </c>
      <c r="P790">
        <v>41.512125534950002</v>
      </c>
      <c r="Q790">
        <v>-1.4547955528817E-2</v>
      </c>
    </row>
    <row r="791" spans="1:17" x14ac:dyDescent="0.3">
      <c r="A791" t="s">
        <v>1725</v>
      </c>
      <c r="B791" t="s">
        <v>1726</v>
      </c>
      <c r="C791" t="s">
        <v>3157</v>
      </c>
      <c r="D791" t="s">
        <v>452</v>
      </c>
      <c r="E791">
        <v>4957.9043059699998</v>
      </c>
      <c r="F791">
        <v>298.89999999999998</v>
      </c>
      <c r="G791">
        <v>-56.403867253145002</v>
      </c>
      <c r="H791">
        <v>-4.6191520701745503</v>
      </c>
      <c r="I791">
        <v>-29.139988127996901</v>
      </c>
      <c r="J791">
        <v>2.0637581437363099</v>
      </c>
      <c r="K791">
        <v>311.14933382713599</v>
      </c>
      <c r="L791">
        <v>347.45778317963698</v>
      </c>
      <c r="M791">
        <v>41.212893689858497</v>
      </c>
      <c r="N791">
        <v>0.36533823984832497</v>
      </c>
      <c r="O791">
        <v>81.465373034459603</v>
      </c>
      <c r="P791">
        <v>13.801637159718201</v>
      </c>
      <c r="Q791">
        <v>-0.105922415711817</v>
      </c>
    </row>
    <row r="792" spans="1:17" x14ac:dyDescent="0.3">
      <c r="A792" t="s">
        <v>1727</v>
      </c>
      <c r="B792" t="s">
        <v>1728</v>
      </c>
      <c r="C792" t="s">
        <v>3150</v>
      </c>
      <c r="D792" t="s">
        <v>992</v>
      </c>
      <c r="E792">
        <v>4923.7385761199903</v>
      </c>
      <c r="F792">
        <v>38.6</v>
      </c>
      <c r="G792">
        <v>21.310670035516601</v>
      </c>
      <c r="H792">
        <v>-0.26839434301013299</v>
      </c>
      <c r="I792">
        <v>12.4155581007679</v>
      </c>
      <c r="J792">
        <v>3.1255565963781198</v>
      </c>
      <c r="K792">
        <v>39.861739799478002</v>
      </c>
      <c r="L792">
        <v>35.779004816918999</v>
      </c>
      <c r="M792">
        <v>39.344029620965401</v>
      </c>
      <c r="N792">
        <v>0.84657298882900001</v>
      </c>
      <c r="O792">
        <v>19.430051813471501</v>
      </c>
      <c r="P792">
        <v>71.5555555555555</v>
      </c>
      <c r="Q792">
        <v>9.8389358884778996E-2</v>
      </c>
    </row>
    <row r="793" spans="1:17" x14ac:dyDescent="0.3">
      <c r="A793" t="s">
        <v>1729</v>
      </c>
      <c r="B793" t="s">
        <v>1730</v>
      </c>
      <c r="C793" t="s">
        <v>3152</v>
      </c>
      <c r="D793" t="s">
        <v>51</v>
      </c>
      <c r="E793">
        <v>4892.6971128199903</v>
      </c>
      <c r="F793">
        <v>196.36</v>
      </c>
      <c r="G793">
        <v>51.968330622380201</v>
      </c>
      <c r="H793">
        <v>8.2002296778071795</v>
      </c>
      <c r="I793">
        <v>46.492415666639197</v>
      </c>
      <c r="J793">
        <v>-0.78762137007405597</v>
      </c>
      <c r="K793">
        <v>178.41023484890999</v>
      </c>
      <c r="L793">
        <v>142.89299241385299</v>
      </c>
      <c r="M793">
        <v>48.271869634359902</v>
      </c>
      <c r="N793">
        <v>0.67685049778717599</v>
      </c>
      <c r="O793">
        <v>22.5809737217355</v>
      </c>
      <c r="P793">
        <v>116.493936052921</v>
      </c>
      <c r="Q793">
        <v>9.5356605261659993E-3</v>
      </c>
    </row>
    <row r="794" spans="1:17" hidden="1" x14ac:dyDescent="0.3">
      <c r="A794" t="s">
        <v>1731</v>
      </c>
      <c r="B794" t="s">
        <v>1732</v>
      </c>
      <c r="C794" t="s">
        <v>3163</v>
      </c>
      <c r="D794" t="s">
        <v>51</v>
      </c>
      <c r="E794">
        <v>4892.1306246719996</v>
      </c>
      <c r="F794">
        <v>89.28</v>
      </c>
      <c r="G794">
        <v>125.337476372742</v>
      </c>
      <c r="H794">
        <v>-4.4888437498217204</v>
      </c>
      <c r="I794">
        <v>88.577545330716205</v>
      </c>
      <c r="J794">
        <v>13.148945789691201</v>
      </c>
      <c r="K794">
        <v>80.490332352791597</v>
      </c>
      <c r="L794">
        <v>61.2345011325408</v>
      </c>
      <c r="M794">
        <v>58.8477530358062</v>
      </c>
      <c r="N794">
        <v>0.61537031279257204</v>
      </c>
      <c r="O794">
        <v>13.015232974910401</v>
      </c>
      <c r="P794">
        <v>185.23961661341801</v>
      </c>
      <c r="Q794">
        <v>5.7056377271403003E-2</v>
      </c>
    </row>
    <row r="795" spans="1:17" hidden="1" x14ac:dyDescent="0.3">
      <c r="A795" t="s">
        <v>1733</v>
      </c>
      <c r="B795" t="s">
        <v>1734</v>
      </c>
      <c r="C795" t="s">
        <v>3163</v>
      </c>
      <c r="D795" t="s">
        <v>992</v>
      </c>
      <c r="E795">
        <v>4886.2195019999999</v>
      </c>
      <c r="F795">
        <v>3896.6</v>
      </c>
      <c r="G795">
        <v>21.8082061194789</v>
      </c>
      <c r="H795">
        <v>13.9452941390846</v>
      </c>
      <c r="I795">
        <v>37.868864203326297</v>
      </c>
      <c r="J795">
        <v>2.0896918769589399</v>
      </c>
      <c r="K795">
        <v>3444.1048978581398</v>
      </c>
      <c r="L795">
        <v>3000.3188275563198</v>
      </c>
      <c r="M795">
        <v>74.934351563265807</v>
      </c>
      <c r="N795">
        <v>0.79853489791765497</v>
      </c>
      <c r="O795">
        <v>2.4739516501565499</v>
      </c>
      <c r="P795">
        <v>77.9919605335282</v>
      </c>
      <c r="Q795">
        <v>6.0562500595614001E-2</v>
      </c>
    </row>
    <row r="796" spans="1:17" x14ac:dyDescent="0.3">
      <c r="A796" t="s">
        <v>1735</v>
      </c>
      <c r="B796" t="s">
        <v>1736</v>
      </c>
      <c r="C796" t="s">
        <v>3154</v>
      </c>
      <c r="D796" t="s">
        <v>184</v>
      </c>
      <c r="E796">
        <v>4860.0988640699998</v>
      </c>
      <c r="F796">
        <v>121.82</v>
      </c>
      <c r="G796">
        <v>-25.602405560841099</v>
      </c>
      <c r="H796">
        <v>-11.0072522689197</v>
      </c>
      <c r="I796">
        <v>-20.005434003971398</v>
      </c>
      <c r="J796">
        <v>4.67696246614444</v>
      </c>
      <c r="K796">
        <v>122.585418923627</v>
      </c>
      <c r="L796">
        <v>123.27564815105301</v>
      </c>
      <c r="M796">
        <v>60.823972812799099</v>
      </c>
      <c r="N796">
        <v>0.95239269840942598</v>
      </c>
      <c r="O796">
        <v>22.853390247906699</v>
      </c>
      <c r="P796">
        <v>19.022960429897399</v>
      </c>
      <c r="Q796">
        <v>1.2825583346164E-2</v>
      </c>
    </row>
    <row r="797" spans="1:17" hidden="1" x14ac:dyDescent="0.3">
      <c r="A797" t="s">
        <v>1737</v>
      </c>
      <c r="B797" t="s">
        <v>1738</v>
      </c>
      <c r="C797" t="s">
        <v>3163</v>
      </c>
      <c r="D797" t="s">
        <v>1739</v>
      </c>
      <c r="E797">
        <v>4859.8253500000001</v>
      </c>
      <c r="F797">
        <v>433.7</v>
      </c>
      <c r="G797">
        <v>-6.64779206664819</v>
      </c>
      <c r="H797">
        <v>0.20209062840272701</v>
      </c>
      <c r="I797">
        <v>-19.713634167138402</v>
      </c>
      <c r="J797">
        <v>3.5461845141744601</v>
      </c>
      <c r="K797">
        <v>424.29719831788401</v>
      </c>
      <c r="L797">
        <v>412.56462960288201</v>
      </c>
      <c r="M797">
        <v>54.156613002884498</v>
      </c>
      <c r="N797">
        <v>1.3937587571345</v>
      </c>
      <c r="O797">
        <v>47.221581738528897</v>
      </c>
      <c r="P797">
        <v>21.945733164628098</v>
      </c>
      <c r="Q797">
        <v>0.301901861637415</v>
      </c>
    </row>
    <row r="798" spans="1:17" x14ac:dyDescent="0.3">
      <c r="A798" t="s">
        <v>1740</v>
      </c>
      <c r="B798" t="s">
        <v>1741</v>
      </c>
      <c r="C798" t="s">
        <v>3148</v>
      </c>
      <c r="D798" t="s">
        <v>405</v>
      </c>
      <c r="E798">
        <v>4853.0561338300004</v>
      </c>
      <c r="F798">
        <v>44.06</v>
      </c>
      <c r="G798">
        <v>-46.902211098418803</v>
      </c>
      <c r="H798">
        <v>-5.54098932083257</v>
      </c>
      <c r="I798">
        <v>-30.071356143255301</v>
      </c>
      <c r="J798">
        <v>-0.55448482986837</v>
      </c>
      <c r="K798">
        <v>47.379682340546303</v>
      </c>
      <c r="L798">
        <v>50.295677933001599</v>
      </c>
      <c r="M798">
        <v>26.4161164081092</v>
      </c>
      <c r="N798">
        <v>0.89723865984167905</v>
      </c>
      <c r="O798">
        <v>55.015887426236901</v>
      </c>
      <c r="P798">
        <v>1.99074074074074</v>
      </c>
    </row>
    <row r="799" spans="1:17" hidden="1" x14ac:dyDescent="0.3">
      <c r="A799" t="s">
        <v>1742</v>
      </c>
      <c r="B799" t="s">
        <v>1743</v>
      </c>
      <c r="C799" t="s">
        <v>3163</v>
      </c>
      <c r="D799" t="s">
        <v>1744</v>
      </c>
      <c r="E799">
        <v>4839.298964736</v>
      </c>
      <c r="F799">
        <v>161.36000000000001</v>
      </c>
      <c r="G799">
        <v>36.702256841271399</v>
      </c>
      <c r="H799">
        <v>8.62754483459155</v>
      </c>
      <c r="I799">
        <v>46.471833707763302</v>
      </c>
      <c r="J799">
        <v>8.8757762166660292</v>
      </c>
      <c r="K799">
        <v>141.523982749563</v>
      </c>
      <c r="L799">
        <v>123.956308008612</v>
      </c>
      <c r="M799">
        <v>76.698880492552703</v>
      </c>
      <c r="N799">
        <v>1.0876692742126799</v>
      </c>
      <c r="O799">
        <v>1.63609320773425</v>
      </c>
      <c r="P799">
        <v>94.644149577804498</v>
      </c>
      <c r="Q799">
        <v>6.7615860675834999E-2</v>
      </c>
    </row>
    <row r="800" spans="1:17" hidden="1" x14ac:dyDescent="0.3">
      <c r="A800" t="s">
        <v>1745</v>
      </c>
      <c r="B800" t="s">
        <v>1746</v>
      </c>
      <c r="C800" t="s">
        <v>3163</v>
      </c>
      <c r="D800" t="s">
        <v>460</v>
      </c>
      <c r="E800">
        <v>4785.7583825000002</v>
      </c>
      <c r="F800">
        <v>105.55</v>
      </c>
      <c r="G800">
        <v>46.950471885997302</v>
      </c>
      <c r="H800">
        <v>8.0507600762898495</v>
      </c>
      <c r="I800">
        <v>-0.21630170781160399</v>
      </c>
      <c r="J800">
        <v>5.44127047599929</v>
      </c>
      <c r="K800">
        <v>102.93321024308899</v>
      </c>
      <c r="L800">
        <v>89.8081137254363</v>
      </c>
      <c r="M800">
        <v>42.719435981492602</v>
      </c>
      <c r="N800">
        <v>0.67020144378291702</v>
      </c>
      <c r="O800">
        <v>11.9848413074372</v>
      </c>
      <c r="P800">
        <v>88.314005352363907</v>
      </c>
      <c r="Q800">
        <v>0.13563547908176099</v>
      </c>
    </row>
    <row r="801" spans="1:17" x14ac:dyDescent="0.3">
      <c r="A801" t="s">
        <v>1747</v>
      </c>
      <c r="B801" t="s">
        <v>1748</v>
      </c>
      <c r="C801" t="s">
        <v>3148</v>
      </c>
      <c r="D801" t="s">
        <v>54</v>
      </c>
      <c r="E801">
        <v>4777.5939736</v>
      </c>
      <c r="F801">
        <v>53.2</v>
      </c>
      <c r="G801">
        <v>18.093214607629498</v>
      </c>
      <c r="H801">
        <v>-15.511009911351</v>
      </c>
      <c r="I801">
        <v>-44.819057378863498</v>
      </c>
      <c r="J801">
        <v>-3.9471379584798898</v>
      </c>
      <c r="K801">
        <v>60.6844211458926</v>
      </c>
      <c r="L801">
        <v>61.385758224378897</v>
      </c>
      <c r="M801">
        <v>30.632667457340698</v>
      </c>
      <c r="N801">
        <v>0.90095834113493001</v>
      </c>
      <c r="O801">
        <v>87.274436090225507</v>
      </c>
      <c r="P801">
        <v>53.2037437005039</v>
      </c>
      <c r="Q801">
        <v>1.0321644120546E-2</v>
      </c>
    </row>
    <row r="802" spans="1:17" x14ac:dyDescent="0.3">
      <c r="A802" t="s">
        <v>1749</v>
      </c>
      <c r="B802" t="s">
        <v>1750</v>
      </c>
      <c r="C802" t="s">
        <v>3162</v>
      </c>
      <c r="D802" t="s">
        <v>460</v>
      </c>
      <c r="E802">
        <v>4772.0165484600002</v>
      </c>
      <c r="F802">
        <v>863.1</v>
      </c>
      <c r="G802">
        <v>-20.158860234052799</v>
      </c>
      <c r="H802">
        <v>-3.3108105437502</v>
      </c>
      <c r="I802">
        <v>6.9980218820339601</v>
      </c>
      <c r="J802">
        <v>3.5205395512519599</v>
      </c>
      <c r="K802">
        <v>879.41558771249095</v>
      </c>
      <c r="L802">
        <v>819.74847984396001</v>
      </c>
      <c r="M802">
        <v>40.090600390732902</v>
      </c>
      <c r="N802">
        <v>0.30797016087051399</v>
      </c>
      <c r="O802">
        <v>12.6984126984126</v>
      </c>
      <c r="P802">
        <v>31.379861481086799</v>
      </c>
      <c r="Q802">
        <v>-0.132303688391289</v>
      </c>
    </row>
    <row r="803" spans="1:17" hidden="1" x14ac:dyDescent="0.3">
      <c r="A803" t="s">
        <v>1751</v>
      </c>
      <c r="B803" t="s">
        <v>1752</v>
      </c>
      <c r="C803" t="s">
        <v>3163</v>
      </c>
      <c r="D803" t="s">
        <v>400</v>
      </c>
      <c r="E803">
        <v>4748.0731685000001</v>
      </c>
      <c r="F803">
        <v>11175.25</v>
      </c>
      <c r="G803">
        <v>-2.7364662796340302</v>
      </c>
      <c r="H803">
        <v>-18.194062731176999</v>
      </c>
      <c r="I803">
        <v>9.6937797959570595</v>
      </c>
      <c r="J803">
        <v>3.79427406260309</v>
      </c>
      <c r="K803">
        <v>11880.140218778201</v>
      </c>
      <c r="L803">
        <v>10824.054208121899</v>
      </c>
      <c r="M803">
        <v>38.875477396913901</v>
      </c>
      <c r="N803">
        <v>0.30395684967001202</v>
      </c>
      <c r="O803">
        <v>27.822643788729501</v>
      </c>
      <c r="P803">
        <v>34.112387867150602</v>
      </c>
      <c r="Q803">
        <v>-1.9017675413086001E-2</v>
      </c>
    </row>
    <row r="804" spans="1:17" x14ac:dyDescent="0.3">
      <c r="A804" t="s">
        <v>1753</v>
      </c>
      <c r="B804" t="s">
        <v>1754</v>
      </c>
      <c r="C804" t="s">
        <v>600</v>
      </c>
      <c r="D804" t="s">
        <v>600</v>
      </c>
      <c r="E804">
        <v>4730.4753496000003</v>
      </c>
      <c r="F804">
        <v>229.04</v>
      </c>
      <c r="G804">
        <v>24.0665412374568</v>
      </c>
      <c r="H804">
        <v>12.137530748484499</v>
      </c>
      <c r="I804">
        <v>25.264885302266698</v>
      </c>
      <c r="J804">
        <v>11.952215763855101</v>
      </c>
      <c r="K804">
        <v>216.50451911792899</v>
      </c>
      <c r="L804">
        <v>189.97442399533799</v>
      </c>
      <c r="M804">
        <v>56.394726823308801</v>
      </c>
      <c r="N804">
        <v>1.5696184583536199</v>
      </c>
      <c r="O804">
        <v>6.1823262312259804</v>
      </c>
      <c r="P804">
        <v>70.797912005965699</v>
      </c>
      <c r="Q804">
        <v>9.2077746209150005E-2</v>
      </c>
    </row>
    <row r="805" spans="1:17" hidden="1" x14ac:dyDescent="0.3">
      <c r="A805" t="s">
        <v>1755</v>
      </c>
      <c r="B805" t="s">
        <v>1756</v>
      </c>
      <c r="C805" t="s">
        <v>3163</v>
      </c>
      <c r="D805" t="s">
        <v>274</v>
      </c>
      <c r="E805">
        <v>4715.5556885799997</v>
      </c>
      <c r="F805">
        <v>383.35</v>
      </c>
      <c r="G805">
        <v>658.92890052194105</v>
      </c>
      <c r="H805">
        <v>1.15422707852856</v>
      </c>
      <c r="I805">
        <v>233.63641910290801</v>
      </c>
      <c r="J805">
        <v>-4.7376826618466801</v>
      </c>
      <c r="K805">
        <v>335.35141728390602</v>
      </c>
      <c r="L805">
        <v>204.876591639662</v>
      </c>
      <c r="M805">
        <v>41.047628118871501</v>
      </c>
      <c r="N805">
        <v>0.62304172788997103</v>
      </c>
      <c r="O805">
        <v>15.794965436285301</v>
      </c>
      <c r="P805">
        <v>685.79481397970699</v>
      </c>
      <c r="Q805">
        <v>0.31127036274110398</v>
      </c>
    </row>
    <row r="806" spans="1:17" x14ac:dyDescent="0.3">
      <c r="A806" t="s">
        <v>1757</v>
      </c>
      <c r="B806" t="s">
        <v>1758</v>
      </c>
      <c r="C806" t="s">
        <v>3160</v>
      </c>
      <c r="D806" t="s">
        <v>122</v>
      </c>
      <c r="E806">
        <v>4711.7979672749998</v>
      </c>
      <c r="F806">
        <v>996.15</v>
      </c>
      <c r="G806">
        <v>17.305155360528101</v>
      </c>
      <c r="H806">
        <v>0.218578432507575</v>
      </c>
      <c r="I806">
        <v>32.697251364277001</v>
      </c>
      <c r="J806">
        <v>15.396821491507</v>
      </c>
      <c r="K806">
        <v>919.29529472684499</v>
      </c>
      <c r="L806">
        <v>819.12203313161001</v>
      </c>
      <c r="M806">
        <v>64.683035951135906</v>
      </c>
      <c r="N806">
        <v>0.50482928539814498</v>
      </c>
      <c r="O806">
        <v>3.8297445163880801</v>
      </c>
      <c r="P806">
        <v>62.769607843137202</v>
      </c>
      <c r="Q806">
        <v>-2.1468952656694001E-2</v>
      </c>
    </row>
    <row r="807" spans="1:17" hidden="1" x14ac:dyDescent="0.3">
      <c r="A807" t="s">
        <v>1759</v>
      </c>
      <c r="B807" t="s">
        <v>1760</v>
      </c>
      <c r="C807" t="s">
        <v>3163</v>
      </c>
      <c r="D807" t="s">
        <v>43</v>
      </c>
      <c r="E807">
        <v>4689.6236434800003</v>
      </c>
      <c r="F807">
        <v>666.45</v>
      </c>
      <c r="G807">
        <v>16.734603672163299</v>
      </c>
      <c r="H807">
        <v>2.7677846997687201</v>
      </c>
      <c r="I807">
        <v>20.879832607485699</v>
      </c>
      <c r="J807">
        <v>10.404876146616999</v>
      </c>
      <c r="K807">
        <v>628.25165090024598</v>
      </c>
      <c r="M807">
        <v>54.093259641313203</v>
      </c>
      <c r="N807">
        <v>0.51573277130531403</v>
      </c>
      <c r="O807">
        <v>7.4574236626903501</v>
      </c>
      <c r="P807">
        <v>54.790384392056602</v>
      </c>
    </row>
    <row r="808" spans="1:17" hidden="1" x14ac:dyDescent="0.3">
      <c r="A808" t="s">
        <v>1761</v>
      </c>
      <c r="B808" t="s">
        <v>1762</v>
      </c>
      <c r="C808" t="s">
        <v>3163</v>
      </c>
      <c r="D808" t="s">
        <v>274</v>
      </c>
      <c r="E808">
        <v>4680.8237397599996</v>
      </c>
      <c r="F808">
        <v>1319.85</v>
      </c>
      <c r="G808">
        <v>66.292289381397296</v>
      </c>
      <c r="H808">
        <v>2.6800071934363698</v>
      </c>
      <c r="I808">
        <v>52.230613026469896</v>
      </c>
      <c r="J808">
        <v>2.8614060375688801</v>
      </c>
      <c r="K808">
        <v>1283.55923075849</v>
      </c>
      <c r="L808">
        <v>1023.50840576911</v>
      </c>
      <c r="M808">
        <v>48.285206415845799</v>
      </c>
      <c r="N808">
        <v>1.0872310406064001</v>
      </c>
      <c r="O808">
        <v>10.4367920597037</v>
      </c>
      <c r="P808">
        <v>111.853932584269</v>
      </c>
      <c r="Q808">
        <v>0.23004219336860399</v>
      </c>
    </row>
    <row r="809" spans="1:17" hidden="1" x14ac:dyDescent="0.3">
      <c r="A809" t="s">
        <v>1763</v>
      </c>
      <c r="B809" t="s">
        <v>1764</v>
      </c>
      <c r="C809" t="s">
        <v>3163</v>
      </c>
      <c r="D809" t="s">
        <v>51</v>
      </c>
      <c r="E809">
        <v>4678.1430878250003</v>
      </c>
      <c r="F809">
        <v>2828.55</v>
      </c>
      <c r="G809">
        <v>78.027241196345301</v>
      </c>
      <c r="H809">
        <v>17.4737959986623</v>
      </c>
      <c r="I809">
        <v>75.796567435069406</v>
      </c>
      <c r="J809">
        <v>0.88604217671085495</v>
      </c>
      <c r="K809">
        <v>2302.0465562968402</v>
      </c>
      <c r="L809">
        <v>1811.3674212247699</v>
      </c>
      <c r="M809">
        <v>72.414325986083099</v>
      </c>
      <c r="N809">
        <v>1.3073085235938799</v>
      </c>
      <c r="O809">
        <v>5.17579678633928</v>
      </c>
      <c r="P809">
        <v>119.770016704867</v>
      </c>
      <c r="Q809">
        <v>0.16970440925313299</v>
      </c>
    </row>
    <row r="810" spans="1:17" x14ac:dyDescent="0.3">
      <c r="A810" t="s">
        <v>1765</v>
      </c>
      <c r="B810" t="s">
        <v>1766</v>
      </c>
      <c r="C810" t="s">
        <v>3157</v>
      </c>
      <c r="D810" t="s">
        <v>834</v>
      </c>
      <c r="E810">
        <v>4672.6827552000004</v>
      </c>
      <c r="F810">
        <v>377.6</v>
      </c>
      <c r="G810">
        <v>99.920873329021205</v>
      </c>
      <c r="H810">
        <v>-3.21133926103475</v>
      </c>
      <c r="I810">
        <v>27.633781005990699</v>
      </c>
      <c r="J810">
        <v>7.3146821557165298</v>
      </c>
      <c r="K810">
        <v>370.60877081495101</v>
      </c>
      <c r="L810">
        <v>305.14908226696599</v>
      </c>
      <c r="M810">
        <v>50.950867408633997</v>
      </c>
      <c r="N810">
        <v>0.32880351685443798</v>
      </c>
      <c r="O810">
        <v>9.0969279661016795</v>
      </c>
      <c r="P810">
        <v>153.67819952972701</v>
      </c>
      <c r="Q810">
        <v>6.7817789097874004E-2</v>
      </c>
    </row>
    <row r="811" spans="1:17" hidden="1" x14ac:dyDescent="0.3">
      <c r="A811" t="s">
        <v>1767</v>
      </c>
      <c r="B811" t="s">
        <v>1768</v>
      </c>
      <c r="C811" t="s">
        <v>3163</v>
      </c>
      <c r="D811" t="s">
        <v>258</v>
      </c>
      <c r="E811">
        <v>4661.8612593750004</v>
      </c>
      <c r="F811">
        <v>2650.95</v>
      </c>
      <c r="G811">
        <v>86.834207461218696</v>
      </c>
      <c r="H811">
        <v>8.4999792524159492</v>
      </c>
      <c r="I811">
        <v>62.096345695989598</v>
      </c>
      <c r="J811">
        <v>9.6900541397608002</v>
      </c>
      <c r="K811">
        <v>2489.2434857376102</v>
      </c>
      <c r="L811">
        <v>2052.5268579947301</v>
      </c>
      <c r="M811">
        <v>67.720304068457907</v>
      </c>
      <c r="N811">
        <v>0.83310008499301602</v>
      </c>
      <c r="O811">
        <v>8.6402987608215902</v>
      </c>
      <c r="P811">
        <v>123.14393939393899</v>
      </c>
      <c r="Q811">
        <v>5.2118151560607E-2</v>
      </c>
    </row>
    <row r="812" spans="1:17" x14ac:dyDescent="0.3">
      <c r="A812" t="s">
        <v>1769</v>
      </c>
      <c r="B812" t="s">
        <v>1770</v>
      </c>
      <c r="C812" t="s">
        <v>3159</v>
      </c>
      <c r="D812" t="s">
        <v>274</v>
      </c>
      <c r="E812">
        <v>4647.80156025</v>
      </c>
      <c r="F812">
        <v>510.5</v>
      </c>
      <c r="G812">
        <v>-2.01876256512673</v>
      </c>
      <c r="H812">
        <v>0.140436903510195</v>
      </c>
      <c r="I812">
        <v>14.5497245781568</v>
      </c>
      <c r="J812">
        <v>6.7278050150657496</v>
      </c>
      <c r="K812">
        <v>514.09820855176804</v>
      </c>
      <c r="L812">
        <v>483.29681014202203</v>
      </c>
      <c r="M812">
        <v>55.708181090600803</v>
      </c>
      <c r="N812">
        <v>0.45595129353581099</v>
      </c>
      <c r="O812">
        <v>20.244857982370199</v>
      </c>
      <c r="P812">
        <v>41.766176062204899</v>
      </c>
      <c r="Q812">
        <v>-3.9951013639130999E-2</v>
      </c>
    </row>
    <row r="813" spans="1:17" hidden="1" x14ac:dyDescent="0.3">
      <c r="A813" t="s">
        <v>1771</v>
      </c>
      <c r="B813" t="s">
        <v>1772</v>
      </c>
      <c r="C813" t="s">
        <v>3163</v>
      </c>
      <c r="D813" t="s">
        <v>184</v>
      </c>
      <c r="E813">
        <v>4643.2270028250005</v>
      </c>
      <c r="F813">
        <v>605.25</v>
      </c>
      <c r="G813">
        <v>12.2400391967966</v>
      </c>
      <c r="H813">
        <v>-0.99360776506163195</v>
      </c>
      <c r="I813">
        <v>-4.03579381488092</v>
      </c>
      <c r="J813">
        <v>3.1554841420159598</v>
      </c>
      <c r="K813">
        <v>609.02821995901502</v>
      </c>
      <c r="L813">
        <v>569.83480410745403</v>
      </c>
      <c r="M813">
        <v>48.523460069392698</v>
      </c>
      <c r="N813">
        <v>0.54612074720943504</v>
      </c>
      <c r="O813">
        <v>16.150351094588999</v>
      </c>
      <c r="P813">
        <v>50.841121495327101</v>
      </c>
      <c r="Q813">
        <v>0.15953889460666301</v>
      </c>
    </row>
    <row r="814" spans="1:17" x14ac:dyDescent="0.3">
      <c r="A814" t="s">
        <v>1773</v>
      </c>
      <c r="B814" t="s">
        <v>1774</v>
      </c>
      <c r="C814" t="s">
        <v>3150</v>
      </c>
      <c r="D814" t="s">
        <v>1775</v>
      </c>
      <c r="E814">
        <v>4637.3766192599996</v>
      </c>
      <c r="F814">
        <v>906.85</v>
      </c>
      <c r="G814">
        <v>16.7479910477376</v>
      </c>
      <c r="H814">
        <v>-15.296258469690599</v>
      </c>
      <c r="I814">
        <v>20.076873606360301</v>
      </c>
      <c r="J814">
        <v>4.7377741337702997</v>
      </c>
      <c r="K814">
        <v>1011.5208662014099</v>
      </c>
      <c r="L814">
        <v>887.05870258203299</v>
      </c>
      <c r="M814">
        <v>33.027551803235802</v>
      </c>
      <c r="N814">
        <v>0.54565932520317395</v>
      </c>
      <c r="O814">
        <v>32.436455863703998</v>
      </c>
      <c r="P814">
        <v>56.030626290433503</v>
      </c>
      <c r="Q814">
        <v>5.5234408432631998E-2</v>
      </c>
    </row>
    <row r="815" spans="1:17" x14ac:dyDescent="0.3">
      <c r="A815" t="s">
        <v>1776</v>
      </c>
      <c r="B815" t="s">
        <v>1777</v>
      </c>
      <c r="C815" t="s">
        <v>3152</v>
      </c>
      <c r="D815" t="s">
        <v>51</v>
      </c>
      <c r="E815">
        <v>4610.9603999999999</v>
      </c>
      <c r="F815">
        <v>505.2</v>
      </c>
      <c r="G815">
        <v>-30.176918242454501</v>
      </c>
      <c r="H815">
        <v>-2.1225580201090302</v>
      </c>
      <c r="I815">
        <v>-9.5275879313676501</v>
      </c>
      <c r="J815">
        <v>-0.41167865968800099</v>
      </c>
      <c r="K815">
        <v>525.37010069885105</v>
      </c>
      <c r="L815">
        <v>513.98283406159896</v>
      </c>
      <c r="M815">
        <v>30.6326870419744</v>
      </c>
      <c r="N815">
        <v>0.46594992637701799</v>
      </c>
      <c r="O815">
        <v>25.692794932699901</v>
      </c>
      <c r="P815">
        <v>17.202180721493999</v>
      </c>
      <c r="Q815">
        <v>-4.2468470134164001E-2</v>
      </c>
    </row>
    <row r="816" spans="1:17" hidden="1" x14ac:dyDescent="0.3">
      <c r="A816" t="s">
        <v>1778</v>
      </c>
      <c r="B816" t="s">
        <v>1779</v>
      </c>
      <c r="C816" t="s">
        <v>3163</v>
      </c>
      <c r="D816" t="s">
        <v>1598</v>
      </c>
      <c r="E816">
        <v>4602.1175898749998</v>
      </c>
      <c r="F816">
        <v>8703.25</v>
      </c>
      <c r="G816">
        <v>-8.2809081779344798</v>
      </c>
      <c r="H816">
        <v>-0.62098170684085396</v>
      </c>
      <c r="I816">
        <v>29.071426225739099</v>
      </c>
      <c r="J816">
        <v>2.5223395474871202</v>
      </c>
      <c r="K816">
        <v>8606.0689155201708</v>
      </c>
      <c r="L816">
        <v>7790.7062249632299</v>
      </c>
      <c r="M816">
        <v>46.183435678525001</v>
      </c>
      <c r="N816">
        <v>1.7523400463782599</v>
      </c>
      <c r="O816">
        <v>4.5471519260046502</v>
      </c>
      <c r="P816">
        <v>49.796473352208601</v>
      </c>
      <c r="Q816">
        <v>1.1475216714725E-2</v>
      </c>
    </row>
    <row r="817" spans="1:17" x14ac:dyDescent="0.3">
      <c r="A817" t="s">
        <v>1780</v>
      </c>
      <c r="B817" t="s">
        <v>1781</v>
      </c>
      <c r="C817" t="s">
        <v>3154</v>
      </c>
      <c r="D817" t="s">
        <v>184</v>
      </c>
      <c r="E817">
        <v>4565.351791782</v>
      </c>
      <c r="F817">
        <v>179.54</v>
      </c>
      <c r="G817">
        <v>7.1691742615327101</v>
      </c>
      <c r="H817">
        <v>6.3686221352556096</v>
      </c>
      <c r="I817">
        <v>-5.7932831500676203</v>
      </c>
      <c r="J817">
        <v>5.8731150119663598</v>
      </c>
      <c r="K817">
        <v>176.32151876686299</v>
      </c>
      <c r="L817">
        <v>171.645697706688</v>
      </c>
      <c r="M817">
        <v>68.617578612250497</v>
      </c>
      <c r="N817">
        <v>0.631843409330763</v>
      </c>
      <c r="O817">
        <v>25.710148156399601</v>
      </c>
      <c r="P817">
        <v>42.435541451804802</v>
      </c>
      <c r="Q817">
        <v>5.8500909052762E-2</v>
      </c>
    </row>
    <row r="818" spans="1:17" hidden="1" x14ac:dyDescent="0.3">
      <c r="A818" t="s">
        <v>1782</v>
      </c>
      <c r="B818" t="s">
        <v>1783</v>
      </c>
      <c r="C818" t="s">
        <v>3163</v>
      </c>
      <c r="D818" t="s">
        <v>48</v>
      </c>
      <c r="E818">
        <v>4564.3229153339998</v>
      </c>
      <c r="F818">
        <v>29.19</v>
      </c>
      <c r="G818">
        <v>43.019885678629002</v>
      </c>
      <c r="H818">
        <v>-4.2013895305853204</v>
      </c>
      <c r="I818">
        <v>34.823963262386599</v>
      </c>
      <c r="J818">
        <v>13.657589672379499</v>
      </c>
      <c r="K818">
        <v>26.8704134917419</v>
      </c>
      <c r="L818">
        <v>21.754935603942901</v>
      </c>
      <c r="M818">
        <v>53.054569815704497</v>
      </c>
      <c r="N818">
        <v>0.58585235363183397</v>
      </c>
      <c r="O818">
        <v>14.5940390544707</v>
      </c>
      <c r="P818">
        <v>95.395807313424996</v>
      </c>
      <c r="Q818">
        <v>0.129008573546428</v>
      </c>
    </row>
    <row r="819" spans="1:17" x14ac:dyDescent="0.3">
      <c r="A819" t="s">
        <v>1784</v>
      </c>
      <c r="B819" t="s">
        <v>1785</v>
      </c>
      <c r="C819" t="s">
        <v>3151</v>
      </c>
      <c r="D819" t="s">
        <v>48</v>
      </c>
      <c r="E819">
        <v>4559.0964600349998</v>
      </c>
      <c r="F819">
        <v>658.85</v>
      </c>
      <c r="G819">
        <v>-19.8228590304706</v>
      </c>
      <c r="H819">
        <v>-13.268499473371699</v>
      </c>
      <c r="I819">
        <v>-0.89079646525551404</v>
      </c>
      <c r="J819">
        <v>1.5036208167618701</v>
      </c>
      <c r="K819">
        <v>669.75427261984896</v>
      </c>
      <c r="L819">
        <v>628.05841965989305</v>
      </c>
      <c r="M819">
        <v>52.781889879144401</v>
      </c>
      <c r="N819">
        <v>0.52311151277197598</v>
      </c>
      <c r="O819">
        <v>53.153221522349497</v>
      </c>
      <c r="P819">
        <v>54.387814879906202</v>
      </c>
      <c r="Q819">
        <v>0.142530394992504</v>
      </c>
    </row>
    <row r="820" spans="1:17" hidden="1" x14ac:dyDescent="0.3">
      <c r="A820" t="s">
        <v>1786</v>
      </c>
      <c r="B820" t="s">
        <v>1787</v>
      </c>
      <c r="C820" t="s">
        <v>3163</v>
      </c>
      <c r="D820" t="s">
        <v>452</v>
      </c>
      <c r="E820">
        <v>4554.986593525</v>
      </c>
      <c r="F820">
        <v>993.25</v>
      </c>
      <c r="G820">
        <v>23.677832516240699</v>
      </c>
      <c r="H820">
        <v>2.3900327989535799</v>
      </c>
      <c r="I820">
        <v>54.907554760338002</v>
      </c>
      <c r="J820">
        <v>11.4522522239275</v>
      </c>
      <c r="K820">
        <v>922.41696384393197</v>
      </c>
      <c r="L820">
        <v>756.81556649968695</v>
      </c>
      <c r="M820">
        <v>67.602543304799894</v>
      </c>
      <c r="N820">
        <v>0.67111444759864003</v>
      </c>
      <c r="O820">
        <v>10.244147998993199</v>
      </c>
      <c r="P820">
        <v>90.2777777777777</v>
      </c>
      <c r="Q820">
        <v>0.17704985338126999</v>
      </c>
    </row>
    <row r="821" spans="1:17" x14ac:dyDescent="0.3">
      <c r="A821" t="s">
        <v>1788</v>
      </c>
      <c r="B821" t="s">
        <v>1789</v>
      </c>
      <c r="C821" t="s">
        <v>3152</v>
      </c>
      <c r="D821" t="s">
        <v>51</v>
      </c>
      <c r="E821">
        <v>4536.4130219999997</v>
      </c>
      <c r="F821">
        <v>563.65</v>
      </c>
      <c r="G821">
        <v>105.232089424672</v>
      </c>
      <c r="H821">
        <v>-9.7660513099743493</v>
      </c>
      <c r="I821">
        <v>42.515716174827702</v>
      </c>
      <c r="J821">
        <v>4.9011979601113902</v>
      </c>
      <c r="K821">
        <v>548.89269970324199</v>
      </c>
      <c r="L821">
        <v>432.919484530283</v>
      </c>
      <c r="M821">
        <v>44.341398079259598</v>
      </c>
      <c r="N821">
        <v>0.45104901715990098</v>
      </c>
      <c r="O821">
        <v>19.755167213696399</v>
      </c>
      <c r="P821">
        <v>139.95317156236601</v>
      </c>
      <c r="Q821">
        <v>2.7636468231370002E-3</v>
      </c>
    </row>
    <row r="822" spans="1:17" x14ac:dyDescent="0.3">
      <c r="A822" t="s">
        <v>1790</v>
      </c>
      <c r="B822" t="s">
        <v>1791</v>
      </c>
      <c r="C822" t="s">
        <v>3162</v>
      </c>
      <c r="D822" t="s">
        <v>460</v>
      </c>
      <c r="E822">
        <v>4533.3177538500004</v>
      </c>
      <c r="F822">
        <v>395.75</v>
      </c>
      <c r="G822">
        <v>0.98096103746947705</v>
      </c>
      <c r="H822">
        <v>-0.132395568313563</v>
      </c>
      <c r="I822">
        <v>-7.3487596111327003</v>
      </c>
      <c r="J822">
        <v>3.6082844053939702</v>
      </c>
      <c r="K822">
        <v>389.049095969078</v>
      </c>
      <c r="L822">
        <v>368.350750006993</v>
      </c>
      <c r="M822">
        <v>46.229834101512701</v>
      </c>
      <c r="N822">
        <v>1.25308678746144</v>
      </c>
      <c r="O822">
        <v>15.9444093493367</v>
      </c>
      <c r="P822">
        <v>40.561179186645298</v>
      </c>
      <c r="Q822">
        <v>0.12856013925281501</v>
      </c>
    </row>
    <row r="823" spans="1:17" hidden="1" x14ac:dyDescent="0.3">
      <c r="A823" t="s">
        <v>1792</v>
      </c>
      <c r="B823" t="s">
        <v>1793</v>
      </c>
      <c r="C823" t="s">
        <v>3163</v>
      </c>
      <c r="D823" t="s">
        <v>460</v>
      </c>
      <c r="E823">
        <v>4530.5128167299999</v>
      </c>
      <c r="F823">
        <v>327.3</v>
      </c>
      <c r="G823">
        <v>85.873768050196702</v>
      </c>
      <c r="H823">
        <v>18.5424137513345</v>
      </c>
      <c r="I823">
        <v>49.166012286187403</v>
      </c>
      <c r="J823">
        <v>9.0071402813563299</v>
      </c>
      <c r="K823">
        <v>266.90887066044598</v>
      </c>
      <c r="L823">
        <v>213.99699951933499</v>
      </c>
      <c r="M823">
        <v>70.267806536114605</v>
      </c>
      <c r="N823">
        <v>1.0441638980236101</v>
      </c>
      <c r="O823">
        <v>1.1304613504430101</v>
      </c>
      <c r="P823">
        <v>154.51010886469601</v>
      </c>
      <c r="Q823">
        <v>8.1384332242195004E-2</v>
      </c>
    </row>
    <row r="824" spans="1:17" hidden="1" x14ac:dyDescent="0.3">
      <c r="A824" t="s">
        <v>1794</v>
      </c>
      <c r="B824" t="s">
        <v>1795</v>
      </c>
      <c r="C824" t="s">
        <v>3163</v>
      </c>
      <c r="D824" t="s">
        <v>400</v>
      </c>
      <c r="E824">
        <v>4525.7002226000004</v>
      </c>
      <c r="F824">
        <v>363.7</v>
      </c>
      <c r="G824">
        <v>94.322434167363696</v>
      </c>
      <c r="H824">
        <v>-11.1372352216006</v>
      </c>
      <c r="I824">
        <v>96.315434221501704</v>
      </c>
      <c r="J824">
        <v>4.1789553089788001</v>
      </c>
      <c r="K824">
        <v>353.39757785230398</v>
      </c>
      <c r="L824">
        <v>268.471206734909</v>
      </c>
      <c r="M824">
        <v>59.042310305833297</v>
      </c>
      <c r="N824">
        <v>0.23860416613504301</v>
      </c>
      <c r="O824">
        <v>23.0959582073137</v>
      </c>
      <c r="P824">
        <v>164.134500163404</v>
      </c>
      <c r="Q824">
        <v>0.17007309430447401</v>
      </c>
    </row>
    <row r="825" spans="1:17" hidden="1" x14ac:dyDescent="0.3">
      <c r="A825" t="s">
        <v>1796</v>
      </c>
      <c r="B825" t="s">
        <v>1797</v>
      </c>
      <c r="C825" t="s">
        <v>3163</v>
      </c>
      <c r="D825" t="s">
        <v>119</v>
      </c>
      <c r="E825">
        <v>4523.8808187960003</v>
      </c>
      <c r="F825">
        <v>46.59</v>
      </c>
      <c r="G825">
        <v>-1.9597472379263701</v>
      </c>
      <c r="H825">
        <v>-9.3183079024905595</v>
      </c>
      <c r="I825">
        <v>-18.9493188828949</v>
      </c>
      <c r="J825">
        <v>-1.83951488202112</v>
      </c>
      <c r="K825">
        <v>48.631177718242</v>
      </c>
      <c r="L825">
        <v>47.033745637647002</v>
      </c>
      <c r="M825">
        <v>27.360143060103901</v>
      </c>
      <c r="N825">
        <v>0.52320399566467601</v>
      </c>
      <c r="O825">
        <v>40.373470701867298</v>
      </c>
      <c r="P825">
        <v>45.821596244131399</v>
      </c>
      <c r="Q825">
        <v>5.7509480021713001E-2</v>
      </c>
    </row>
    <row r="826" spans="1:17" x14ac:dyDescent="0.3">
      <c r="A826" t="s">
        <v>1798</v>
      </c>
      <c r="B826" t="s">
        <v>1799</v>
      </c>
      <c r="C826" t="s">
        <v>3154</v>
      </c>
      <c r="D826" t="s">
        <v>184</v>
      </c>
      <c r="E826">
        <v>4517.9018662500002</v>
      </c>
      <c r="F826">
        <v>692.55</v>
      </c>
      <c r="G826">
        <v>46.705515113662997</v>
      </c>
      <c r="H826">
        <v>-13.671459113067799</v>
      </c>
      <c r="I826">
        <v>12.1679313963498</v>
      </c>
      <c r="J826">
        <v>1.1738331639958399</v>
      </c>
      <c r="K826">
        <v>724.73763653559797</v>
      </c>
      <c r="L826">
        <v>641.06717609106499</v>
      </c>
      <c r="M826">
        <v>41.338372142106699</v>
      </c>
      <c r="N826">
        <v>0.44369928406207199</v>
      </c>
      <c r="O826">
        <v>19.471518301927599</v>
      </c>
      <c r="P826">
        <v>97.504634250677299</v>
      </c>
      <c r="Q826">
        <v>5.9217233850622997E-2</v>
      </c>
    </row>
    <row r="827" spans="1:17" hidden="1" x14ac:dyDescent="0.3">
      <c r="A827" t="s">
        <v>1800</v>
      </c>
      <c r="B827" t="s">
        <v>1801</v>
      </c>
      <c r="C827" t="s">
        <v>3163</v>
      </c>
      <c r="D827" t="s">
        <v>119</v>
      </c>
      <c r="E827">
        <v>4505.9418158999997</v>
      </c>
      <c r="F827">
        <v>430.5</v>
      </c>
      <c r="G827">
        <v>-18.181237870792501</v>
      </c>
      <c r="K827">
        <v>425.76520424318301</v>
      </c>
      <c r="L827">
        <v>384.46648021701702</v>
      </c>
      <c r="M827">
        <v>38.331602171758398</v>
      </c>
      <c r="N827">
        <v>1</v>
      </c>
      <c r="O827">
        <v>7.2938443670151001</v>
      </c>
      <c r="P827">
        <v>18.939079983423099</v>
      </c>
      <c r="Q827">
        <v>9.3594908740256E-2</v>
      </c>
    </row>
    <row r="828" spans="1:17" x14ac:dyDescent="0.3">
      <c r="A828" t="s">
        <v>1802</v>
      </c>
      <c r="B828" t="s">
        <v>1803</v>
      </c>
      <c r="C828" t="s">
        <v>3152</v>
      </c>
      <c r="D828" t="s">
        <v>51</v>
      </c>
      <c r="E828">
        <v>4494.3123374999996</v>
      </c>
      <c r="F828">
        <v>364.5</v>
      </c>
      <c r="G828">
        <v>-0.21546175519430799</v>
      </c>
      <c r="H828">
        <v>-7.1619447990229901</v>
      </c>
      <c r="I828">
        <v>8.6934717309319591</v>
      </c>
      <c r="J828">
        <v>5.5562392468934396</v>
      </c>
      <c r="K828">
        <v>354.02773355464802</v>
      </c>
      <c r="L828">
        <v>325.28384901586003</v>
      </c>
      <c r="M828">
        <v>57.3927951181685</v>
      </c>
      <c r="N828">
        <v>0.67585775072693699</v>
      </c>
      <c r="O828">
        <v>12.7297668038408</v>
      </c>
      <c r="P828">
        <v>45.741703318672499</v>
      </c>
      <c r="Q828">
        <v>-3.7408477041596999E-2</v>
      </c>
    </row>
    <row r="829" spans="1:17" x14ac:dyDescent="0.3">
      <c r="A829" t="s">
        <v>1804</v>
      </c>
      <c r="B829" t="s">
        <v>1805</v>
      </c>
      <c r="C829" t="s">
        <v>3160</v>
      </c>
      <c r="D829" t="s">
        <v>1487</v>
      </c>
      <c r="E829">
        <v>4481.1851278329996</v>
      </c>
      <c r="F829">
        <v>82.63</v>
      </c>
      <c r="G829">
        <v>38.064226262793298</v>
      </c>
      <c r="H829">
        <v>-11.741694135557699</v>
      </c>
      <c r="I829">
        <v>-9.4093373723236304</v>
      </c>
      <c r="J829">
        <v>4.8475616085417004</v>
      </c>
      <c r="K829">
        <v>84.589898963026499</v>
      </c>
      <c r="L829">
        <v>77.802142746113006</v>
      </c>
      <c r="M829">
        <v>54.3582093067266</v>
      </c>
      <c r="N829">
        <v>0.48417363484235898</v>
      </c>
      <c r="O829">
        <v>24.954616967203201</v>
      </c>
      <c r="P829">
        <v>92.610722610722604</v>
      </c>
      <c r="Q829">
        <v>0.15322850316165701</v>
      </c>
    </row>
    <row r="830" spans="1:17" hidden="1" x14ac:dyDescent="0.3">
      <c r="A830" t="s">
        <v>1806</v>
      </c>
      <c r="B830" t="s">
        <v>1807</v>
      </c>
      <c r="C830" t="s">
        <v>3163</v>
      </c>
      <c r="D830" t="s">
        <v>274</v>
      </c>
      <c r="E830">
        <v>4463.5967356499996</v>
      </c>
      <c r="F830">
        <v>973.15</v>
      </c>
      <c r="G830">
        <v>147.20680459782901</v>
      </c>
      <c r="H830">
        <v>0.64835073718976999</v>
      </c>
      <c r="I830">
        <v>64.916701259662503</v>
      </c>
      <c r="J830">
        <v>2.6330531676199702</v>
      </c>
      <c r="K830">
        <v>957.68864756502001</v>
      </c>
      <c r="L830">
        <v>736.95321906779202</v>
      </c>
      <c r="M830">
        <v>44.672295562568799</v>
      </c>
      <c r="N830">
        <v>0.44242251925228399</v>
      </c>
      <c r="O830">
        <v>12.1101577351898</v>
      </c>
      <c r="P830">
        <v>214.22344204068401</v>
      </c>
      <c r="Q830">
        <v>9.2073673026692004E-2</v>
      </c>
    </row>
    <row r="831" spans="1:17" hidden="1" x14ac:dyDescent="0.3">
      <c r="A831" t="s">
        <v>1808</v>
      </c>
      <c r="B831" t="s">
        <v>1809</v>
      </c>
      <c r="C831" t="s">
        <v>3163</v>
      </c>
      <c r="D831" t="s">
        <v>746</v>
      </c>
      <c r="E831">
        <v>4449.3999170859997</v>
      </c>
      <c r="F831">
        <v>279.83</v>
      </c>
      <c r="G831">
        <v>1.55538071387282</v>
      </c>
      <c r="H831">
        <v>0.32341890349842101</v>
      </c>
      <c r="I831">
        <v>0.84762072875376204</v>
      </c>
      <c r="J831">
        <v>1.32051496970029</v>
      </c>
      <c r="K831">
        <v>279.45242058939903</v>
      </c>
      <c r="L831">
        <v>259.61979790725502</v>
      </c>
      <c r="M831">
        <v>58.987597709054498</v>
      </c>
      <c r="N831">
        <v>1.57785004680537</v>
      </c>
      <c r="O831">
        <v>5.0602151306150303</v>
      </c>
      <c r="P831">
        <v>34.301209445190899</v>
      </c>
      <c r="Q831">
        <v>3.7892634135868998E-2</v>
      </c>
    </row>
    <row r="832" spans="1:17" x14ac:dyDescent="0.3">
      <c r="A832" t="s">
        <v>1810</v>
      </c>
      <c r="B832" t="s">
        <v>1811</v>
      </c>
      <c r="C832" t="s">
        <v>3154</v>
      </c>
      <c r="D832" t="s">
        <v>184</v>
      </c>
      <c r="E832">
        <v>4446.0485655000002</v>
      </c>
      <c r="F832">
        <v>1689.25</v>
      </c>
      <c r="G832">
        <v>56.993029156040897</v>
      </c>
      <c r="H832">
        <v>-1.3099214135006101</v>
      </c>
      <c r="I832">
        <v>39.633177898484597</v>
      </c>
      <c r="J832">
        <v>8.6824348283605204</v>
      </c>
      <c r="K832">
        <v>1584.7095619331401</v>
      </c>
      <c r="L832">
        <v>1327.599544634</v>
      </c>
      <c r="M832">
        <v>55.742871817840701</v>
      </c>
      <c r="N832">
        <v>0.70114685221246098</v>
      </c>
      <c r="O832">
        <v>5.9641852893295804</v>
      </c>
      <c r="P832">
        <v>105.504866180048</v>
      </c>
      <c r="Q832">
        <v>0.123739938165428</v>
      </c>
    </row>
    <row r="833" spans="1:17" hidden="1" x14ac:dyDescent="0.3">
      <c r="A833" t="s">
        <v>1812</v>
      </c>
      <c r="B833" t="s">
        <v>1813</v>
      </c>
      <c r="C833" t="s">
        <v>3163</v>
      </c>
      <c r="D833" t="s">
        <v>405</v>
      </c>
      <c r="E833">
        <v>4431.4765665599998</v>
      </c>
      <c r="F833">
        <v>274.60000000000002</v>
      </c>
      <c r="G833">
        <v>-41.955585690294797</v>
      </c>
      <c r="H833">
        <v>-20.304039136940101</v>
      </c>
      <c r="I833">
        <v>-27.5932079828941</v>
      </c>
      <c r="J833">
        <v>-1.2593486977058801</v>
      </c>
      <c r="M833">
        <v>24.7339582997162</v>
      </c>
      <c r="O833">
        <v>27.4581209031318</v>
      </c>
      <c r="P833">
        <v>1.8923933209647501</v>
      </c>
    </row>
    <row r="834" spans="1:17" hidden="1" x14ac:dyDescent="0.3">
      <c r="A834" t="s">
        <v>1814</v>
      </c>
      <c r="B834" t="s">
        <v>1815</v>
      </c>
      <c r="C834" t="s">
        <v>3163</v>
      </c>
      <c r="D834" t="s">
        <v>48</v>
      </c>
      <c r="E834">
        <v>4428.0265501800004</v>
      </c>
      <c r="F834">
        <v>797.4</v>
      </c>
      <c r="G834">
        <v>123.495154046159</v>
      </c>
      <c r="H834">
        <v>2.4094645749071</v>
      </c>
      <c r="I834">
        <v>85.411579662889096</v>
      </c>
      <c r="J834">
        <v>8.1846092675870405</v>
      </c>
      <c r="K834">
        <v>776.92661322400295</v>
      </c>
      <c r="L834">
        <v>615.220109050259</v>
      </c>
      <c r="M834">
        <v>58.708918081596003</v>
      </c>
      <c r="N834">
        <v>0.36960331709182798</v>
      </c>
      <c r="O834">
        <v>17.2560822673689</v>
      </c>
      <c r="P834">
        <v>187.81808337845101</v>
      </c>
    </row>
    <row r="835" spans="1:17" x14ac:dyDescent="0.3">
      <c r="A835" t="s">
        <v>1816</v>
      </c>
      <c r="B835" t="s">
        <v>1817</v>
      </c>
      <c r="C835" t="s">
        <v>3160</v>
      </c>
      <c r="D835" t="s">
        <v>277</v>
      </c>
      <c r="E835">
        <v>4427.6790889559998</v>
      </c>
      <c r="F835">
        <v>201.21</v>
      </c>
      <c r="G835">
        <v>3.3670962509723301</v>
      </c>
      <c r="H835">
        <v>-5.3111242179290503</v>
      </c>
      <c r="I835">
        <v>-11.010471437628301</v>
      </c>
      <c r="J835">
        <v>5.2861633231528096</v>
      </c>
      <c r="K835">
        <v>201.23555058767201</v>
      </c>
      <c r="L835">
        <v>191.04679179949099</v>
      </c>
      <c r="M835">
        <v>48.320445836476402</v>
      </c>
      <c r="N835">
        <v>0.764691229786856</v>
      </c>
      <c r="O835">
        <v>18.209830525321699</v>
      </c>
      <c r="P835">
        <v>46.868613138686101</v>
      </c>
    </row>
    <row r="836" spans="1:17" x14ac:dyDescent="0.3">
      <c r="A836" t="s">
        <v>1818</v>
      </c>
      <c r="B836" t="s">
        <v>1819</v>
      </c>
      <c r="C836" t="s">
        <v>3162</v>
      </c>
      <c r="D836" t="s">
        <v>258</v>
      </c>
      <c r="E836">
        <v>4417.5868200000004</v>
      </c>
      <c r="F836">
        <v>1426.8</v>
      </c>
      <c r="G836">
        <v>76.006260578918599</v>
      </c>
      <c r="H836">
        <v>18.4856325312815</v>
      </c>
      <c r="I836">
        <v>61.348054355642198</v>
      </c>
      <c r="J836">
        <v>16.1755934766758</v>
      </c>
      <c r="K836">
        <v>1276.0245443597</v>
      </c>
      <c r="L836">
        <v>1026.96029338774</v>
      </c>
      <c r="M836">
        <v>57.300853732223302</v>
      </c>
      <c r="N836">
        <v>1.76274268838652</v>
      </c>
      <c r="O836">
        <v>8.5611157835716298</v>
      </c>
      <c r="P836">
        <v>129.59208303161901</v>
      </c>
      <c r="Q836">
        <v>5.1530677125999E-2</v>
      </c>
    </row>
    <row r="837" spans="1:17" x14ac:dyDescent="0.3">
      <c r="A837" t="s">
        <v>1820</v>
      </c>
      <c r="B837" t="s">
        <v>1821</v>
      </c>
      <c r="C837" t="s">
        <v>3159</v>
      </c>
      <c r="D837" t="s">
        <v>274</v>
      </c>
      <c r="E837">
        <v>4410.1756864199997</v>
      </c>
      <c r="F837">
        <v>189.7</v>
      </c>
      <c r="G837">
        <v>14.7540940077066</v>
      </c>
      <c r="H837">
        <v>3.30731899452456</v>
      </c>
      <c r="I837">
        <v>31.3720804802002</v>
      </c>
      <c r="J837">
        <v>15.0366395120374</v>
      </c>
      <c r="K837">
        <v>171.233154465513</v>
      </c>
      <c r="L837">
        <v>155.05639057474801</v>
      </c>
      <c r="M837">
        <v>70.093308098110995</v>
      </c>
      <c r="N837">
        <v>1.00397625898258</v>
      </c>
      <c r="O837">
        <v>1.8977332630469099</v>
      </c>
      <c r="P837">
        <v>69.299419901829495</v>
      </c>
      <c r="Q837">
        <v>3.6349360104923997E-2</v>
      </c>
    </row>
    <row r="838" spans="1:17" x14ac:dyDescent="0.3">
      <c r="A838" t="s">
        <v>1822</v>
      </c>
      <c r="B838" t="s">
        <v>1823</v>
      </c>
      <c r="C838" t="s">
        <v>3151</v>
      </c>
      <c r="D838" t="s">
        <v>48</v>
      </c>
      <c r="E838">
        <v>4407.75904842</v>
      </c>
      <c r="F838">
        <v>54.6</v>
      </c>
      <c r="G838">
        <v>-18.100973218721698</v>
      </c>
      <c r="H838">
        <v>-9.8637733237103706</v>
      </c>
      <c r="I838">
        <v>-18.365604715882</v>
      </c>
      <c r="J838">
        <v>2.53676543367791</v>
      </c>
      <c r="K838">
        <v>57.212857173505697</v>
      </c>
      <c r="L838">
        <v>57.408138409017603</v>
      </c>
      <c r="M838">
        <v>40.356430954471499</v>
      </c>
      <c r="N838">
        <v>0.54806918453522302</v>
      </c>
      <c r="O838">
        <v>44.688644688644601</v>
      </c>
      <c r="P838">
        <v>29.845422116527899</v>
      </c>
      <c r="Q838">
        <v>9.1348922751805006E-2</v>
      </c>
    </row>
    <row r="839" spans="1:17" hidden="1" x14ac:dyDescent="0.3">
      <c r="A839" t="s">
        <v>1824</v>
      </c>
      <c r="B839" t="s">
        <v>1825</v>
      </c>
      <c r="C839" t="s">
        <v>3163</v>
      </c>
      <c r="D839" t="s">
        <v>263</v>
      </c>
      <c r="E839">
        <v>4387.36381076</v>
      </c>
      <c r="F839">
        <v>828.55</v>
      </c>
      <c r="G839">
        <v>18.404534512778799</v>
      </c>
      <c r="H839">
        <v>-6.2391410030984904</v>
      </c>
      <c r="I839">
        <v>19.852694281584</v>
      </c>
      <c r="J839">
        <v>4.9834238766046202</v>
      </c>
      <c r="K839">
        <v>816.41208951908698</v>
      </c>
      <c r="L839">
        <v>713.864687832492</v>
      </c>
      <c r="M839">
        <v>52.908703683718898</v>
      </c>
      <c r="N839">
        <v>0.12698368353928099</v>
      </c>
      <c r="O839">
        <v>12.407217428036899</v>
      </c>
      <c r="P839">
        <v>63.486582478295098</v>
      </c>
      <c r="Q839">
        <v>-6.7458431274808994E-2</v>
      </c>
    </row>
    <row r="840" spans="1:17" hidden="1" x14ac:dyDescent="0.3">
      <c r="A840" t="s">
        <v>1826</v>
      </c>
      <c r="B840" t="s">
        <v>1827</v>
      </c>
      <c r="C840" t="s">
        <v>3163</v>
      </c>
      <c r="D840" t="s">
        <v>274</v>
      </c>
      <c r="E840">
        <v>4381.0237340000003</v>
      </c>
      <c r="F840">
        <v>448.55</v>
      </c>
      <c r="G840">
        <v>14.3340739505512</v>
      </c>
      <c r="H840">
        <v>5.0049130007190303</v>
      </c>
      <c r="I840">
        <v>9.6489403869426908</v>
      </c>
      <c r="J840">
        <v>7.8300660490221397</v>
      </c>
      <c r="K840">
        <v>441.64436451113397</v>
      </c>
      <c r="L840">
        <v>404.14509318572402</v>
      </c>
      <c r="M840">
        <v>60.109941662875997</v>
      </c>
      <c r="N840">
        <v>0.63711912632665502</v>
      </c>
      <c r="O840">
        <v>21.056738379221901</v>
      </c>
      <c r="P840">
        <v>50.270523794368401</v>
      </c>
      <c r="Q840">
        <v>0.153432740391131</v>
      </c>
    </row>
    <row r="841" spans="1:17" hidden="1" x14ac:dyDescent="0.3">
      <c r="A841" t="s">
        <v>1828</v>
      </c>
      <c r="B841" t="s">
        <v>1829</v>
      </c>
      <c r="C841" t="s">
        <v>3163</v>
      </c>
      <c r="D841" t="s">
        <v>992</v>
      </c>
      <c r="E841">
        <v>4365.0566107900004</v>
      </c>
      <c r="F841">
        <v>539.29999999999995</v>
      </c>
      <c r="G841">
        <v>-8.5075243433136496</v>
      </c>
      <c r="H841">
        <v>12.150639962905601</v>
      </c>
      <c r="I841">
        <v>36.536121566202802</v>
      </c>
      <c r="J841">
        <v>2.1610560675136301</v>
      </c>
      <c r="K841">
        <v>486.169625333787</v>
      </c>
      <c r="L841">
        <v>428.72794907692702</v>
      </c>
      <c r="M841">
        <v>52.690074589314797</v>
      </c>
      <c r="N841">
        <v>1.12075342665008</v>
      </c>
      <c r="O841">
        <v>8.4739477099944498</v>
      </c>
      <c r="P841">
        <v>59.5326135187102</v>
      </c>
      <c r="Q841">
        <v>2.1758606355428999E-2</v>
      </c>
    </row>
    <row r="842" spans="1:17" x14ac:dyDescent="0.3">
      <c r="A842" t="s">
        <v>1830</v>
      </c>
      <c r="B842" t="s">
        <v>1831</v>
      </c>
      <c r="C842" t="s">
        <v>3159</v>
      </c>
      <c r="D842" t="s">
        <v>92</v>
      </c>
      <c r="E842">
        <v>4361.1848312749999</v>
      </c>
      <c r="F842">
        <v>1082.3499999999999</v>
      </c>
      <c r="G842">
        <v>21.604594086816</v>
      </c>
      <c r="H842">
        <v>-6.8915475840825504</v>
      </c>
      <c r="I842">
        <v>46.0128672959152</v>
      </c>
      <c r="J842">
        <v>6.8751537162913996</v>
      </c>
      <c r="K842">
        <v>1146.8204503260999</v>
      </c>
      <c r="L842">
        <v>1013.85214849492</v>
      </c>
      <c r="M842">
        <v>47.635538730308902</v>
      </c>
      <c r="N842">
        <v>1.1254682946788901</v>
      </c>
      <c r="O842">
        <v>47.152030304430099</v>
      </c>
      <c r="P842">
        <v>77.434426229508105</v>
      </c>
      <c r="Q842">
        <v>-1.9094446631606001E-2</v>
      </c>
    </row>
    <row r="843" spans="1:17" x14ac:dyDescent="0.3">
      <c r="A843" t="s">
        <v>1832</v>
      </c>
      <c r="B843" t="s">
        <v>1833</v>
      </c>
      <c r="C843" t="s">
        <v>3158</v>
      </c>
      <c r="D843" t="s">
        <v>429</v>
      </c>
      <c r="E843">
        <v>4355.8949622480004</v>
      </c>
      <c r="F843">
        <v>87.18</v>
      </c>
      <c r="G843">
        <v>-31.7431638669308</v>
      </c>
      <c r="H843">
        <v>-9.1678718730614897</v>
      </c>
      <c r="I843">
        <v>-29.316512849601398</v>
      </c>
      <c r="J843">
        <v>-1.0920647196236299</v>
      </c>
      <c r="K843">
        <v>95.588534251360301</v>
      </c>
      <c r="L843">
        <v>99.079340384828697</v>
      </c>
      <c r="M843">
        <v>12.6388158530663</v>
      </c>
      <c r="N843">
        <v>0.78268405960808995</v>
      </c>
      <c r="O843">
        <v>39.424179857765502</v>
      </c>
      <c r="P843">
        <v>2.26392961876833</v>
      </c>
      <c r="Q843">
        <v>-1.0716205714928999E-2</v>
      </c>
    </row>
    <row r="844" spans="1:17" hidden="1" x14ac:dyDescent="0.3">
      <c r="A844" t="s">
        <v>1834</v>
      </c>
      <c r="B844" t="s">
        <v>1835</v>
      </c>
      <c r="C844" t="s">
        <v>3163</v>
      </c>
      <c r="D844" t="s">
        <v>1056</v>
      </c>
      <c r="E844">
        <v>4282.2744167399997</v>
      </c>
      <c r="F844">
        <v>176.03</v>
      </c>
      <c r="G844">
        <v>41.772119433819903</v>
      </c>
      <c r="H844">
        <v>4.1977785065934201</v>
      </c>
      <c r="I844">
        <v>55.994597685071199</v>
      </c>
      <c r="J844">
        <v>-5.3945690277333398</v>
      </c>
      <c r="K844">
        <v>176.78015472496301</v>
      </c>
      <c r="L844">
        <v>148.01127596184401</v>
      </c>
      <c r="M844">
        <v>46.804643961643102</v>
      </c>
      <c r="N844">
        <v>1.6571695941832301</v>
      </c>
      <c r="O844">
        <v>27.137419757995701</v>
      </c>
      <c r="P844">
        <v>104.567112144102</v>
      </c>
    </row>
    <row r="845" spans="1:17" hidden="1" x14ac:dyDescent="0.3">
      <c r="A845" t="s">
        <v>1836</v>
      </c>
      <c r="B845" t="s">
        <v>1837</v>
      </c>
      <c r="C845" t="s">
        <v>3163</v>
      </c>
      <c r="D845" t="s">
        <v>274</v>
      </c>
      <c r="E845">
        <v>4271.3512748800003</v>
      </c>
      <c r="F845">
        <v>1339.3</v>
      </c>
      <c r="G845">
        <v>4.1810532741327</v>
      </c>
      <c r="H845">
        <v>-4.2421444194692501</v>
      </c>
      <c r="I845">
        <v>-6.7679339661307996</v>
      </c>
      <c r="J845">
        <v>1.73780594604436</v>
      </c>
      <c r="K845">
        <v>1362.5856743688501</v>
      </c>
      <c r="L845">
        <v>1285.5195884187999</v>
      </c>
      <c r="M845">
        <v>43.838740176446997</v>
      </c>
      <c r="N845">
        <v>0.58756530775639004</v>
      </c>
      <c r="O845">
        <v>17.583812439333901</v>
      </c>
      <c r="P845">
        <v>38.945948749870297</v>
      </c>
      <c r="Q845">
        <v>0.118911389336762</v>
      </c>
    </row>
    <row r="846" spans="1:17" x14ac:dyDescent="0.3">
      <c r="A846" t="s">
        <v>1838</v>
      </c>
      <c r="B846" t="s">
        <v>1839</v>
      </c>
      <c r="C846" t="s">
        <v>3164</v>
      </c>
      <c r="D846" t="s">
        <v>106</v>
      </c>
      <c r="E846">
        <v>4245.1704769500002</v>
      </c>
      <c r="F846">
        <v>248.25</v>
      </c>
      <c r="G846">
        <v>43.0519510186205</v>
      </c>
      <c r="H846">
        <v>-9.7200299152295599</v>
      </c>
      <c r="I846">
        <v>-11.9974628758708</v>
      </c>
      <c r="J846">
        <v>3.5118175380733399</v>
      </c>
      <c r="K846">
        <v>268.75643508148602</v>
      </c>
      <c r="L846">
        <v>252.29473788949599</v>
      </c>
      <c r="M846">
        <v>34.142049303801002</v>
      </c>
      <c r="N846">
        <v>0.57673091413039501</v>
      </c>
      <c r="O846">
        <v>29.083585095669601</v>
      </c>
      <c r="P846">
        <v>91.846986089644503</v>
      </c>
      <c r="Q846">
        <v>7.0769086498574996E-2</v>
      </c>
    </row>
    <row r="847" spans="1:17" hidden="1" x14ac:dyDescent="0.3">
      <c r="A847" t="s">
        <v>1840</v>
      </c>
      <c r="B847" t="s">
        <v>1841</v>
      </c>
      <c r="C847" t="s">
        <v>3163</v>
      </c>
      <c r="D847" t="s">
        <v>51</v>
      </c>
      <c r="E847">
        <v>4225.7748820050001</v>
      </c>
      <c r="F847">
        <v>738.45</v>
      </c>
      <c r="G847">
        <v>9.5304662984221409</v>
      </c>
      <c r="H847">
        <v>-3.80788105797666</v>
      </c>
      <c r="I847">
        <v>39.519109643356202</v>
      </c>
      <c r="J847">
        <v>1.9389392064127999</v>
      </c>
      <c r="K847">
        <v>709.21998677086799</v>
      </c>
      <c r="M847">
        <v>46.699487655606099</v>
      </c>
      <c r="N847">
        <v>0.47214856796097399</v>
      </c>
      <c r="O847">
        <v>13.961676484528301</v>
      </c>
      <c r="P847">
        <v>75.258098967604099</v>
      </c>
    </row>
    <row r="848" spans="1:17" x14ac:dyDescent="0.3">
      <c r="A848" t="s">
        <v>1842</v>
      </c>
      <c r="B848" t="s">
        <v>1843</v>
      </c>
      <c r="C848" t="s">
        <v>3159</v>
      </c>
      <c r="D848" t="s">
        <v>1844</v>
      </c>
      <c r="E848">
        <v>4211.1345059639998</v>
      </c>
      <c r="F848">
        <v>62.29</v>
      </c>
      <c r="G848">
        <v>-31.108803542315801</v>
      </c>
      <c r="H848">
        <v>-7.0597618508410402</v>
      </c>
      <c r="I848">
        <v>-1.8641041340237501</v>
      </c>
      <c r="J848">
        <v>5.5774921829002597</v>
      </c>
      <c r="K848">
        <v>66.938137767526399</v>
      </c>
      <c r="L848">
        <v>64.832685274265103</v>
      </c>
      <c r="M848">
        <v>36.143214001915098</v>
      </c>
      <c r="N848">
        <v>0.56848556108656201</v>
      </c>
      <c r="O848">
        <v>35.158131321239303</v>
      </c>
      <c r="P848">
        <v>42.866972477064202</v>
      </c>
      <c r="Q848">
        <v>3.690713667895E-2</v>
      </c>
    </row>
    <row r="849" spans="1:17" hidden="1" x14ac:dyDescent="0.3">
      <c r="A849" t="s">
        <v>1845</v>
      </c>
      <c r="B849" t="s">
        <v>1846</v>
      </c>
      <c r="C849" t="s">
        <v>3163</v>
      </c>
      <c r="D849" t="s">
        <v>215</v>
      </c>
      <c r="E849">
        <v>4192.6067906099997</v>
      </c>
      <c r="F849">
        <v>188.09</v>
      </c>
      <c r="G849">
        <v>107.953062821884</v>
      </c>
      <c r="H849">
        <v>9.9573655228228297</v>
      </c>
      <c r="I849">
        <v>108.000567414934</v>
      </c>
      <c r="J849">
        <v>15.822085947305901</v>
      </c>
      <c r="K849">
        <v>161.04943341074801</v>
      </c>
      <c r="L849">
        <v>115.991564975873</v>
      </c>
      <c r="M849">
        <v>54.756701851025397</v>
      </c>
      <c r="N849">
        <v>0.63593451727189998</v>
      </c>
      <c r="O849">
        <v>9.20304109734702</v>
      </c>
      <c r="P849">
        <v>158.54295532646</v>
      </c>
      <c r="Q849">
        <v>0.30649882929758299</v>
      </c>
    </row>
    <row r="850" spans="1:17" x14ac:dyDescent="0.3">
      <c r="A850" t="s">
        <v>1847</v>
      </c>
      <c r="B850" t="s">
        <v>1848</v>
      </c>
      <c r="C850" t="s">
        <v>3159</v>
      </c>
      <c r="D850" t="s">
        <v>119</v>
      </c>
      <c r="E850">
        <v>4192.0190431350002</v>
      </c>
      <c r="F850">
        <v>213.29</v>
      </c>
      <c r="G850">
        <v>-39.218492048272999</v>
      </c>
      <c r="H850">
        <v>-9.6951556168260602</v>
      </c>
      <c r="I850">
        <v>-9.2404033369055902</v>
      </c>
      <c r="J850">
        <v>1.83478720078296</v>
      </c>
      <c r="K850">
        <v>223.535996703997</v>
      </c>
      <c r="L850">
        <v>220.08232903171501</v>
      </c>
      <c r="M850">
        <v>37.922700337996901</v>
      </c>
      <c r="N850">
        <v>0.78069521296364097</v>
      </c>
      <c r="O850">
        <v>30.338975104317999</v>
      </c>
      <c r="P850">
        <v>27.795086878370199</v>
      </c>
      <c r="Q850">
        <v>5.9264943666919999E-2</v>
      </c>
    </row>
    <row r="851" spans="1:17" hidden="1" x14ac:dyDescent="0.3">
      <c r="A851" t="s">
        <v>1849</v>
      </c>
      <c r="B851" t="s">
        <v>1850</v>
      </c>
      <c r="C851" t="s">
        <v>3163</v>
      </c>
      <c r="D851" t="s">
        <v>266</v>
      </c>
      <c r="E851">
        <v>4189.8875829500003</v>
      </c>
      <c r="F851">
        <v>221.05</v>
      </c>
      <c r="G851">
        <v>116.688515806227</v>
      </c>
      <c r="H851">
        <v>-16.9521921728089</v>
      </c>
      <c r="I851">
        <v>111.27658168231299</v>
      </c>
      <c r="J851">
        <v>1.6187474933639501</v>
      </c>
      <c r="K851">
        <v>240.21538089423001</v>
      </c>
      <c r="L851">
        <v>191.257042293605</v>
      </c>
      <c r="M851">
        <v>28.378229975225299</v>
      </c>
      <c r="N851">
        <v>0.77881056766498902</v>
      </c>
      <c r="O851">
        <v>47.839855236371797</v>
      </c>
      <c r="P851">
        <v>187.07792207792201</v>
      </c>
      <c r="Q851">
        <v>0.130831808304435</v>
      </c>
    </row>
    <row r="852" spans="1:17" hidden="1" x14ac:dyDescent="0.3">
      <c r="A852" t="s">
        <v>1851</v>
      </c>
      <c r="B852" t="s">
        <v>1852</v>
      </c>
      <c r="C852" t="s">
        <v>3163</v>
      </c>
      <c r="D852" t="s">
        <v>109</v>
      </c>
      <c r="E852">
        <v>4189.3935861600003</v>
      </c>
      <c r="F852">
        <v>1112.2</v>
      </c>
      <c r="G852">
        <v>45.3945992038932</v>
      </c>
      <c r="H852">
        <v>32.513523286960201</v>
      </c>
      <c r="I852">
        <v>28.5222678380457</v>
      </c>
      <c r="J852">
        <v>13.273804710408699</v>
      </c>
      <c r="K852">
        <v>893.19610239758197</v>
      </c>
      <c r="L852">
        <v>796.78769462329399</v>
      </c>
      <c r="M852">
        <v>72.167738921772695</v>
      </c>
      <c r="N852">
        <v>2.04541016676552</v>
      </c>
      <c r="O852">
        <v>0.58442726128393696</v>
      </c>
      <c r="P852">
        <v>107.05575723727</v>
      </c>
      <c r="Q852">
        <v>9.8100176210233994E-2</v>
      </c>
    </row>
    <row r="853" spans="1:17" hidden="1" x14ac:dyDescent="0.3">
      <c r="A853" t="s">
        <v>1853</v>
      </c>
      <c r="B853" t="s">
        <v>1854</v>
      </c>
      <c r="C853" t="s">
        <v>3163</v>
      </c>
      <c r="D853" t="s">
        <v>21</v>
      </c>
      <c r="E853">
        <v>4188.3763208999999</v>
      </c>
      <c r="F853">
        <v>777.75</v>
      </c>
      <c r="G853">
        <v>125.363695752547</v>
      </c>
      <c r="H853">
        <v>13.2108060078791</v>
      </c>
      <c r="I853">
        <v>52.413767048617302</v>
      </c>
      <c r="J853">
        <v>24.311969383925401</v>
      </c>
      <c r="K853">
        <v>663.919417645728</v>
      </c>
      <c r="L853">
        <v>532.86546589002205</v>
      </c>
      <c r="M853">
        <v>65.066052508996506</v>
      </c>
      <c r="N853">
        <v>1.70499310359708</v>
      </c>
      <c r="O853">
        <v>6.0752169720347204</v>
      </c>
      <c r="P853">
        <v>172.84686897035601</v>
      </c>
      <c r="Q853">
        <v>0.12792499234620899</v>
      </c>
    </row>
    <row r="854" spans="1:17" hidden="1" x14ac:dyDescent="0.3">
      <c r="A854" t="s">
        <v>1855</v>
      </c>
      <c r="B854" t="s">
        <v>1856</v>
      </c>
      <c r="C854" t="s">
        <v>3163</v>
      </c>
      <c r="D854" t="s">
        <v>263</v>
      </c>
      <c r="E854">
        <v>4183.03899</v>
      </c>
      <c r="F854">
        <v>456.3</v>
      </c>
      <c r="G854">
        <v>136.28287546957</v>
      </c>
      <c r="H854">
        <v>-4.9139736113028096</v>
      </c>
      <c r="I854">
        <v>89.891673830473493</v>
      </c>
      <c r="J854">
        <v>13.922774026253901</v>
      </c>
      <c r="K854">
        <v>402.02722201277498</v>
      </c>
      <c r="L854">
        <v>290.368379969236</v>
      </c>
      <c r="M854">
        <v>65.135929166599695</v>
      </c>
      <c r="N854">
        <v>0.39721108213273798</v>
      </c>
      <c r="O854">
        <v>6.0705676090291503</v>
      </c>
      <c r="P854">
        <v>206.24161073825499</v>
      </c>
      <c r="Q854">
        <v>0.17651380620332999</v>
      </c>
    </row>
    <row r="855" spans="1:17" hidden="1" x14ac:dyDescent="0.3">
      <c r="A855" t="s">
        <v>1857</v>
      </c>
      <c r="B855" t="s">
        <v>1858</v>
      </c>
      <c r="C855" t="s">
        <v>3163</v>
      </c>
      <c r="D855" t="s">
        <v>405</v>
      </c>
      <c r="E855">
        <v>4162.5197199759996</v>
      </c>
      <c r="F855">
        <v>111.92</v>
      </c>
      <c r="G855">
        <v>-47.065556951526602</v>
      </c>
      <c r="H855">
        <v>-7.88732672095911</v>
      </c>
      <c r="I855">
        <v>-20.274446339569501</v>
      </c>
      <c r="J855">
        <v>-1.13927389701037</v>
      </c>
      <c r="K855">
        <v>118.30646390398</v>
      </c>
      <c r="L855">
        <v>124.655650545078</v>
      </c>
      <c r="M855">
        <v>32.341266768492702</v>
      </c>
      <c r="N855">
        <v>0.59554088345365597</v>
      </c>
      <c r="O855">
        <v>37.240886347390898</v>
      </c>
      <c r="P855">
        <v>2.9149425287356299</v>
      </c>
    </row>
    <row r="856" spans="1:17" hidden="1" x14ac:dyDescent="0.3">
      <c r="A856" t="s">
        <v>1859</v>
      </c>
      <c r="B856" t="s">
        <v>1860</v>
      </c>
      <c r="C856" t="s">
        <v>3163</v>
      </c>
      <c r="D856" t="s">
        <v>274</v>
      </c>
      <c r="E856">
        <v>4114.1310283100001</v>
      </c>
      <c r="F856">
        <v>4056.1</v>
      </c>
      <c r="G856">
        <v>11.162399344249</v>
      </c>
      <c r="H856">
        <v>9.8533970458223301</v>
      </c>
      <c r="I856">
        <v>54.8100663946285</v>
      </c>
      <c r="J856">
        <v>0.369427611251059</v>
      </c>
      <c r="K856">
        <v>3881.62185963619</v>
      </c>
      <c r="L856">
        <v>3264.8485454442998</v>
      </c>
      <c r="M856">
        <v>48.234583779734699</v>
      </c>
      <c r="N856">
        <v>0.85576977054792502</v>
      </c>
      <c r="O856">
        <v>10.9440102561573</v>
      </c>
      <c r="P856">
        <v>88.130797773654905</v>
      </c>
      <c r="Q856">
        <v>0.112331505007093</v>
      </c>
    </row>
    <row r="857" spans="1:17" x14ac:dyDescent="0.3">
      <c r="A857" t="s">
        <v>1861</v>
      </c>
      <c r="B857" t="s">
        <v>1862</v>
      </c>
      <c r="C857" t="s">
        <v>3159</v>
      </c>
      <c r="D857" t="s">
        <v>119</v>
      </c>
      <c r="E857">
        <v>4105.7393549999997</v>
      </c>
      <c r="F857">
        <v>712.75</v>
      </c>
      <c r="G857">
        <v>4.9173906006610002</v>
      </c>
      <c r="H857">
        <v>20.5579705965336</v>
      </c>
      <c r="I857">
        <v>14.1175337113513</v>
      </c>
      <c r="J857">
        <v>11.239144764429</v>
      </c>
      <c r="K857">
        <v>616.98873122854604</v>
      </c>
      <c r="L857">
        <v>579.34821400694398</v>
      </c>
      <c r="M857">
        <v>74.940065935118497</v>
      </c>
      <c r="N857">
        <v>1.35434037452612</v>
      </c>
      <c r="O857">
        <v>2.3921431076814899</v>
      </c>
      <c r="P857">
        <v>54.945652173912997</v>
      </c>
      <c r="Q857">
        <v>0.14478167164373401</v>
      </c>
    </row>
    <row r="858" spans="1:17" hidden="1" x14ac:dyDescent="0.3">
      <c r="A858" t="s">
        <v>1863</v>
      </c>
      <c r="B858" t="s">
        <v>1864</v>
      </c>
      <c r="C858" t="s">
        <v>3163</v>
      </c>
      <c r="D858" t="s">
        <v>1598</v>
      </c>
      <c r="E858">
        <v>4099.2299999999996</v>
      </c>
      <c r="F858">
        <v>369.3</v>
      </c>
      <c r="G858">
        <v>-42.512327345385401</v>
      </c>
      <c r="H858">
        <v>-7.1731955934971001</v>
      </c>
      <c r="I858">
        <v>1.6717618226758599</v>
      </c>
      <c r="J858">
        <v>5.3721469889226698</v>
      </c>
      <c r="K858">
        <v>344.91646547631802</v>
      </c>
      <c r="L858">
        <v>344.61275114674902</v>
      </c>
      <c r="M858">
        <v>70.831430480352395</v>
      </c>
      <c r="N858">
        <v>0.58143815798038201</v>
      </c>
      <c r="O858">
        <v>26.374221500135299</v>
      </c>
      <c r="P858">
        <v>27.169421487603302</v>
      </c>
      <c r="Q858">
        <v>8.6274577947219998E-3</v>
      </c>
    </row>
    <row r="859" spans="1:17" x14ac:dyDescent="0.3">
      <c r="A859" t="s">
        <v>1865</v>
      </c>
      <c r="B859" t="s">
        <v>1866</v>
      </c>
      <c r="C859" t="s">
        <v>3167</v>
      </c>
      <c r="D859" t="s">
        <v>1333</v>
      </c>
      <c r="E859">
        <v>4088.4274052000001</v>
      </c>
      <c r="F859">
        <v>619</v>
      </c>
      <c r="G859">
        <v>-43.425864930435203</v>
      </c>
      <c r="H859">
        <v>2.0377980820758301</v>
      </c>
      <c r="I859">
        <v>-9.5170953543910706</v>
      </c>
      <c r="J859">
        <v>3.9429553528563401</v>
      </c>
      <c r="K859">
        <v>617.13650185177096</v>
      </c>
      <c r="L859">
        <v>630.48588842485003</v>
      </c>
      <c r="M859">
        <v>55.564562373547403</v>
      </c>
      <c r="N859">
        <v>0.841633138024242</v>
      </c>
      <c r="O859">
        <v>31.663974151857801</v>
      </c>
      <c r="P859">
        <v>12.218999274836801</v>
      </c>
      <c r="Q859">
        <v>9.8288810214790995E-2</v>
      </c>
    </row>
    <row r="860" spans="1:17" hidden="1" x14ac:dyDescent="0.3">
      <c r="A860" t="s">
        <v>1867</v>
      </c>
      <c r="B860" t="s">
        <v>1868</v>
      </c>
      <c r="C860" t="s">
        <v>3163</v>
      </c>
      <c r="D860" t="s">
        <v>51</v>
      </c>
      <c r="E860">
        <v>4088.31391961999</v>
      </c>
      <c r="F860">
        <v>407.7</v>
      </c>
      <c r="G860">
        <v>20.744513768881799</v>
      </c>
      <c r="H860">
        <v>0.80117355528244105</v>
      </c>
      <c r="I860">
        <v>22.006526935217501</v>
      </c>
      <c r="J860">
        <v>9.4603897221029598</v>
      </c>
      <c r="K860">
        <v>384.89309050312602</v>
      </c>
      <c r="L860">
        <v>345.55313837591001</v>
      </c>
      <c r="M860">
        <v>70.045936085303296</v>
      </c>
      <c r="N860">
        <v>0.60600860318361405</v>
      </c>
      <c r="O860">
        <v>6.45082168260977</v>
      </c>
      <c r="P860">
        <v>71.771645249631305</v>
      </c>
      <c r="Q860">
        <v>8.8652675905471004E-2</v>
      </c>
    </row>
    <row r="861" spans="1:17" hidden="1" x14ac:dyDescent="0.3">
      <c r="A861" t="s">
        <v>1869</v>
      </c>
      <c r="B861" t="s">
        <v>1870</v>
      </c>
      <c r="C861" t="s">
        <v>3163</v>
      </c>
      <c r="D861" t="s">
        <v>138</v>
      </c>
      <c r="E861">
        <v>4071.1815611949901</v>
      </c>
      <c r="F861">
        <v>336.95</v>
      </c>
      <c r="G861">
        <v>22.9229285071155</v>
      </c>
      <c r="H861">
        <v>-3.0000569925151099</v>
      </c>
      <c r="I861">
        <v>28.923536652573201</v>
      </c>
      <c r="J861">
        <v>11.5840568949692</v>
      </c>
      <c r="K861">
        <v>349.42875995446099</v>
      </c>
      <c r="M861">
        <v>63.795198580260198</v>
      </c>
      <c r="N861">
        <v>1.10878747747602</v>
      </c>
      <c r="O861">
        <v>57.293366968392903</v>
      </c>
      <c r="P861">
        <v>98.907910271546598</v>
      </c>
    </row>
    <row r="862" spans="1:17" hidden="1" x14ac:dyDescent="0.3">
      <c r="A862" t="s">
        <v>1871</v>
      </c>
      <c r="B862" t="s">
        <v>1872</v>
      </c>
      <c r="C862" t="s">
        <v>3163</v>
      </c>
      <c r="D862" t="s">
        <v>83</v>
      </c>
      <c r="E862">
        <v>4062.8431602000001</v>
      </c>
      <c r="F862">
        <v>1796.85</v>
      </c>
      <c r="G862">
        <v>163.67495484201601</v>
      </c>
      <c r="H862">
        <v>6.1963906151799701</v>
      </c>
      <c r="I862">
        <v>51.300648578911797</v>
      </c>
      <c r="J862">
        <v>15.104612551511799</v>
      </c>
      <c r="K862">
        <v>1552.1218939371699</v>
      </c>
      <c r="L862">
        <v>1188.63852668053</v>
      </c>
      <c r="M862">
        <v>69.149729831334596</v>
      </c>
      <c r="N862">
        <v>1.0243723077867299</v>
      </c>
      <c r="O862">
        <v>2.67968945654897</v>
      </c>
      <c r="P862">
        <v>248.53069537387199</v>
      </c>
      <c r="Q862">
        <v>0.19765226141668499</v>
      </c>
    </row>
    <row r="863" spans="1:17" hidden="1" x14ac:dyDescent="0.3">
      <c r="A863" t="s">
        <v>1873</v>
      </c>
      <c r="B863" t="s">
        <v>1874</v>
      </c>
      <c r="C863" t="s">
        <v>3163</v>
      </c>
      <c r="D863" t="s">
        <v>1069</v>
      </c>
      <c r="E863">
        <v>4060.8879999999999</v>
      </c>
      <c r="F863">
        <v>118</v>
      </c>
      <c r="G863">
        <v>-25.141775526730999</v>
      </c>
      <c r="K863">
        <v>104.378999999999</v>
      </c>
      <c r="M863">
        <v>99.990560428137201</v>
      </c>
      <c r="N863">
        <v>1</v>
      </c>
      <c r="O863">
        <v>0</v>
      </c>
      <c r="P863">
        <v>5.3571428571428603</v>
      </c>
    </row>
    <row r="864" spans="1:17" x14ac:dyDescent="0.3">
      <c r="A864" t="s">
        <v>1875</v>
      </c>
      <c r="B864" t="s">
        <v>1876</v>
      </c>
      <c r="C864" t="s">
        <v>3159</v>
      </c>
      <c r="D864" t="s">
        <v>138</v>
      </c>
      <c r="E864">
        <v>4056.7436595999998</v>
      </c>
      <c r="F864">
        <v>614.79999999999995</v>
      </c>
      <c r="G864">
        <v>-10.6795768802355</v>
      </c>
      <c r="H864">
        <v>16.8492920582128</v>
      </c>
      <c r="I864">
        <v>9.2269859801569201</v>
      </c>
      <c r="J864">
        <v>14.4603272861915</v>
      </c>
      <c r="K864">
        <v>557.36248276323204</v>
      </c>
      <c r="L864">
        <v>526.86699789443003</v>
      </c>
      <c r="M864">
        <v>61.0679303064937</v>
      </c>
      <c r="N864">
        <v>1.0740561226543499</v>
      </c>
      <c r="O864">
        <v>8.4905660377358494</v>
      </c>
      <c r="P864">
        <v>44.658823529411698</v>
      </c>
    </row>
    <row r="865" spans="1:17" hidden="1" x14ac:dyDescent="0.3">
      <c r="A865" t="s">
        <v>1877</v>
      </c>
      <c r="B865" t="s">
        <v>1878</v>
      </c>
      <c r="C865" t="s">
        <v>3163</v>
      </c>
      <c r="D865" t="s">
        <v>258</v>
      </c>
      <c r="E865">
        <v>4048.1637984699901</v>
      </c>
      <c r="F865">
        <v>3342.7</v>
      </c>
      <c r="G865">
        <v>25.559987135029701</v>
      </c>
      <c r="H865">
        <v>-4.8185061359915196</v>
      </c>
      <c r="I865">
        <v>77.7902135380332</v>
      </c>
      <c r="J865">
        <v>5.0781006402170901</v>
      </c>
      <c r="K865">
        <v>3172.8039760145898</v>
      </c>
      <c r="L865">
        <v>2575.1053901057198</v>
      </c>
      <c r="M865">
        <v>56.109109522651103</v>
      </c>
      <c r="N865">
        <v>0.26421382361018197</v>
      </c>
      <c r="O865">
        <v>11.719568013880901</v>
      </c>
      <c r="P865">
        <v>121.568952374639</v>
      </c>
      <c r="Q865">
        <v>0.121359537041102</v>
      </c>
    </row>
    <row r="866" spans="1:17" x14ac:dyDescent="0.3">
      <c r="A866" t="s">
        <v>1879</v>
      </c>
      <c r="B866" t="s">
        <v>1880</v>
      </c>
      <c r="C866" t="s">
        <v>3159</v>
      </c>
      <c r="D866" t="s">
        <v>119</v>
      </c>
      <c r="E866">
        <v>4040.8346240000001</v>
      </c>
      <c r="F866">
        <v>1984</v>
      </c>
      <c r="G866">
        <v>29.866716790684102</v>
      </c>
      <c r="H866">
        <v>-13.1215594032365</v>
      </c>
      <c r="I866">
        <v>-9.18903578942016</v>
      </c>
      <c r="J866">
        <v>-0.83535396763465497</v>
      </c>
      <c r="K866">
        <v>2153.1576542965099</v>
      </c>
      <c r="L866">
        <v>1942.7883958934201</v>
      </c>
      <c r="M866">
        <v>25.798768968599401</v>
      </c>
      <c r="N866">
        <v>0.67128800463528304</v>
      </c>
      <c r="O866">
        <v>23.505544354838701</v>
      </c>
      <c r="P866">
        <v>60.641269584227302</v>
      </c>
      <c r="Q866">
        <v>0.25983741783388398</v>
      </c>
    </row>
    <row r="867" spans="1:17" x14ac:dyDescent="0.3">
      <c r="A867" t="s">
        <v>1881</v>
      </c>
      <c r="B867" t="s">
        <v>1882</v>
      </c>
      <c r="C867" t="s">
        <v>3155</v>
      </c>
      <c r="D867" t="s">
        <v>119</v>
      </c>
      <c r="E867">
        <v>4032.9508073440002</v>
      </c>
      <c r="F867">
        <v>223.78</v>
      </c>
      <c r="G867">
        <v>-11.663854255706299</v>
      </c>
      <c r="H867">
        <v>7.1954451072198502</v>
      </c>
      <c r="I867">
        <v>-6.3208548488226803</v>
      </c>
      <c r="J867">
        <v>5.61203189625747</v>
      </c>
      <c r="K867">
        <v>224.63164721866499</v>
      </c>
      <c r="L867">
        <v>216.12508460791901</v>
      </c>
      <c r="M867">
        <v>49.270582056914002</v>
      </c>
      <c r="N867">
        <v>0.73858668583864795</v>
      </c>
      <c r="O867">
        <v>22.8662078827419</v>
      </c>
      <c r="P867">
        <v>40.697893744105599</v>
      </c>
      <c r="Q867">
        <v>9.5237294489956006E-2</v>
      </c>
    </row>
    <row r="868" spans="1:17" hidden="1" x14ac:dyDescent="0.3">
      <c r="A868" t="s">
        <v>1883</v>
      </c>
      <c r="B868" t="s">
        <v>1884</v>
      </c>
      <c r="C868" t="s">
        <v>3163</v>
      </c>
      <c r="D868" t="s">
        <v>452</v>
      </c>
      <c r="E868">
        <v>4015.1889286750002</v>
      </c>
      <c r="F868">
        <v>651.54999999999995</v>
      </c>
      <c r="G868">
        <v>-40.206340404629898</v>
      </c>
      <c r="H868">
        <v>4.4443811996937397</v>
      </c>
      <c r="I868">
        <v>-19.584254518191301</v>
      </c>
      <c r="J868">
        <v>4.42772332765625</v>
      </c>
      <c r="K868">
        <v>654.06953023230199</v>
      </c>
      <c r="L868">
        <v>672.86491322630604</v>
      </c>
      <c r="M868">
        <v>44.220020487942001</v>
      </c>
      <c r="N868">
        <v>0.82827959125311301</v>
      </c>
      <c r="O868">
        <v>26.9971606169902</v>
      </c>
      <c r="P868">
        <v>9.2929631804076198</v>
      </c>
      <c r="Q868">
        <v>0.123481195307757</v>
      </c>
    </row>
    <row r="869" spans="1:17" hidden="1" x14ac:dyDescent="0.3">
      <c r="A869" t="s">
        <v>1885</v>
      </c>
      <c r="B869" t="s">
        <v>1886</v>
      </c>
      <c r="C869" t="s">
        <v>3163</v>
      </c>
      <c r="D869" t="s">
        <v>387</v>
      </c>
      <c r="E869">
        <v>4005.06445291</v>
      </c>
      <c r="F869">
        <v>271.45</v>
      </c>
      <c r="G869">
        <v>114.637645261095</v>
      </c>
      <c r="H869">
        <v>-9.0049380664798999</v>
      </c>
      <c r="I869">
        <v>127.717703187688</v>
      </c>
      <c r="J869">
        <v>6.5275409849538999</v>
      </c>
      <c r="K869">
        <v>252.41294408150901</v>
      </c>
      <c r="L869">
        <v>185.93165348891301</v>
      </c>
      <c r="M869">
        <v>51.314700826769098</v>
      </c>
      <c r="N869">
        <v>0.230344613054348</v>
      </c>
      <c r="O869">
        <v>24.405967949898599</v>
      </c>
      <c r="P869">
        <v>185.73684210526301</v>
      </c>
      <c r="Q869">
        <v>0.14773717427368599</v>
      </c>
    </row>
    <row r="870" spans="1:17" hidden="1" x14ac:dyDescent="0.3">
      <c r="A870" t="s">
        <v>1887</v>
      </c>
      <c r="B870" t="s">
        <v>1888</v>
      </c>
      <c r="C870" t="s">
        <v>3163</v>
      </c>
      <c r="D870" t="s">
        <v>455</v>
      </c>
      <c r="E870">
        <v>4003.456544874</v>
      </c>
      <c r="F870">
        <v>197.11</v>
      </c>
      <c r="G870">
        <v>73.857100798853594</v>
      </c>
      <c r="H870">
        <v>3.5427155533774601</v>
      </c>
      <c r="I870">
        <v>41.128576486579803</v>
      </c>
      <c r="J870">
        <v>-1.5595636244035</v>
      </c>
      <c r="K870">
        <v>185.47519893344901</v>
      </c>
      <c r="L870">
        <v>150.10400087391</v>
      </c>
      <c r="M870">
        <v>48.142913018854301</v>
      </c>
      <c r="N870">
        <v>0.90705452143955001</v>
      </c>
      <c r="O870">
        <v>6.9707270052254904</v>
      </c>
      <c r="P870">
        <v>116.36663007683801</v>
      </c>
      <c r="Q870">
        <v>0.11982969795859599</v>
      </c>
    </row>
    <row r="871" spans="1:17" hidden="1" x14ac:dyDescent="0.3">
      <c r="A871" t="s">
        <v>1889</v>
      </c>
      <c r="B871" t="s">
        <v>1890</v>
      </c>
      <c r="C871" t="s">
        <v>3163</v>
      </c>
      <c r="D871" t="s">
        <v>48</v>
      </c>
      <c r="E871">
        <v>3959.6529388499998</v>
      </c>
      <c r="F871">
        <v>711.9</v>
      </c>
      <c r="G871">
        <v>-24.367893156851199</v>
      </c>
      <c r="H871">
        <v>4.7247121946886201</v>
      </c>
      <c r="I871">
        <v>-10.005515449450501</v>
      </c>
      <c r="J871">
        <v>15.4965997208177</v>
      </c>
      <c r="K871">
        <v>701.67951810169404</v>
      </c>
      <c r="M871">
        <v>61.828835065287997</v>
      </c>
      <c r="N871">
        <v>2.0943823908516999</v>
      </c>
      <c r="O871">
        <v>26.035960106756502</v>
      </c>
      <c r="P871">
        <v>29.436363636363598</v>
      </c>
    </row>
    <row r="872" spans="1:17" x14ac:dyDescent="0.3">
      <c r="A872" t="s">
        <v>1891</v>
      </c>
      <c r="B872" t="s">
        <v>1892</v>
      </c>
      <c r="C872" t="s">
        <v>3158</v>
      </c>
      <c r="D872" t="s">
        <v>429</v>
      </c>
      <c r="E872">
        <v>3957.9395625000002</v>
      </c>
      <c r="F872">
        <v>1031.25</v>
      </c>
      <c r="G872">
        <v>-53.199937316612598</v>
      </c>
      <c r="H872">
        <v>-4.09135635385298</v>
      </c>
      <c r="I872">
        <v>-16.102507472729801</v>
      </c>
      <c r="J872">
        <v>-1.31715460587851</v>
      </c>
      <c r="K872">
        <v>1096.45441125671</v>
      </c>
      <c r="L872">
        <v>1175.05787500674</v>
      </c>
      <c r="M872">
        <v>28.711350137055099</v>
      </c>
      <c r="N872">
        <v>0.707111117616676</v>
      </c>
      <c r="O872">
        <v>40.387878787878797</v>
      </c>
      <c r="P872">
        <v>3.3471964724156802</v>
      </c>
      <c r="Q872">
        <v>-8.5925819474651E-2</v>
      </c>
    </row>
    <row r="873" spans="1:17" hidden="1" x14ac:dyDescent="0.3">
      <c r="A873" t="s">
        <v>1893</v>
      </c>
      <c r="B873" t="s">
        <v>1894</v>
      </c>
      <c r="C873" t="s">
        <v>3163</v>
      </c>
      <c r="D873" t="s">
        <v>48</v>
      </c>
      <c r="E873">
        <v>3955.0684679999999</v>
      </c>
      <c r="F873">
        <v>2061.8000000000002</v>
      </c>
      <c r="G873">
        <v>508.413704474756</v>
      </c>
      <c r="H873">
        <v>-1.07356603006264</v>
      </c>
      <c r="I873">
        <v>44.861751991964603</v>
      </c>
      <c r="J873">
        <v>3.88833359831591</v>
      </c>
      <c r="K873">
        <v>2120.1904842275599</v>
      </c>
      <c r="L873">
        <v>1629.1899799514799</v>
      </c>
      <c r="M873">
        <v>45.775559464691497</v>
      </c>
      <c r="N873">
        <v>0.53886400197995299</v>
      </c>
      <c r="O873">
        <v>44.727907653506598</v>
      </c>
      <c r="P873">
        <v>576</v>
      </c>
    </row>
    <row r="874" spans="1:17" hidden="1" x14ac:dyDescent="0.3">
      <c r="A874" t="s">
        <v>1895</v>
      </c>
      <c r="B874" t="s">
        <v>1896</v>
      </c>
      <c r="C874" t="s">
        <v>3163</v>
      </c>
      <c r="D874" t="s">
        <v>83</v>
      </c>
      <c r="E874">
        <v>3934.3322944800002</v>
      </c>
      <c r="F874">
        <v>368.4</v>
      </c>
      <c r="G874">
        <v>141.74509638547099</v>
      </c>
      <c r="H874">
        <v>-4.3736366463972898</v>
      </c>
      <c r="I874">
        <v>99.098991532805798</v>
      </c>
      <c r="J874">
        <v>18.7452741716064</v>
      </c>
      <c r="K874">
        <v>315.28303413893099</v>
      </c>
      <c r="L874">
        <v>227.84666818278899</v>
      </c>
      <c r="M874">
        <v>58.091358911854897</v>
      </c>
      <c r="N874">
        <v>0.50826366535490997</v>
      </c>
      <c r="O874">
        <v>8.5776330076004292</v>
      </c>
      <c r="P874">
        <v>206.36174636174599</v>
      </c>
      <c r="Q874">
        <v>6.9187920841268E-2</v>
      </c>
    </row>
    <row r="875" spans="1:17" hidden="1" x14ac:dyDescent="0.3">
      <c r="A875" t="s">
        <v>1897</v>
      </c>
      <c r="B875" t="s">
        <v>1898</v>
      </c>
      <c r="C875" t="s">
        <v>3163</v>
      </c>
      <c r="D875" t="s">
        <v>184</v>
      </c>
      <c r="E875">
        <v>3929.2916932500002</v>
      </c>
      <c r="F875">
        <v>576.5</v>
      </c>
      <c r="G875">
        <v>33.696682280989499</v>
      </c>
      <c r="H875">
        <v>2.2968935058143001</v>
      </c>
      <c r="I875">
        <v>14.773205611816399</v>
      </c>
      <c r="J875">
        <v>3.4421998903023199</v>
      </c>
      <c r="K875">
        <v>551.53042740476599</v>
      </c>
      <c r="L875">
        <v>496.84447081527998</v>
      </c>
      <c r="M875">
        <v>62.531792519122099</v>
      </c>
      <c r="N875">
        <v>0.62558490908975095</v>
      </c>
      <c r="O875">
        <v>5.8022549869904703</v>
      </c>
      <c r="P875">
        <v>73.461712050549096</v>
      </c>
      <c r="Q875">
        <v>0.166029093491603</v>
      </c>
    </row>
    <row r="876" spans="1:17" hidden="1" x14ac:dyDescent="0.3">
      <c r="A876" t="s">
        <v>1899</v>
      </c>
      <c r="B876" t="s">
        <v>1900</v>
      </c>
      <c r="C876" t="s">
        <v>3163</v>
      </c>
      <c r="D876" t="s">
        <v>133</v>
      </c>
      <c r="E876">
        <v>3917.6851940000001</v>
      </c>
      <c r="F876">
        <v>860</v>
      </c>
      <c r="G876">
        <v>122.771241839767</v>
      </c>
      <c r="H876">
        <v>18.409941033998301</v>
      </c>
      <c r="I876">
        <v>18.374564995336002</v>
      </c>
      <c r="J876">
        <v>11.398710501272401</v>
      </c>
      <c r="K876">
        <v>771.70445578158103</v>
      </c>
      <c r="L876">
        <v>658.15175878714001</v>
      </c>
      <c r="M876">
        <v>67.610999909716497</v>
      </c>
      <c r="N876">
        <v>0.64450833325328705</v>
      </c>
      <c r="O876">
        <v>4.8837209302325402</v>
      </c>
      <c r="P876">
        <v>178.31715210355901</v>
      </c>
      <c r="Q876">
        <v>0.16485201359752999</v>
      </c>
    </row>
    <row r="877" spans="1:17" hidden="1" x14ac:dyDescent="0.3">
      <c r="A877" t="s">
        <v>1901</v>
      </c>
      <c r="B877" t="s">
        <v>1902</v>
      </c>
      <c r="C877" t="s">
        <v>3163</v>
      </c>
      <c r="D877" t="s">
        <v>505</v>
      </c>
      <c r="E877">
        <v>3887.0100424799998</v>
      </c>
      <c r="F877">
        <v>4499.1000000000004</v>
      </c>
      <c r="G877">
        <v>-6.2013208492797602</v>
      </c>
      <c r="H877">
        <v>4.5031020238010999</v>
      </c>
      <c r="I877">
        <v>24.2763262263475</v>
      </c>
      <c r="J877">
        <v>6.8543934263782997</v>
      </c>
      <c r="K877">
        <v>4313.1144913704302</v>
      </c>
      <c r="L877">
        <v>3848.3347750383</v>
      </c>
      <c r="M877">
        <v>53.602967483770797</v>
      </c>
      <c r="N877">
        <v>0.97643395387853804</v>
      </c>
      <c r="O877">
        <v>7.5770709697494798</v>
      </c>
      <c r="P877">
        <v>50.1501802162595</v>
      </c>
      <c r="Q877">
        <v>3.8015365394608001E-2</v>
      </c>
    </row>
    <row r="878" spans="1:17" x14ac:dyDescent="0.3">
      <c r="A878" t="s">
        <v>1903</v>
      </c>
      <c r="B878" t="s">
        <v>1904</v>
      </c>
      <c r="C878" t="s">
        <v>3162</v>
      </c>
      <c r="D878" t="s">
        <v>258</v>
      </c>
      <c r="E878">
        <v>3886.4225698199998</v>
      </c>
      <c r="F878">
        <v>156.16999999999999</v>
      </c>
      <c r="G878">
        <v>38.393345801493702</v>
      </c>
      <c r="H878">
        <v>-3.1010032806835199</v>
      </c>
      <c r="I878">
        <v>43.277012878064099</v>
      </c>
      <c r="J878">
        <v>9.3518079112069792</v>
      </c>
      <c r="K878">
        <v>151.929947961653</v>
      </c>
      <c r="L878">
        <v>126.896329467868</v>
      </c>
      <c r="M878">
        <v>55.681017604807501</v>
      </c>
      <c r="N878">
        <v>0.78401641893882001</v>
      </c>
      <c r="O878">
        <v>13.3380290708843</v>
      </c>
      <c r="P878">
        <v>91.384803921568604</v>
      </c>
      <c r="Q878">
        <v>3.1863236804321002E-2</v>
      </c>
    </row>
    <row r="879" spans="1:17" hidden="1" x14ac:dyDescent="0.3">
      <c r="A879" t="s">
        <v>1905</v>
      </c>
      <c r="B879" t="s">
        <v>1906</v>
      </c>
      <c r="C879" t="s">
        <v>3163</v>
      </c>
      <c r="D879" t="s">
        <v>483</v>
      </c>
      <c r="E879">
        <v>3883.8235062499998</v>
      </c>
      <c r="F879">
        <v>282.25</v>
      </c>
      <c r="G879">
        <v>55.761068101600301</v>
      </c>
      <c r="H879">
        <v>-1.24881947242818</v>
      </c>
      <c r="I879">
        <v>43.392625531049099</v>
      </c>
      <c r="J879">
        <v>13.582016776423799</v>
      </c>
      <c r="K879">
        <v>266.46593659654098</v>
      </c>
      <c r="L879">
        <v>214.30456422316001</v>
      </c>
      <c r="M879">
        <v>56.579086393015302</v>
      </c>
      <c r="N879">
        <v>0.60631775812089195</v>
      </c>
      <c r="O879">
        <v>7.9539415411868903</v>
      </c>
      <c r="P879">
        <v>107.38427626745001</v>
      </c>
      <c r="Q879">
        <v>0.24872327234775099</v>
      </c>
    </row>
    <row r="880" spans="1:17" x14ac:dyDescent="0.3">
      <c r="A880" t="s">
        <v>1907</v>
      </c>
      <c r="B880" t="s">
        <v>1908</v>
      </c>
      <c r="C880" t="s">
        <v>3159</v>
      </c>
      <c r="D880" t="s">
        <v>483</v>
      </c>
      <c r="E880">
        <v>3883.3664800000001</v>
      </c>
      <c r="F880">
        <v>448.55</v>
      </c>
      <c r="G880">
        <v>6.5516951085640303</v>
      </c>
      <c r="H880">
        <v>-49.811810149764298</v>
      </c>
      <c r="I880">
        <v>-40.086680729376702</v>
      </c>
      <c r="J880">
        <v>12.7734314520645</v>
      </c>
      <c r="K880">
        <v>428.12620135245902</v>
      </c>
      <c r="L880">
        <v>468.45135480979098</v>
      </c>
      <c r="M880">
        <v>73.095792817740104</v>
      </c>
      <c r="N880">
        <v>0.63995825931293404</v>
      </c>
      <c r="O880">
        <v>66.642514769813801</v>
      </c>
      <c r="P880">
        <v>44.693548387096698</v>
      </c>
      <c r="Q880">
        <v>0.16017787152802099</v>
      </c>
    </row>
    <row r="881" spans="1:17" hidden="1" x14ac:dyDescent="0.3">
      <c r="A881" t="s">
        <v>1909</v>
      </c>
      <c r="B881" t="s">
        <v>1910</v>
      </c>
      <c r="C881" t="s">
        <v>3163</v>
      </c>
      <c r="D881" t="s">
        <v>51</v>
      </c>
      <c r="E881">
        <v>3876.6911672400001</v>
      </c>
      <c r="F881">
        <v>1559.4</v>
      </c>
      <c r="G881">
        <v>109.227954823839</v>
      </c>
      <c r="H881">
        <v>15.6029233896446</v>
      </c>
      <c r="I881">
        <v>40.079634504038303</v>
      </c>
      <c r="J881">
        <v>4.4167441987005196</v>
      </c>
      <c r="K881">
        <v>1418.8226882675101</v>
      </c>
      <c r="L881">
        <v>1096.2876982794201</v>
      </c>
      <c r="M881">
        <v>56.4421211926363</v>
      </c>
      <c r="N881">
        <v>0.63991173631223197</v>
      </c>
      <c r="O881">
        <v>5.4892907528536403</v>
      </c>
      <c r="P881">
        <v>175.512367491166</v>
      </c>
      <c r="Q881">
        <v>0.23393262826327699</v>
      </c>
    </row>
    <row r="882" spans="1:17" x14ac:dyDescent="0.3">
      <c r="A882" t="s">
        <v>1911</v>
      </c>
      <c r="B882" t="s">
        <v>1912</v>
      </c>
      <c r="C882" t="s">
        <v>3155</v>
      </c>
      <c r="D882" t="s">
        <v>119</v>
      </c>
      <c r="E882">
        <v>3871.74664656</v>
      </c>
      <c r="F882">
        <v>717.6</v>
      </c>
      <c r="G882">
        <v>33.688958451844002</v>
      </c>
      <c r="H882">
        <v>12.2210062978516</v>
      </c>
      <c r="I882">
        <v>-9.64393566436177</v>
      </c>
      <c r="J882">
        <v>6.3325653095687402</v>
      </c>
      <c r="K882">
        <v>685.09752931056698</v>
      </c>
      <c r="L882">
        <v>643.942413087864</v>
      </c>
      <c r="M882">
        <v>66.958026678664197</v>
      </c>
      <c r="N882">
        <v>1.58646650219803</v>
      </c>
      <c r="O882">
        <v>22.630992196209501</v>
      </c>
      <c r="P882">
        <v>85.306649451258806</v>
      </c>
      <c r="Q882">
        <v>6.7575118673480997E-2</v>
      </c>
    </row>
    <row r="883" spans="1:17" hidden="1" x14ac:dyDescent="0.3">
      <c r="A883" t="s">
        <v>1913</v>
      </c>
      <c r="B883" t="s">
        <v>1914</v>
      </c>
      <c r="C883" t="s">
        <v>3163</v>
      </c>
      <c r="D883" t="s">
        <v>303</v>
      </c>
      <c r="E883">
        <v>3866.5398014099901</v>
      </c>
      <c r="F883">
        <v>402.9</v>
      </c>
      <c r="G883">
        <v>67.209231050904904</v>
      </c>
      <c r="H883">
        <v>10.6193885375635</v>
      </c>
      <c r="I883">
        <v>113.084370184685</v>
      </c>
      <c r="J883">
        <v>8.6885411748597594</v>
      </c>
      <c r="K883">
        <v>330.88800323769601</v>
      </c>
      <c r="M883">
        <v>65.933935396840198</v>
      </c>
      <c r="N883">
        <v>0.65705440709708995</v>
      </c>
      <c r="O883">
        <v>7.7438570364855002</v>
      </c>
      <c r="P883">
        <v>167.52988047808699</v>
      </c>
    </row>
    <row r="884" spans="1:17" x14ac:dyDescent="0.3">
      <c r="A884" t="s">
        <v>1915</v>
      </c>
      <c r="B884" t="s">
        <v>1916</v>
      </c>
      <c r="C884" t="s">
        <v>3157</v>
      </c>
      <c r="D884" t="s">
        <v>48</v>
      </c>
      <c r="E884">
        <v>3838.1424078999999</v>
      </c>
      <c r="F884">
        <v>2264.65</v>
      </c>
      <c r="G884">
        <v>2.7908580763139801</v>
      </c>
      <c r="H884">
        <v>10.904191488453099</v>
      </c>
      <c r="I884">
        <v>22.857033270286099</v>
      </c>
      <c r="J884">
        <v>11.026803591365701</v>
      </c>
      <c r="K884">
        <v>2051.26152613561</v>
      </c>
      <c r="L884">
        <v>1828.40535303512</v>
      </c>
      <c r="M884">
        <v>64.847216360447604</v>
      </c>
      <c r="N884">
        <v>0.83903799890461095</v>
      </c>
      <c r="O884">
        <v>4.8285607047446604</v>
      </c>
      <c r="P884">
        <v>60.159123055162603</v>
      </c>
      <c r="Q884">
        <v>9.0880342588663995E-2</v>
      </c>
    </row>
    <row r="885" spans="1:17" hidden="1" x14ac:dyDescent="0.3">
      <c r="A885" t="s">
        <v>1917</v>
      </c>
      <c r="B885" t="s">
        <v>1918</v>
      </c>
      <c r="C885" t="s">
        <v>3163</v>
      </c>
      <c r="D885" t="s">
        <v>387</v>
      </c>
      <c r="E885">
        <v>3806.9222195399998</v>
      </c>
      <c r="F885">
        <v>1150.5999999999999</v>
      </c>
      <c r="G885">
        <v>71.052724195971393</v>
      </c>
      <c r="H885">
        <v>-3.3925478387994499</v>
      </c>
      <c r="I885">
        <v>55.504057153190701</v>
      </c>
      <c r="J885">
        <v>5.7907701969023897</v>
      </c>
      <c r="K885">
        <v>1021.47711325327</v>
      </c>
      <c r="L885">
        <v>823.27533077385306</v>
      </c>
      <c r="M885">
        <v>63.019650327938102</v>
      </c>
      <c r="N885">
        <v>0.34780906985033799</v>
      </c>
      <c r="O885">
        <v>18.1992004171736</v>
      </c>
      <c r="P885">
        <v>124.85831541919001</v>
      </c>
      <c r="Q885">
        <v>2.0643233861983998E-2</v>
      </c>
    </row>
    <row r="886" spans="1:17" hidden="1" x14ac:dyDescent="0.3">
      <c r="A886" t="s">
        <v>1919</v>
      </c>
      <c r="B886" t="s">
        <v>1920</v>
      </c>
      <c r="C886" t="s">
        <v>3163</v>
      </c>
      <c r="D886" t="s">
        <v>258</v>
      </c>
      <c r="E886">
        <v>3797.2185847750002</v>
      </c>
      <c r="F886">
        <v>553.85</v>
      </c>
      <c r="G886">
        <v>39.405476515215497</v>
      </c>
      <c r="H886">
        <v>-4.4110313629749101</v>
      </c>
      <c r="I886">
        <v>0.65409015626510403</v>
      </c>
      <c r="J886">
        <v>5.3538210797986103</v>
      </c>
      <c r="K886">
        <v>570.32598836222098</v>
      </c>
      <c r="L886">
        <v>512.47662934529797</v>
      </c>
      <c r="M886">
        <v>47.078323417906198</v>
      </c>
      <c r="N886">
        <v>0.66227799972430301</v>
      </c>
      <c r="O886">
        <v>18.2630676175859</v>
      </c>
      <c r="P886">
        <v>75.825396825396794</v>
      </c>
      <c r="Q886">
        <v>6.5249254477363003E-2</v>
      </c>
    </row>
    <row r="887" spans="1:17" x14ac:dyDescent="0.3">
      <c r="A887" t="s">
        <v>1921</v>
      </c>
      <c r="B887" t="s">
        <v>1922</v>
      </c>
      <c r="C887" t="s">
        <v>3147</v>
      </c>
      <c r="D887" t="s">
        <v>266</v>
      </c>
      <c r="E887">
        <v>3796.3496810400002</v>
      </c>
      <c r="F887">
        <v>1390.6</v>
      </c>
      <c r="G887">
        <v>17.402164143645301</v>
      </c>
      <c r="H887">
        <v>1.3629923680045499</v>
      </c>
      <c r="I887">
        <v>-3.4411460401573501</v>
      </c>
      <c r="J887">
        <v>0.83386959236028102</v>
      </c>
      <c r="K887">
        <v>1376.7933278743601</v>
      </c>
      <c r="L887">
        <v>1260.47051165281</v>
      </c>
      <c r="M887">
        <v>54.055099416813903</v>
      </c>
      <c r="N887">
        <v>0.81745404137496303</v>
      </c>
      <c r="O887">
        <v>1.7546382856321101</v>
      </c>
      <c r="P887">
        <v>52.536609444413898</v>
      </c>
      <c r="Q887">
        <v>0.102722895699719</v>
      </c>
    </row>
    <row r="888" spans="1:17" x14ac:dyDescent="0.3">
      <c r="A888" t="s">
        <v>1923</v>
      </c>
      <c r="B888" t="s">
        <v>1924</v>
      </c>
      <c r="C888" t="s">
        <v>3164</v>
      </c>
      <c r="D888" t="s">
        <v>429</v>
      </c>
      <c r="E888">
        <v>3790.0609412399999</v>
      </c>
      <c r="F888">
        <v>24.58</v>
      </c>
      <c r="G888">
        <v>-28.151054020014499</v>
      </c>
      <c r="H888">
        <v>6.05095191204662</v>
      </c>
      <c r="I888">
        <v>-20.270890346987599</v>
      </c>
      <c r="J888">
        <v>31.388949513565901</v>
      </c>
      <c r="K888">
        <v>23.155854376221502</v>
      </c>
      <c r="L888">
        <v>23.8541363434096</v>
      </c>
      <c r="M888">
        <v>50.083553914732903</v>
      </c>
      <c r="N888">
        <v>2.3419024362017402</v>
      </c>
      <c r="O888">
        <v>83.685923515052806</v>
      </c>
      <c r="P888">
        <v>47.185628742514901</v>
      </c>
    </row>
    <row r="889" spans="1:17" hidden="1" x14ac:dyDescent="0.3">
      <c r="A889" t="s">
        <v>1925</v>
      </c>
      <c r="B889" t="s">
        <v>1926</v>
      </c>
      <c r="C889" t="s">
        <v>3163</v>
      </c>
      <c r="D889" t="s">
        <v>215</v>
      </c>
      <c r="E889">
        <v>3768.789982625</v>
      </c>
      <c r="F889">
        <v>210.95</v>
      </c>
      <c r="G889">
        <v>36.534551298237503</v>
      </c>
      <c r="H889">
        <v>5.5090174046522504</v>
      </c>
      <c r="I889">
        <v>58.444600392260703</v>
      </c>
      <c r="J889">
        <v>18.076814074669901</v>
      </c>
      <c r="K889">
        <v>187.44730312306399</v>
      </c>
      <c r="L889">
        <v>153.817638098668</v>
      </c>
      <c r="M889">
        <v>57.8041805633558</v>
      </c>
      <c r="N889">
        <v>1.3469877101188801</v>
      </c>
      <c r="O889">
        <v>3.7212609623133499</v>
      </c>
      <c r="P889">
        <v>103.71801062288699</v>
      </c>
      <c r="Q889">
        <v>0.16425368398065601</v>
      </c>
    </row>
    <row r="890" spans="1:17" hidden="1" x14ac:dyDescent="0.3">
      <c r="A890" t="s">
        <v>1927</v>
      </c>
      <c r="B890" t="s">
        <v>1928</v>
      </c>
      <c r="C890" t="s">
        <v>3163</v>
      </c>
      <c r="D890" t="s">
        <v>133</v>
      </c>
      <c r="E890">
        <v>3763.7799405999999</v>
      </c>
      <c r="F890">
        <v>417.65</v>
      </c>
      <c r="G890">
        <v>-25.752246831449099</v>
      </c>
      <c r="H890">
        <v>0.32456793163578301</v>
      </c>
      <c r="I890">
        <v>-18.033958731590701</v>
      </c>
      <c r="J890">
        <v>-0.33220944443507999</v>
      </c>
      <c r="K890">
        <v>423.90809828641301</v>
      </c>
      <c r="L890">
        <v>423.49611236517097</v>
      </c>
      <c r="M890">
        <v>44.4017843107872</v>
      </c>
      <c r="N890">
        <v>5.56778774145575E-2</v>
      </c>
      <c r="O890">
        <v>14.689333173710001</v>
      </c>
      <c r="P890">
        <v>9.6194225721784701</v>
      </c>
      <c r="Q890">
        <v>-1.0011886412772E-2</v>
      </c>
    </row>
    <row r="891" spans="1:17" hidden="1" x14ac:dyDescent="0.3">
      <c r="A891" t="s">
        <v>1929</v>
      </c>
      <c r="B891" t="s">
        <v>1930</v>
      </c>
      <c r="C891" t="s">
        <v>3163</v>
      </c>
      <c r="D891" t="s">
        <v>54</v>
      </c>
      <c r="E891">
        <v>3751.7061631500001</v>
      </c>
      <c r="F891">
        <v>275.7</v>
      </c>
      <c r="G891">
        <v>29.648420916347401</v>
      </c>
      <c r="H891">
        <v>-5.2536707102789304</v>
      </c>
      <c r="I891">
        <v>5.3925514850425103</v>
      </c>
      <c r="J891">
        <v>-4.3200636954472396</v>
      </c>
      <c r="K891">
        <v>278.60911164904098</v>
      </c>
      <c r="L891">
        <v>240.61813980792701</v>
      </c>
      <c r="M891">
        <v>32.803028915323303</v>
      </c>
      <c r="N891">
        <v>0.51150275348808405</v>
      </c>
      <c r="O891">
        <v>24.410591222343101</v>
      </c>
      <c r="P891">
        <v>75.047619047618994</v>
      </c>
      <c r="Q891">
        <v>4.5977628976470002E-3</v>
      </c>
    </row>
    <row r="892" spans="1:17" x14ac:dyDescent="0.3">
      <c r="A892" t="s">
        <v>1931</v>
      </c>
      <c r="B892" t="s">
        <v>1932</v>
      </c>
      <c r="C892" t="s">
        <v>3148</v>
      </c>
      <c r="D892" t="s">
        <v>539</v>
      </c>
      <c r="E892">
        <v>3732.7244840879998</v>
      </c>
      <c r="F892">
        <v>65.08</v>
      </c>
      <c r="G892">
        <v>26.624652579970299</v>
      </c>
      <c r="H892">
        <v>28.514241583943299</v>
      </c>
      <c r="I892">
        <v>43.938771941942797</v>
      </c>
      <c r="J892">
        <v>42.318543106237399</v>
      </c>
      <c r="K892">
        <v>55.004742229154203</v>
      </c>
      <c r="L892">
        <v>49.520734928938701</v>
      </c>
      <c r="M892">
        <v>70.601364534720204</v>
      </c>
      <c r="N892">
        <v>2.1550739233623601</v>
      </c>
      <c r="O892">
        <v>5.1014136447449401</v>
      </c>
      <c r="P892">
        <v>95.729323308270594</v>
      </c>
      <c r="Q892">
        <v>-4.1764229906367002E-2</v>
      </c>
    </row>
    <row r="893" spans="1:17" hidden="1" x14ac:dyDescent="0.3">
      <c r="A893" t="s">
        <v>1933</v>
      </c>
      <c r="B893" t="s">
        <v>1934</v>
      </c>
      <c r="C893" t="s">
        <v>3163</v>
      </c>
      <c r="D893" t="s">
        <v>1069</v>
      </c>
      <c r="E893">
        <v>3730.8735000000001</v>
      </c>
      <c r="F893">
        <v>61.38</v>
      </c>
      <c r="G893">
        <v>-39.6288469427001</v>
      </c>
      <c r="H893">
        <v>-0.17913648100704299</v>
      </c>
      <c r="I893">
        <v>-21.838838556864001</v>
      </c>
      <c r="J893">
        <v>-0.419229283295113</v>
      </c>
      <c r="K893">
        <v>62.916635551254203</v>
      </c>
      <c r="L893">
        <v>65.551173229291905</v>
      </c>
      <c r="M893">
        <v>80.428401478298795</v>
      </c>
      <c r="N893">
        <v>0.59127203290731301</v>
      </c>
      <c r="O893">
        <v>16.405995438253399</v>
      </c>
      <c r="P893">
        <v>1.8755186721991699</v>
      </c>
      <c r="Q893">
        <v>-6.679688381315E-3</v>
      </c>
    </row>
    <row r="894" spans="1:17" hidden="1" x14ac:dyDescent="0.3">
      <c r="A894" t="s">
        <v>1935</v>
      </c>
      <c r="B894" t="s">
        <v>1936</v>
      </c>
      <c r="C894" t="s">
        <v>3163</v>
      </c>
      <c r="D894" t="s">
        <v>539</v>
      </c>
      <c r="E894">
        <v>3727.46533056</v>
      </c>
      <c r="F894">
        <v>133.6</v>
      </c>
      <c r="G894">
        <v>142.183679751824</v>
      </c>
      <c r="H894">
        <v>-5.2592843767426096</v>
      </c>
      <c r="I894">
        <v>73.437379857516106</v>
      </c>
      <c r="J894">
        <v>2.8759245268567799</v>
      </c>
      <c r="K894">
        <v>128.45132564583699</v>
      </c>
      <c r="L894">
        <v>97.481236749640601</v>
      </c>
      <c r="M894">
        <v>40.146236555842201</v>
      </c>
      <c r="N894">
        <v>0.40155561149969199</v>
      </c>
      <c r="O894">
        <v>19.287629918928101</v>
      </c>
      <c r="P894">
        <v>189.80634893572</v>
      </c>
      <c r="Q894">
        <v>5.1701996498330002E-2</v>
      </c>
    </row>
    <row r="895" spans="1:17" hidden="1" x14ac:dyDescent="0.3">
      <c r="A895" t="s">
        <v>1937</v>
      </c>
      <c r="B895" t="s">
        <v>1938</v>
      </c>
      <c r="C895" t="s">
        <v>3163</v>
      </c>
      <c r="D895" t="s">
        <v>746</v>
      </c>
      <c r="E895">
        <v>3724.7253936799998</v>
      </c>
      <c r="F895">
        <v>166.46</v>
      </c>
      <c r="G895">
        <v>9.9355329590654904</v>
      </c>
      <c r="H895">
        <v>5.4756440533301696</v>
      </c>
      <c r="I895">
        <v>-8.3734305102408799E-2</v>
      </c>
      <c r="J895">
        <v>2.1813176392674301</v>
      </c>
      <c r="K895">
        <v>160.49290338313199</v>
      </c>
      <c r="L895">
        <v>150.506994269156</v>
      </c>
      <c r="M895">
        <v>58.331342908403499</v>
      </c>
      <c r="N895">
        <v>0.48970910088212799</v>
      </c>
      <c r="O895">
        <v>5.1303616484440697</v>
      </c>
      <c r="P895">
        <v>47.505538325210402</v>
      </c>
      <c r="Q895">
        <v>8.2626113561340003E-3</v>
      </c>
    </row>
    <row r="896" spans="1:17" x14ac:dyDescent="0.3">
      <c r="A896" t="s">
        <v>1939</v>
      </c>
      <c r="B896" t="s">
        <v>1940</v>
      </c>
      <c r="C896" t="s">
        <v>3150</v>
      </c>
      <c r="D896" t="s">
        <v>236</v>
      </c>
      <c r="E896">
        <v>3712.3176815649999</v>
      </c>
      <c r="F896">
        <v>439.85</v>
      </c>
      <c r="G896">
        <v>-34.2659134577655</v>
      </c>
      <c r="H896">
        <v>-10.2890364885663</v>
      </c>
      <c r="I896">
        <v>-34.633304715576799</v>
      </c>
      <c r="J896">
        <v>-1.96242133780487</v>
      </c>
      <c r="K896">
        <v>475.01632802110697</v>
      </c>
      <c r="L896">
        <v>495.76407519837898</v>
      </c>
      <c r="M896">
        <v>21.297819309131</v>
      </c>
      <c r="N896">
        <v>1.55107437095122</v>
      </c>
      <c r="O896">
        <v>58.917812890758199</v>
      </c>
      <c r="P896">
        <v>0.74438845625286398</v>
      </c>
    </row>
    <row r="897" spans="1:17" hidden="1" x14ac:dyDescent="0.3">
      <c r="A897" t="s">
        <v>1941</v>
      </c>
      <c r="B897" t="s">
        <v>1942</v>
      </c>
      <c r="C897" t="s">
        <v>3163</v>
      </c>
      <c r="D897" t="s">
        <v>452</v>
      </c>
      <c r="E897">
        <v>3697.1991902699901</v>
      </c>
      <c r="F897">
        <v>583.95000000000005</v>
      </c>
      <c r="G897">
        <v>26.643550264631902</v>
      </c>
      <c r="I897">
        <v>37.457943448402503</v>
      </c>
      <c r="K897">
        <v>555.13151102030702</v>
      </c>
      <c r="L897">
        <v>481.76224515429197</v>
      </c>
      <c r="M897">
        <v>64.780785260819798</v>
      </c>
      <c r="N897">
        <v>2.3127693255172099</v>
      </c>
      <c r="O897">
        <v>5.9851014641664397</v>
      </c>
      <c r="P897">
        <v>77.492401215805501</v>
      </c>
      <c r="Q897">
        <v>-3.9150349227047E-2</v>
      </c>
    </row>
    <row r="898" spans="1:17" hidden="1" x14ac:dyDescent="0.3">
      <c r="A898" t="s">
        <v>1943</v>
      </c>
      <c r="B898" t="s">
        <v>1944</v>
      </c>
      <c r="C898" t="s">
        <v>3163</v>
      </c>
      <c r="D898" t="s">
        <v>505</v>
      </c>
      <c r="E898">
        <v>3681.2256277500001</v>
      </c>
      <c r="F898">
        <v>3030.5</v>
      </c>
      <c r="G898">
        <v>25.481764000509099</v>
      </c>
      <c r="H898">
        <v>-7.5964998875790899</v>
      </c>
      <c r="I898">
        <v>14.2160962797418</v>
      </c>
      <c r="J898">
        <v>1.5904621271388899</v>
      </c>
      <c r="K898">
        <v>3122.6995620901598</v>
      </c>
      <c r="L898">
        <v>2750.2906521071</v>
      </c>
      <c r="M898">
        <v>38.415466572004902</v>
      </c>
      <c r="N898">
        <v>0.55422191769779505</v>
      </c>
      <c r="O898">
        <v>14.5025573337733</v>
      </c>
      <c r="P898">
        <v>57.297830374753403</v>
      </c>
      <c r="Q898">
        <v>6.8185668881090997E-2</v>
      </c>
    </row>
    <row r="899" spans="1:17" hidden="1" x14ac:dyDescent="0.3">
      <c r="A899" t="s">
        <v>1945</v>
      </c>
      <c r="B899" t="s">
        <v>1946</v>
      </c>
      <c r="C899" t="s">
        <v>3163</v>
      </c>
      <c r="D899" t="s">
        <v>51</v>
      </c>
      <c r="E899">
        <v>3674.3087357999998</v>
      </c>
      <c r="F899">
        <v>337.2</v>
      </c>
      <c r="G899">
        <v>102.21017349875601</v>
      </c>
      <c r="H899">
        <v>-1.3417135826495199</v>
      </c>
      <c r="I899">
        <v>18.992629594754099</v>
      </c>
      <c r="J899">
        <v>3.22754826705834</v>
      </c>
      <c r="K899">
        <v>346.00722057594999</v>
      </c>
      <c r="L899">
        <v>285.07843690780101</v>
      </c>
      <c r="M899">
        <v>38.3294731293756</v>
      </c>
      <c r="N899">
        <v>0.59544944250926601</v>
      </c>
      <c r="O899">
        <v>15.6583629893238</v>
      </c>
      <c r="P899">
        <v>211.645101663585</v>
      </c>
      <c r="Q899">
        <v>0.151466332712307</v>
      </c>
    </row>
    <row r="900" spans="1:17" x14ac:dyDescent="0.3">
      <c r="A900" t="s">
        <v>1947</v>
      </c>
      <c r="B900" t="s">
        <v>1948</v>
      </c>
      <c r="C900" t="s">
        <v>3148</v>
      </c>
      <c r="D900" t="s">
        <v>1949</v>
      </c>
      <c r="E900">
        <v>3672.9316895000002</v>
      </c>
      <c r="F900">
        <v>219.25</v>
      </c>
      <c r="G900">
        <v>-44.487555389007298</v>
      </c>
      <c r="H900">
        <v>-3.79425906042517</v>
      </c>
      <c r="I900">
        <v>-16.969766687183899</v>
      </c>
      <c r="J900">
        <v>1.04386437648083</v>
      </c>
      <c r="K900">
        <v>228.48271112484201</v>
      </c>
      <c r="L900">
        <v>231.83986865671599</v>
      </c>
      <c r="M900">
        <v>33.753118872176998</v>
      </c>
      <c r="N900">
        <v>0.47750439113522802</v>
      </c>
      <c r="O900">
        <v>28.164196123147001</v>
      </c>
      <c r="P900">
        <v>11.520854526958299</v>
      </c>
    </row>
    <row r="901" spans="1:17" x14ac:dyDescent="0.3">
      <c r="A901" t="s">
        <v>1950</v>
      </c>
      <c r="B901" t="s">
        <v>1951</v>
      </c>
      <c r="C901" t="s">
        <v>3148</v>
      </c>
      <c r="D901" t="s">
        <v>54</v>
      </c>
      <c r="E901">
        <v>3670.0757616800001</v>
      </c>
      <c r="F901">
        <v>514.70000000000005</v>
      </c>
      <c r="G901">
        <v>-61.989125154998703</v>
      </c>
      <c r="H901">
        <v>-11.7197102812812</v>
      </c>
      <c r="I901">
        <v>-52.616398627786303</v>
      </c>
      <c r="J901">
        <v>-2.9583353674033899</v>
      </c>
      <c r="K901">
        <v>603.72287796686203</v>
      </c>
      <c r="L901">
        <v>729.19039970883398</v>
      </c>
      <c r="M901">
        <v>15.9295863270511</v>
      </c>
      <c r="N901">
        <v>0.83531600391861205</v>
      </c>
      <c r="O901">
        <v>141.53876044297601</v>
      </c>
      <c r="P901">
        <v>0.155672309787902</v>
      </c>
      <c r="Q901">
        <v>-4.6784228945989997E-3</v>
      </c>
    </row>
    <row r="902" spans="1:17" x14ac:dyDescent="0.3">
      <c r="A902" t="s">
        <v>1952</v>
      </c>
      <c r="B902" t="s">
        <v>1953</v>
      </c>
      <c r="C902" t="s">
        <v>3165</v>
      </c>
      <c r="D902" t="s">
        <v>1954</v>
      </c>
      <c r="E902">
        <v>3660.576106</v>
      </c>
      <c r="F902">
        <v>20.68</v>
      </c>
      <c r="G902">
        <v>-22.946315467815701</v>
      </c>
      <c r="H902">
        <v>-2.31184372303465</v>
      </c>
      <c r="I902">
        <v>-12.840885147955101</v>
      </c>
      <c r="J902">
        <v>8.3005299965750297</v>
      </c>
      <c r="K902">
        <v>20.925536709161001</v>
      </c>
      <c r="L902">
        <v>21.1452055932027</v>
      </c>
      <c r="M902">
        <v>59.098843509609502</v>
      </c>
      <c r="N902">
        <v>0.66470546994007695</v>
      </c>
      <c r="O902">
        <v>35.1547388781431</v>
      </c>
      <c r="P902">
        <v>21.647058823529399</v>
      </c>
      <c r="Q902">
        <v>-4.6979242646267003E-2</v>
      </c>
    </row>
    <row r="903" spans="1:17" hidden="1" x14ac:dyDescent="0.3">
      <c r="A903" t="s">
        <v>1955</v>
      </c>
      <c r="B903" t="s">
        <v>1956</v>
      </c>
      <c r="C903" t="s">
        <v>3163</v>
      </c>
      <c r="D903" t="s">
        <v>83</v>
      </c>
      <c r="E903">
        <v>3659.72073831748</v>
      </c>
      <c r="F903">
        <v>3160.15</v>
      </c>
      <c r="G903">
        <v>409.75320693618897</v>
      </c>
      <c r="H903">
        <v>9.3835806878061696</v>
      </c>
      <c r="I903">
        <v>179.73764425610801</v>
      </c>
      <c r="J903">
        <v>7.36962224227862</v>
      </c>
      <c r="K903">
        <v>2585.6218487533902</v>
      </c>
      <c r="L903">
        <v>1780.1516761943601</v>
      </c>
      <c r="M903">
        <v>58.022691378153901</v>
      </c>
      <c r="N903">
        <v>0.98442399586321105</v>
      </c>
      <c r="O903">
        <v>0.26739237061530402</v>
      </c>
      <c r="P903">
        <v>461.30550621669602</v>
      </c>
    </row>
    <row r="904" spans="1:17" hidden="1" x14ac:dyDescent="0.3">
      <c r="A904" t="s">
        <v>1957</v>
      </c>
      <c r="B904" t="s">
        <v>1958</v>
      </c>
      <c r="C904" t="s">
        <v>3163</v>
      </c>
      <c r="D904" t="s">
        <v>382</v>
      </c>
      <c r="E904">
        <v>3655.1479708699999</v>
      </c>
      <c r="F904">
        <v>1222.0999999999999</v>
      </c>
      <c r="G904">
        <v>-0.78523668070992803</v>
      </c>
      <c r="H904">
        <v>21.094800349963901</v>
      </c>
      <c r="I904">
        <v>-2.7011997216136701</v>
      </c>
      <c r="J904">
        <v>9.9453382271617095</v>
      </c>
      <c r="K904">
        <v>1060.7554796954801</v>
      </c>
      <c r="L904">
        <v>1021.24564664837</v>
      </c>
      <c r="M904">
        <v>77.005482348977296</v>
      </c>
      <c r="N904">
        <v>2.3888523813704698</v>
      </c>
      <c r="O904">
        <v>3.4244333524261701</v>
      </c>
      <c r="P904">
        <v>47.028392685274198</v>
      </c>
      <c r="Q904">
        <v>5.961761068351E-2</v>
      </c>
    </row>
    <row r="905" spans="1:17" x14ac:dyDescent="0.3">
      <c r="A905" t="s">
        <v>1959</v>
      </c>
      <c r="B905" t="s">
        <v>1960</v>
      </c>
      <c r="C905" t="s">
        <v>3159</v>
      </c>
      <c r="D905" t="s">
        <v>258</v>
      </c>
      <c r="E905">
        <v>3653.4547275599998</v>
      </c>
      <c r="F905">
        <v>1163.8</v>
      </c>
      <c r="G905">
        <v>-24.043101247667</v>
      </c>
      <c r="H905">
        <v>-5.0843593140491699</v>
      </c>
      <c r="I905">
        <v>23.486181473285502</v>
      </c>
      <c r="J905">
        <v>7.1729691736263401</v>
      </c>
      <c r="K905">
        <v>1157.6467945986601</v>
      </c>
      <c r="L905">
        <v>1084.2855613365</v>
      </c>
      <c r="M905">
        <v>53.944860590050297</v>
      </c>
      <c r="N905">
        <v>0.32939459981589903</v>
      </c>
      <c r="O905">
        <v>18.147448015122801</v>
      </c>
      <c r="P905">
        <v>54.8327013902747</v>
      </c>
      <c r="Q905">
        <v>-4.8269469953817E-2</v>
      </c>
    </row>
    <row r="906" spans="1:17" hidden="1" x14ac:dyDescent="0.3">
      <c r="A906" t="s">
        <v>1961</v>
      </c>
      <c r="B906" t="s">
        <v>1962</v>
      </c>
      <c r="C906" t="s">
        <v>3163</v>
      </c>
      <c r="D906" t="s">
        <v>739</v>
      </c>
      <c r="E906">
        <v>3650.9119667999998</v>
      </c>
      <c r="F906">
        <v>784.8</v>
      </c>
      <c r="G906">
        <v>-48.236517605646497</v>
      </c>
      <c r="H906">
        <v>-12.5453900853548</v>
      </c>
      <c r="I906">
        <v>-19.2415036648033</v>
      </c>
      <c r="J906">
        <v>1.4701839548471001</v>
      </c>
      <c r="K906">
        <v>832.49266639811106</v>
      </c>
      <c r="L906">
        <v>875.14085184775797</v>
      </c>
      <c r="M906">
        <v>34.921414111764101</v>
      </c>
      <c r="N906">
        <v>0.165501732699395</v>
      </c>
      <c r="O906">
        <v>32.517838939857199</v>
      </c>
      <c r="P906">
        <v>9.1819699499165299</v>
      </c>
      <c r="Q906">
        <v>-8.5278601390561995E-2</v>
      </c>
    </row>
    <row r="907" spans="1:17" x14ac:dyDescent="0.3">
      <c r="A907" t="s">
        <v>1963</v>
      </c>
      <c r="B907" t="s">
        <v>1964</v>
      </c>
      <c r="C907" t="s">
        <v>3159</v>
      </c>
      <c r="D907" t="s">
        <v>119</v>
      </c>
      <c r="E907">
        <v>3625.9022267999999</v>
      </c>
      <c r="F907">
        <v>828.6</v>
      </c>
      <c r="G907">
        <v>37.882073419657601</v>
      </c>
      <c r="H907">
        <v>0.73000127625340505</v>
      </c>
      <c r="I907">
        <v>-18.488672188783099</v>
      </c>
      <c r="J907">
        <v>2.2924287503785399</v>
      </c>
      <c r="K907">
        <v>832.82600402076696</v>
      </c>
      <c r="L907">
        <v>781.71722036746405</v>
      </c>
      <c r="M907">
        <v>45.673671134047503</v>
      </c>
      <c r="N907">
        <v>0.68393263951573202</v>
      </c>
      <c r="O907">
        <v>30.702389572773299</v>
      </c>
      <c r="P907">
        <v>95.655253837071996</v>
      </c>
      <c r="Q907">
        <v>8.8041285359374999E-2</v>
      </c>
    </row>
    <row r="908" spans="1:17" x14ac:dyDescent="0.3">
      <c r="A908" t="s">
        <v>1965</v>
      </c>
      <c r="B908" t="s">
        <v>1966</v>
      </c>
      <c r="C908" t="s">
        <v>3148</v>
      </c>
      <c r="D908" t="s">
        <v>24</v>
      </c>
      <c r="E908">
        <v>3619.56575148</v>
      </c>
      <c r="F908">
        <v>115.43</v>
      </c>
      <c r="G908">
        <v>-32.095798515236702</v>
      </c>
      <c r="H908">
        <v>-3.00301488343126</v>
      </c>
      <c r="I908">
        <v>-16.631442727108901</v>
      </c>
      <c r="J908">
        <v>0.672586647536765</v>
      </c>
      <c r="K908">
        <v>121.584556810104</v>
      </c>
      <c r="L908">
        <v>125.600716818002</v>
      </c>
      <c r="M908">
        <v>29.9857826618796</v>
      </c>
      <c r="N908">
        <v>0.77486928646950703</v>
      </c>
      <c r="O908">
        <v>41.600970285021198</v>
      </c>
      <c r="P908">
        <v>5.03184713375797</v>
      </c>
      <c r="Q908">
        <v>1.2496344072069E-2</v>
      </c>
    </row>
    <row r="909" spans="1:17" hidden="1" x14ac:dyDescent="0.3">
      <c r="A909" t="s">
        <v>1967</v>
      </c>
      <c r="B909" t="s">
        <v>1968</v>
      </c>
      <c r="C909" t="s">
        <v>3163</v>
      </c>
      <c r="D909" t="s">
        <v>1969</v>
      </c>
      <c r="E909">
        <v>3612.511125</v>
      </c>
      <c r="F909">
        <v>1420.85</v>
      </c>
      <c r="G909">
        <v>96.222483464828201</v>
      </c>
      <c r="H909">
        <v>-1.2157820608727099</v>
      </c>
      <c r="I909">
        <v>21.513630821980001</v>
      </c>
      <c r="J909">
        <v>8.5712405595020602</v>
      </c>
      <c r="K909">
        <v>1431.20361718344</v>
      </c>
      <c r="L909">
        <v>1249.2214763889899</v>
      </c>
      <c r="M909">
        <v>50.029973910734803</v>
      </c>
      <c r="N909">
        <v>0.38958623975129197</v>
      </c>
      <c r="O909">
        <v>17.531759158250299</v>
      </c>
      <c r="P909">
        <v>128.230664203678</v>
      </c>
      <c r="Q909">
        <v>2.3164562114784001E-2</v>
      </c>
    </row>
    <row r="910" spans="1:17" hidden="1" x14ac:dyDescent="0.3">
      <c r="A910" t="s">
        <v>1970</v>
      </c>
      <c r="B910" t="s">
        <v>1971</v>
      </c>
      <c r="C910" t="s">
        <v>3163</v>
      </c>
      <c r="D910" t="s">
        <v>266</v>
      </c>
      <c r="E910">
        <v>3608.0488319999999</v>
      </c>
      <c r="F910">
        <v>165.4</v>
      </c>
      <c r="G910">
        <v>71.217918877563804</v>
      </c>
      <c r="H910">
        <v>-10.0349279266997</v>
      </c>
      <c r="I910">
        <v>195.56128078902799</v>
      </c>
      <c r="J910">
        <v>12.272685660460001</v>
      </c>
      <c r="K910">
        <v>180.82684794755801</v>
      </c>
      <c r="L910">
        <v>142.57298980036401</v>
      </c>
      <c r="M910">
        <v>49.314869086424999</v>
      </c>
      <c r="N910">
        <v>1.06887160525083</v>
      </c>
      <c r="O910">
        <v>57.799274486094298</v>
      </c>
      <c r="P910">
        <v>258.940972222222</v>
      </c>
      <c r="Q910">
        <v>0.20719824915385399</v>
      </c>
    </row>
    <row r="911" spans="1:17" hidden="1" x14ac:dyDescent="0.3">
      <c r="A911" t="s">
        <v>1972</v>
      </c>
      <c r="B911" t="s">
        <v>1973</v>
      </c>
      <c r="C911" t="s">
        <v>3163</v>
      </c>
      <c r="D911" t="s">
        <v>1344</v>
      </c>
      <c r="E911">
        <v>3582.1664475299999</v>
      </c>
      <c r="F911">
        <v>818.1</v>
      </c>
      <c r="G911">
        <v>-11.697334588194099</v>
      </c>
      <c r="H911">
        <v>0.73541423354072799</v>
      </c>
      <c r="I911">
        <v>44.732674128551203</v>
      </c>
      <c r="J911">
        <v>14.2600125846858</v>
      </c>
      <c r="K911">
        <v>776.70689878028395</v>
      </c>
      <c r="L911">
        <v>700.11544197200806</v>
      </c>
      <c r="M911">
        <v>64.982417670296499</v>
      </c>
      <c r="N911">
        <v>0.57165699632869604</v>
      </c>
      <c r="O911">
        <v>20.1564600904534</v>
      </c>
      <c r="P911">
        <v>82.123775601068502</v>
      </c>
      <c r="Q911">
        <v>-2.3102756135117999E-2</v>
      </c>
    </row>
    <row r="912" spans="1:17" x14ac:dyDescent="0.3">
      <c r="A912" t="s">
        <v>1974</v>
      </c>
      <c r="B912" t="s">
        <v>1975</v>
      </c>
      <c r="C912" t="s">
        <v>3147</v>
      </c>
      <c r="D912" t="s">
        <v>21</v>
      </c>
      <c r="E912">
        <v>3580.8535197000001</v>
      </c>
      <c r="F912">
        <v>606.6</v>
      </c>
      <c r="G912">
        <v>-24.382385834856201</v>
      </c>
      <c r="H912">
        <v>-3.3432692330259601</v>
      </c>
      <c r="I912">
        <v>-12.7009691166036</v>
      </c>
      <c r="J912">
        <v>7.6536066907286697</v>
      </c>
      <c r="K912">
        <v>616.74403243354595</v>
      </c>
      <c r="L912">
        <v>604.17874505553402</v>
      </c>
      <c r="M912">
        <v>47.770210969657299</v>
      </c>
      <c r="N912">
        <v>0.39339184873709898</v>
      </c>
      <c r="O912">
        <v>30.4813715792944</v>
      </c>
      <c r="P912">
        <v>34.799999999999997</v>
      </c>
      <c r="Q912">
        <v>6.9437562273199999E-2</v>
      </c>
    </row>
    <row r="913" spans="1:17" hidden="1" x14ac:dyDescent="0.3">
      <c r="A913" t="s">
        <v>1976</v>
      </c>
      <c r="B913" t="s">
        <v>1977</v>
      </c>
      <c r="C913" t="s">
        <v>3163</v>
      </c>
      <c r="D913" t="s">
        <v>258</v>
      </c>
      <c r="E913">
        <v>3567.7309598000002</v>
      </c>
      <c r="F913">
        <v>2099.3000000000002</v>
      </c>
      <c r="G913">
        <v>45.979996550056299</v>
      </c>
      <c r="H913">
        <v>-12.290706983226601</v>
      </c>
      <c r="I913">
        <v>21.401742514664701</v>
      </c>
      <c r="J913">
        <v>2.63278777444622</v>
      </c>
      <c r="K913">
        <v>2298.68765109178</v>
      </c>
      <c r="L913">
        <v>1989.9975737049399</v>
      </c>
      <c r="M913">
        <v>36.791541745901398</v>
      </c>
      <c r="N913">
        <v>0.48955649636333498</v>
      </c>
      <c r="O913">
        <v>33.377792597532498</v>
      </c>
      <c r="P913">
        <v>89.424768779607504</v>
      </c>
      <c r="Q913">
        <v>1.0313655393083E-2</v>
      </c>
    </row>
    <row r="914" spans="1:17" hidden="1" x14ac:dyDescent="0.3">
      <c r="A914" t="s">
        <v>1978</v>
      </c>
      <c r="B914" t="s">
        <v>1979</v>
      </c>
      <c r="C914" t="s">
        <v>3163</v>
      </c>
      <c r="D914" t="s">
        <v>51</v>
      </c>
      <c r="E914">
        <v>3566.9563727479999</v>
      </c>
      <c r="F914">
        <v>138.91</v>
      </c>
      <c r="G914">
        <v>39.892790023627001</v>
      </c>
      <c r="H914">
        <v>-9.5727014412454405</v>
      </c>
      <c r="I914">
        <v>39.062203474948802</v>
      </c>
      <c r="J914">
        <v>3.9148588464568199</v>
      </c>
      <c r="K914">
        <v>142.209622796518</v>
      </c>
      <c r="L914">
        <v>119.60113158798499</v>
      </c>
      <c r="M914">
        <v>47.168860018022102</v>
      </c>
      <c r="N914">
        <v>0.37779067205851302</v>
      </c>
      <c r="O914">
        <v>21.661507450867401</v>
      </c>
      <c r="P914">
        <v>83.379537953795307</v>
      </c>
      <c r="Q914">
        <v>1.7893648876152999E-2</v>
      </c>
    </row>
    <row r="915" spans="1:17" x14ac:dyDescent="0.3">
      <c r="A915" t="s">
        <v>1980</v>
      </c>
      <c r="B915" t="s">
        <v>1981</v>
      </c>
      <c r="C915" t="s">
        <v>3158</v>
      </c>
      <c r="D915" t="s">
        <v>429</v>
      </c>
      <c r="E915">
        <v>3565.7713760900001</v>
      </c>
      <c r="F915">
        <v>494.9</v>
      </c>
      <c r="G915">
        <v>-0.29302343219008897</v>
      </c>
      <c r="H915">
        <v>5.9381797500417104</v>
      </c>
      <c r="I915">
        <v>-2.2808186011443001</v>
      </c>
      <c r="J915">
        <v>5.4806719075449601</v>
      </c>
      <c r="K915">
        <v>489.11290925807901</v>
      </c>
      <c r="L915">
        <v>462.959033073017</v>
      </c>
      <c r="M915">
        <v>55.591422421606403</v>
      </c>
      <c r="N915">
        <v>0.69737283380888904</v>
      </c>
      <c r="O915">
        <v>12.0832491412406</v>
      </c>
      <c r="P915">
        <v>42.192213762390402</v>
      </c>
      <c r="Q915">
        <v>-7.0666687487252994E-2</v>
      </c>
    </row>
    <row r="916" spans="1:17" hidden="1" x14ac:dyDescent="0.3">
      <c r="A916" t="s">
        <v>1982</v>
      </c>
      <c r="B916" t="s">
        <v>1983</v>
      </c>
      <c r="C916" t="s">
        <v>3163</v>
      </c>
      <c r="D916" t="s">
        <v>215</v>
      </c>
      <c r="E916">
        <v>3561.2824171099901</v>
      </c>
      <c r="F916">
        <v>553.85</v>
      </c>
      <c r="G916">
        <v>123.348678816912</v>
      </c>
      <c r="H916">
        <v>-5.8051188795995703</v>
      </c>
      <c r="I916">
        <v>64.360586874575304</v>
      </c>
      <c r="J916">
        <v>7.62868998824211</v>
      </c>
      <c r="K916">
        <v>568.28620086716899</v>
      </c>
      <c r="L916">
        <v>452.77293000259903</v>
      </c>
      <c r="M916">
        <v>45.668308691863999</v>
      </c>
      <c r="N916">
        <v>0.35190082909483</v>
      </c>
      <c r="O916">
        <v>25.304685384129201</v>
      </c>
      <c r="P916">
        <v>209.41340782122899</v>
      </c>
      <c r="Q916">
        <v>0.18874625655767299</v>
      </c>
    </row>
    <row r="917" spans="1:17" hidden="1" x14ac:dyDescent="0.3">
      <c r="A917" t="s">
        <v>1984</v>
      </c>
      <c r="B917" t="s">
        <v>1985</v>
      </c>
      <c r="C917" t="s">
        <v>3163</v>
      </c>
      <c r="D917" t="s">
        <v>1986</v>
      </c>
      <c r="E917">
        <v>3553.9904077649999</v>
      </c>
      <c r="F917">
        <v>801.15</v>
      </c>
      <c r="G917">
        <v>112.640812999633</v>
      </c>
      <c r="H917">
        <v>4.7690864868830101</v>
      </c>
      <c r="I917">
        <v>120.28739843531</v>
      </c>
      <c r="J917">
        <v>13.4538207653131</v>
      </c>
      <c r="K917">
        <v>741.28436551610696</v>
      </c>
      <c r="L917">
        <v>491.88271393034802</v>
      </c>
      <c r="M917">
        <v>65.328975157882994</v>
      </c>
      <c r="N917">
        <v>1.4860675990980801</v>
      </c>
      <c r="O917">
        <v>5.7230231542158201</v>
      </c>
      <c r="P917">
        <v>213.19390148553501</v>
      </c>
    </row>
    <row r="918" spans="1:17" hidden="1" x14ac:dyDescent="0.3">
      <c r="A918" t="s">
        <v>1987</v>
      </c>
      <c r="B918" t="s">
        <v>1988</v>
      </c>
      <c r="C918" t="s">
        <v>3163</v>
      </c>
      <c r="D918" t="s">
        <v>83</v>
      </c>
      <c r="E918">
        <v>3548.1577907999999</v>
      </c>
      <c r="F918">
        <v>2884.85</v>
      </c>
      <c r="G918">
        <v>10.1035101487295</v>
      </c>
      <c r="H918">
        <v>-11.004097458372099</v>
      </c>
      <c r="I918">
        <v>0.53917584838128496</v>
      </c>
      <c r="J918">
        <v>6.3487197353638498</v>
      </c>
      <c r="K918">
        <v>3066.6793145749002</v>
      </c>
      <c r="L918">
        <v>2813.6348472837699</v>
      </c>
      <c r="M918">
        <v>40.515404641124803</v>
      </c>
      <c r="N918">
        <v>0.61633630171516396</v>
      </c>
      <c r="O918">
        <v>32.251243565523303</v>
      </c>
      <c r="P918">
        <v>57.948479290426697</v>
      </c>
      <c r="Q918">
        <v>0.17292598176342699</v>
      </c>
    </row>
    <row r="919" spans="1:17" x14ac:dyDescent="0.3">
      <c r="A919" t="s">
        <v>1989</v>
      </c>
      <c r="B919" t="s">
        <v>1990</v>
      </c>
      <c r="C919" t="s">
        <v>3159</v>
      </c>
      <c r="D919" t="s">
        <v>518</v>
      </c>
      <c r="E919">
        <v>3521.4818896050001</v>
      </c>
      <c r="F919">
        <v>316.14999999999998</v>
      </c>
      <c r="G919">
        <v>-19.968195790817099</v>
      </c>
      <c r="H919">
        <v>-3.6460795735224201</v>
      </c>
      <c r="I919">
        <v>-11.9948725807574</v>
      </c>
      <c r="J919">
        <v>5.6139753626075599</v>
      </c>
      <c r="K919">
        <v>337.548123118879</v>
      </c>
      <c r="L919">
        <v>332.40695294488802</v>
      </c>
      <c r="M919">
        <v>36.834226876774203</v>
      </c>
      <c r="N919">
        <v>0.44335743975216002</v>
      </c>
      <c r="O919">
        <v>42.938478570298898</v>
      </c>
      <c r="P919">
        <v>34.360390990225198</v>
      </c>
    </row>
    <row r="920" spans="1:17" hidden="1" x14ac:dyDescent="0.3">
      <c r="A920" t="s">
        <v>1991</v>
      </c>
      <c r="B920" t="s">
        <v>1992</v>
      </c>
      <c r="C920" t="s">
        <v>3163</v>
      </c>
      <c r="D920" t="s">
        <v>109</v>
      </c>
      <c r="E920">
        <v>3519.56475</v>
      </c>
      <c r="F920">
        <v>527.75</v>
      </c>
      <c r="G920">
        <v>150.60516961268601</v>
      </c>
      <c r="H920">
        <v>24.762625225906401</v>
      </c>
      <c r="I920">
        <v>42.648603011945902</v>
      </c>
      <c r="J920">
        <v>16.4156823891161</v>
      </c>
      <c r="K920">
        <v>437.71385147977901</v>
      </c>
      <c r="L920">
        <v>375.48142725169498</v>
      </c>
      <c r="M920">
        <v>76.507370409271701</v>
      </c>
      <c r="N920">
        <v>1.63995136402288</v>
      </c>
      <c r="O920">
        <v>0.80530554239697205</v>
      </c>
      <c r="P920">
        <v>228.47510373443899</v>
      </c>
      <c r="Q920">
        <v>0.24607327778948601</v>
      </c>
    </row>
    <row r="921" spans="1:17" hidden="1" x14ac:dyDescent="0.3">
      <c r="A921" t="s">
        <v>1993</v>
      </c>
      <c r="B921" t="s">
        <v>1994</v>
      </c>
      <c r="C921" t="s">
        <v>3163</v>
      </c>
      <c r="D921" t="s">
        <v>48</v>
      </c>
      <c r="E921">
        <v>3513.7143599999999</v>
      </c>
      <c r="F921">
        <v>281.89999999999998</v>
      </c>
      <c r="G921">
        <v>10.9488017707849</v>
      </c>
      <c r="H921">
        <v>16.301626003360798</v>
      </c>
      <c r="I921">
        <v>64.903638573109006</v>
      </c>
      <c r="J921">
        <v>12.619211315256299</v>
      </c>
      <c r="K921">
        <v>245.75853778973499</v>
      </c>
      <c r="L921">
        <v>215.784294576435</v>
      </c>
      <c r="M921">
        <v>75.478552169176496</v>
      </c>
      <c r="N921">
        <v>0.92893627947129698</v>
      </c>
      <c r="O921">
        <v>5.3565094004966296</v>
      </c>
      <c r="P921">
        <v>99.929078014184299</v>
      </c>
    </row>
    <row r="922" spans="1:17" hidden="1" x14ac:dyDescent="0.3">
      <c r="A922" t="s">
        <v>1995</v>
      </c>
      <c r="B922" t="s">
        <v>1996</v>
      </c>
      <c r="C922" t="s">
        <v>3163</v>
      </c>
      <c r="E922">
        <v>3508.7975000000001</v>
      </c>
      <c r="F922">
        <v>655.85</v>
      </c>
      <c r="G922">
        <v>739.28569774138896</v>
      </c>
      <c r="H922">
        <v>-1.4810423247531099</v>
      </c>
      <c r="I922">
        <v>-7.17148724799587</v>
      </c>
      <c r="J922">
        <v>4.6819432353336001</v>
      </c>
      <c r="K922">
        <v>642.43929417000595</v>
      </c>
      <c r="L922">
        <v>526.55961052086695</v>
      </c>
      <c r="M922">
        <v>49.952944525547103</v>
      </c>
      <c r="N922">
        <v>1.1264495193502699</v>
      </c>
      <c r="O922">
        <v>20.858427994205901</v>
      </c>
      <c r="P922">
        <v>802.13204951856903</v>
      </c>
      <c r="Q922">
        <v>0.16724960204527001</v>
      </c>
    </row>
    <row r="923" spans="1:17" hidden="1" x14ac:dyDescent="0.3">
      <c r="A923" t="s">
        <v>1997</v>
      </c>
      <c r="B923" t="s">
        <v>1998</v>
      </c>
      <c r="C923" t="s">
        <v>3163</v>
      </c>
      <c r="D923" t="s">
        <v>1641</v>
      </c>
      <c r="E923">
        <v>3507.13540701999</v>
      </c>
      <c r="F923">
        <v>2067.8000000000002</v>
      </c>
      <c r="G923">
        <v>-6.4103750544800597</v>
      </c>
      <c r="H923">
        <v>-3.9138120054266401</v>
      </c>
      <c r="I923">
        <v>15.5058739750817</v>
      </c>
      <c r="J923">
        <v>6.1720108966273601</v>
      </c>
      <c r="K923">
        <v>2122.9780734385599</v>
      </c>
      <c r="L923">
        <v>1893.0597690329</v>
      </c>
      <c r="M923">
        <v>48.088075711226097</v>
      </c>
      <c r="N923">
        <v>0.31453522238808701</v>
      </c>
      <c r="O923">
        <v>19.4022632749782</v>
      </c>
      <c r="P923">
        <v>46.025917163941898</v>
      </c>
      <c r="Q923">
        <v>0.10927386088657801</v>
      </c>
    </row>
    <row r="924" spans="1:17" hidden="1" x14ac:dyDescent="0.3">
      <c r="A924" t="s">
        <v>1999</v>
      </c>
      <c r="B924" t="s">
        <v>2000</v>
      </c>
      <c r="C924" t="s">
        <v>3163</v>
      </c>
      <c r="D924" t="s">
        <v>21</v>
      </c>
      <c r="E924">
        <v>3490.0257255900001</v>
      </c>
      <c r="F924">
        <v>535.45000000000005</v>
      </c>
      <c r="G924">
        <v>83.527013850682394</v>
      </c>
      <c r="H924">
        <v>21.223508167122802</v>
      </c>
      <c r="I924">
        <v>15.380390688613</v>
      </c>
      <c r="J924">
        <v>33.962019702354901</v>
      </c>
      <c r="K924">
        <v>394.69077888761399</v>
      </c>
      <c r="L924">
        <v>378.30404863715597</v>
      </c>
      <c r="M924">
        <v>85.511935458358394</v>
      </c>
      <c r="N924">
        <v>2.93232733559207</v>
      </c>
      <c r="O924">
        <v>29.003641796619601</v>
      </c>
      <c r="P924">
        <v>123.990796904413</v>
      </c>
      <c r="Q924">
        <v>0.14213226871257001</v>
      </c>
    </row>
    <row r="925" spans="1:17" hidden="1" x14ac:dyDescent="0.3">
      <c r="A925" t="s">
        <v>2001</v>
      </c>
      <c r="B925" t="s">
        <v>2002</v>
      </c>
      <c r="C925" t="s">
        <v>3163</v>
      </c>
      <c r="D925" t="s">
        <v>119</v>
      </c>
      <c r="E925">
        <v>3487.1422861349902</v>
      </c>
      <c r="F925">
        <v>1065.1500000000001</v>
      </c>
      <c r="G925">
        <v>6.7035893323780504</v>
      </c>
      <c r="H925">
        <v>-13.692099725208299</v>
      </c>
      <c r="I925">
        <v>0.79824065640045205</v>
      </c>
      <c r="J925">
        <v>1.8453168704459499</v>
      </c>
      <c r="K925">
        <v>1092.279485777</v>
      </c>
      <c r="L925">
        <v>956.60153812127498</v>
      </c>
      <c r="M925">
        <v>32.563416359186199</v>
      </c>
      <c r="N925">
        <v>0.67480041244056799</v>
      </c>
      <c r="O925">
        <v>24.865042482279399</v>
      </c>
      <c r="P925">
        <v>47.9375</v>
      </c>
      <c r="Q925">
        <v>0.123664568292414</v>
      </c>
    </row>
    <row r="926" spans="1:17" hidden="1" x14ac:dyDescent="0.3">
      <c r="A926" t="s">
        <v>2003</v>
      </c>
      <c r="B926" t="s">
        <v>2004</v>
      </c>
      <c r="C926" t="s">
        <v>3163</v>
      </c>
      <c r="D926" t="s">
        <v>452</v>
      </c>
      <c r="E926">
        <v>3480.61</v>
      </c>
      <c r="F926">
        <v>523.4</v>
      </c>
      <c r="G926">
        <v>124.829205561229</v>
      </c>
      <c r="H926">
        <v>3.8333673895624898</v>
      </c>
      <c r="I926">
        <v>156.11334903280101</v>
      </c>
      <c r="J926">
        <v>11.042042947909399</v>
      </c>
      <c r="K926">
        <v>434.16690806908099</v>
      </c>
      <c r="L926">
        <v>299.65542003962003</v>
      </c>
      <c r="M926">
        <v>53.504120183223101</v>
      </c>
      <c r="N926">
        <v>0.47466546941103299</v>
      </c>
      <c r="O926">
        <v>9.8586167367214301</v>
      </c>
      <c r="P926">
        <v>195.70621468926501</v>
      </c>
      <c r="Q926">
        <v>0.119507478786744</v>
      </c>
    </row>
    <row r="927" spans="1:17" hidden="1" x14ac:dyDescent="0.3">
      <c r="A927" t="s">
        <v>2005</v>
      </c>
      <c r="B927" t="s">
        <v>2006</v>
      </c>
      <c r="C927" t="s">
        <v>3163</v>
      </c>
      <c r="D927" t="s">
        <v>77</v>
      </c>
      <c r="E927">
        <v>3467.4873600000001</v>
      </c>
      <c r="F927">
        <v>1118.4000000000001</v>
      </c>
      <c r="G927">
        <v>83.181978363062697</v>
      </c>
      <c r="H927">
        <v>-1.07361727646119</v>
      </c>
      <c r="I927">
        <v>120.909800365674</v>
      </c>
      <c r="J927">
        <v>10.0375786621951</v>
      </c>
      <c r="K927">
        <v>970.31088307930997</v>
      </c>
      <c r="L927">
        <v>726.26695255827303</v>
      </c>
      <c r="M927">
        <v>67.228808190445704</v>
      </c>
      <c r="N927">
        <v>0.35912957637332499</v>
      </c>
      <c r="O927">
        <v>2.6466380543633501</v>
      </c>
      <c r="P927">
        <v>165.55858957615999</v>
      </c>
      <c r="Q927">
        <v>7.3789898649981006E-2</v>
      </c>
    </row>
    <row r="928" spans="1:17" hidden="1" x14ac:dyDescent="0.3">
      <c r="A928" t="s">
        <v>2007</v>
      </c>
      <c r="B928" t="s">
        <v>2008</v>
      </c>
      <c r="C928" t="s">
        <v>3163</v>
      </c>
      <c r="D928" t="s">
        <v>24</v>
      </c>
      <c r="E928">
        <v>3460.46674866999</v>
      </c>
      <c r="F928">
        <v>415.85</v>
      </c>
      <c r="G928">
        <v>7.49596053254142</v>
      </c>
      <c r="H928">
        <v>3.3328864365440598</v>
      </c>
      <c r="I928">
        <v>36.147045125417101</v>
      </c>
      <c r="J928">
        <v>3.3186367417606601</v>
      </c>
      <c r="K928">
        <v>387.82750065286598</v>
      </c>
      <c r="L928">
        <v>334.20331548240898</v>
      </c>
      <c r="M928">
        <v>57.078941358710203</v>
      </c>
      <c r="N928">
        <v>0.43055395943199998</v>
      </c>
      <c r="O928">
        <v>12.300108212095701</v>
      </c>
      <c r="P928">
        <v>66.740176423416202</v>
      </c>
      <c r="Q928">
        <v>-3.1595531585472E-2</v>
      </c>
    </row>
    <row r="929" spans="1:17" hidden="1" x14ac:dyDescent="0.3">
      <c r="A929" t="s">
        <v>2009</v>
      </c>
      <c r="B929" t="s">
        <v>2010</v>
      </c>
      <c r="C929" t="s">
        <v>3163</v>
      </c>
      <c r="D929" t="s">
        <v>57</v>
      </c>
      <c r="E929">
        <v>3455.0308874839998</v>
      </c>
      <c r="F929">
        <v>228.43</v>
      </c>
      <c r="G929">
        <v>5.0601621991793104</v>
      </c>
      <c r="H929">
        <v>1.44492461090008</v>
      </c>
      <c r="I929">
        <v>15.253734943147499</v>
      </c>
      <c r="J929">
        <v>7.8350929104492</v>
      </c>
      <c r="K929">
        <v>229.22741397815301</v>
      </c>
      <c r="L929">
        <v>205.95646826682901</v>
      </c>
      <c r="M929">
        <v>47.621750352313001</v>
      </c>
      <c r="N929">
        <v>0.81893835143538696</v>
      </c>
      <c r="O929">
        <v>18.154358009018001</v>
      </c>
      <c r="P929">
        <v>61.663128096248997</v>
      </c>
      <c r="Q929">
        <v>0.114857761317973</v>
      </c>
    </row>
    <row r="930" spans="1:17" hidden="1" x14ac:dyDescent="0.3">
      <c r="A930" t="s">
        <v>2011</v>
      </c>
      <c r="B930" t="s">
        <v>2012</v>
      </c>
      <c r="C930" t="s">
        <v>3163</v>
      </c>
      <c r="D930" t="s">
        <v>133</v>
      </c>
      <c r="E930">
        <v>3427.145657215</v>
      </c>
      <c r="F930">
        <v>264.95</v>
      </c>
      <c r="G930">
        <v>295.365162239445</v>
      </c>
      <c r="H930">
        <v>2.1420405396405799</v>
      </c>
      <c r="I930">
        <v>89.7483726465817</v>
      </c>
      <c r="J930">
        <v>-3.0447411780662499</v>
      </c>
      <c r="K930">
        <v>266.84435467969001</v>
      </c>
      <c r="L930">
        <v>189.049422360835</v>
      </c>
      <c r="M930">
        <v>32.068214739337101</v>
      </c>
      <c r="N930">
        <v>0.81055377576952103</v>
      </c>
      <c r="O930">
        <v>29.949046989998099</v>
      </c>
      <c r="P930">
        <v>425.694444444444</v>
      </c>
      <c r="Q930">
        <v>0.16554403299677301</v>
      </c>
    </row>
    <row r="931" spans="1:17" hidden="1" x14ac:dyDescent="0.3">
      <c r="A931" t="s">
        <v>2013</v>
      </c>
      <c r="B931" t="s">
        <v>2014</v>
      </c>
      <c r="C931" t="s">
        <v>3163</v>
      </c>
      <c r="D931" t="s">
        <v>184</v>
      </c>
      <c r="E931">
        <v>3424.5503316599902</v>
      </c>
      <c r="F931">
        <v>568.95000000000005</v>
      </c>
      <c r="G931">
        <v>12.0039913506308</v>
      </c>
      <c r="H931">
        <v>-7.1763659394303199</v>
      </c>
      <c r="I931">
        <v>0.51791836167336103</v>
      </c>
      <c r="J931">
        <v>1.8121838276800599</v>
      </c>
      <c r="K931">
        <v>588.83508297449998</v>
      </c>
      <c r="L931">
        <v>541.60423322414101</v>
      </c>
      <c r="M931">
        <v>47.082210693896599</v>
      </c>
      <c r="N931">
        <v>1.0693713297199201</v>
      </c>
      <c r="O931">
        <v>22.594252570524599</v>
      </c>
      <c r="P931">
        <v>64.769765421372696</v>
      </c>
      <c r="Q931">
        <v>8.1089758599840994E-2</v>
      </c>
    </row>
    <row r="932" spans="1:17" hidden="1" x14ac:dyDescent="0.3">
      <c r="A932" t="s">
        <v>2015</v>
      </c>
      <c r="B932" t="s">
        <v>2016</v>
      </c>
      <c r="C932" t="s">
        <v>3160</v>
      </c>
      <c r="D932" t="s">
        <v>277</v>
      </c>
      <c r="E932">
        <v>3423.6443185779999</v>
      </c>
      <c r="F932">
        <v>160.43</v>
      </c>
      <c r="G932">
        <v>-48.049897736812397</v>
      </c>
      <c r="H932">
        <v>-7.9714694631504903</v>
      </c>
      <c r="I932">
        <v>-31.621256950263898</v>
      </c>
      <c r="J932">
        <v>1.4081986082867699</v>
      </c>
      <c r="K932">
        <v>170.83219199065101</v>
      </c>
      <c r="M932">
        <v>43.707568947388602</v>
      </c>
      <c r="N932">
        <v>0.72694934349673301</v>
      </c>
      <c r="O932">
        <v>46.481331421803901</v>
      </c>
      <c r="P932">
        <v>9.5085324232081891</v>
      </c>
    </row>
    <row r="933" spans="1:17" hidden="1" x14ac:dyDescent="0.3">
      <c r="A933" t="s">
        <v>2017</v>
      </c>
      <c r="B933" t="s">
        <v>2018</v>
      </c>
      <c r="C933" t="s">
        <v>3163</v>
      </c>
      <c r="D933" t="s">
        <v>539</v>
      </c>
      <c r="E933">
        <v>3377.7433808999999</v>
      </c>
      <c r="F933">
        <v>430.5</v>
      </c>
      <c r="G933">
        <v>97.411242051481594</v>
      </c>
      <c r="H933">
        <v>-5.7956637817637304</v>
      </c>
      <c r="I933">
        <v>33.825492121830997</v>
      </c>
      <c r="J933">
        <v>15.352540858772899</v>
      </c>
      <c r="K933">
        <v>388.98746015365901</v>
      </c>
      <c r="L933">
        <v>314.56090379698901</v>
      </c>
      <c r="M933">
        <v>68.027690434381597</v>
      </c>
      <c r="N933">
        <v>0.56535370206212399</v>
      </c>
      <c r="O933">
        <v>15.9117305458768</v>
      </c>
      <c r="P933">
        <v>135.82580115036899</v>
      </c>
      <c r="Q933">
        <v>0.153864438468722</v>
      </c>
    </row>
    <row r="934" spans="1:17" hidden="1" x14ac:dyDescent="0.3">
      <c r="A934" t="s">
        <v>2019</v>
      </c>
      <c r="B934" t="s">
        <v>2020</v>
      </c>
      <c r="C934" t="s">
        <v>3163</v>
      </c>
      <c r="D934" t="s">
        <v>266</v>
      </c>
      <c r="E934">
        <v>3358.7141660099901</v>
      </c>
      <c r="F934">
        <v>1275.8499999999999</v>
      </c>
      <c r="G934">
        <v>-17.153126459743302</v>
      </c>
      <c r="H934">
        <v>-2.2040336692575702</v>
      </c>
      <c r="I934">
        <v>-12.8355410624497</v>
      </c>
      <c r="J934">
        <v>6.3580280540730802</v>
      </c>
      <c r="K934">
        <v>1302.7993975406901</v>
      </c>
      <c r="L934">
        <v>1308.9761921203501</v>
      </c>
      <c r="M934">
        <v>56.687621527723401</v>
      </c>
      <c r="N934">
        <v>0.312345295367572</v>
      </c>
      <c r="O934">
        <v>42.881216443939302</v>
      </c>
      <c r="P934">
        <v>15.5556561905624</v>
      </c>
      <c r="Q934">
        <v>7.5541917303062006E-2</v>
      </c>
    </row>
    <row r="935" spans="1:17" hidden="1" x14ac:dyDescent="0.3">
      <c r="A935" t="s">
        <v>2021</v>
      </c>
      <c r="B935" t="s">
        <v>2022</v>
      </c>
      <c r="C935" t="s">
        <v>3163</v>
      </c>
      <c r="D935" t="s">
        <v>387</v>
      </c>
      <c r="E935">
        <v>3324.0348899999999</v>
      </c>
      <c r="F935">
        <v>12954.15</v>
      </c>
      <c r="G935">
        <v>-50.1365008568498</v>
      </c>
      <c r="H935">
        <v>-0.79173371134455195</v>
      </c>
      <c r="I935">
        <v>-2.11452850707549</v>
      </c>
      <c r="J935">
        <v>10.1443831908108</v>
      </c>
      <c r="K935">
        <v>12532.308813657901</v>
      </c>
      <c r="L935">
        <v>12312.789699691901</v>
      </c>
      <c r="M935">
        <v>53.770230138534501</v>
      </c>
      <c r="N935">
        <v>0.42658241264167301</v>
      </c>
      <c r="O935">
        <v>35.090685224426103</v>
      </c>
      <c r="P935">
        <v>42.353296703296699</v>
      </c>
      <c r="Q935">
        <v>-3.9658142709426997E-2</v>
      </c>
    </row>
    <row r="936" spans="1:17" x14ac:dyDescent="0.3">
      <c r="A936" t="s">
        <v>2023</v>
      </c>
      <c r="B936" t="s">
        <v>2024</v>
      </c>
      <c r="C936" t="s">
        <v>3154</v>
      </c>
      <c r="D936" t="s">
        <v>184</v>
      </c>
      <c r="E936">
        <v>3317.329001175</v>
      </c>
      <c r="F936">
        <v>211.39</v>
      </c>
      <c r="G936">
        <v>-53.947665786154602</v>
      </c>
      <c r="H936">
        <v>-2.4518357587300401</v>
      </c>
      <c r="I936">
        <v>-18.322203605120801</v>
      </c>
      <c r="J936">
        <v>2.97753236143308</v>
      </c>
      <c r="K936">
        <v>218.177996193192</v>
      </c>
      <c r="L936">
        <v>227.18833226810801</v>
      </c>
      <c r="M936">
        <v>42.789317249704098</v>
      </c>
      <c r="N936">
        <v>0.64950488545959995</v>
      </c>
      <c r="O936">
        <v>41.444723023794801</v>
      </c>
      <c r="P936">
        <v>10.9367620047231</v>
      </c>
      <c r="Q936">
        <v>5.4179156286799995E-4</v>
      </c>
    </row>
    <row r="937" spans="1:17" hidden="1" x14ac:dyDescent="0.3">
      <c r="A937" t="s">
        <v>2025</v>
      </c>
      <c r="B937" t="s">
        <v>2026</v>
      </c>
      <c r="C937" t="s">
        <v>3163</v>
      </c>
      <c r="D937" t="s">
        <v>48</v>
      </c>
      <c r="E937">
        <v>3303.364858935</v>
      </c>
      <c r="F937">
        <v>390.45</v>
      </c>
      <c r="G937">
        <v>48.459636609589602</v>
      </c>
      <c r="H937">
        <v>2.97636107774292E-2</v>
      </c>
      <c r="I937">
        <v>17.755013040293999</v>
      </c>
      <c r="J937">
        <v>6.7923194965819702</v>
      </c>
      <c r="K937">
        <v>372.285262579625</v>
      </c>
      <c r="L937">
        <v>314.52186290096802</v>
      </c>
      <c r="M937">
        <v>52.978248597016503</v>
      </c>
      <c r="N937">
        <v>0.60165516324896495</v>
      </c>
      <c r="O937">
        <v>6.2876168523498599</v>
      </c>
      <c r="P937">
        <v>108.462359850507</v>
      </c>
      <c r="Q937">
        <v>8.7329376156131996E-2</v>
      </c>
    </row>
    <row r="938" spans="1:17" hidden="1" x14ac:dyDescent="0.3">
      <c r="A938" t="s">
        <v>2027</v>
      </c>
      <c r="B938" t="s">
        <v>2028</v>
      </c>
      <c r="C938" t="s">
        <v>3163</v>
      </c>
      <c r="D938" t="s">
        <v>27</v>
      </c>
      <c r="E938">
        <v>3300.57</v>
      </c>
      <c r="F938">
        <v>52.39</v>
      </c>
      <c r="G938">
        <v>39.187969268066396</v>
      </c>
      <c r="H938">
        <v>-6.8003162833467501</v>
      </c>
      <c r="I938">
        <v>36.331691522362398</v>
      </c>
      <c r="J938">
        <v>7.47235940042897</v>
      </c>
      <c r="K938">
        <v>55.768768634184902</v>
      </c>
      <c r="L938">
        <v>47.566401759182703</v>
      </c>
      <c r="M938">
        <v>46.762216562704801</v>
      </c>
      <c r="N938">
        <v>0.31846912590356702</v>
      </c>
      <c r="O938">
        <v>94.560030540179397</v>
      </c>
      <c r="P938">
        <v>107.48514851485101</v>
      </c>
      <c r="Q938">
        <v>9.6280857804243003E-2</v>
      </c>
    </row>
    <row r="939" spans="1:17" x14ac:dyDescent="0.3">
      <c r="A939" t="s">
        <v>2029</v>
      </c>
      <c r="B939" t="s">
        <v>2030</v>
      </c>
      <c r="C939" t="s">
        <v>3160</v>
      </c>
      <c r="D939" t="s">
        <v>1487</v>
      </c>
      <c r="E939">
        <v>3275.376058504</v>
      </c>
      <c r="F939">
        <v>122.32</v>
      </c>
      <c r="G939">
        <v>-31.303413457765501</v>
      </c>
      <c r="H939">
        <v>-4.7838047949143503</v>
      </c>
      <c r="I939">
        <v>-11.662645395871801</v>
      </c>
      <c r="J939">
        <v>1.91554994955685</v>
      </c>
      <c r="K939">
        <v>128.79603585073301</v>
      </c>
      <c r="L939">
        <v>135.74603237992699</v>
      </c>
      <c r="M939">
        <v>35.928293370018402</v>
      </c>
      <c r="N939">
        <v>0.48046548250513299</v>
      </c>
      <c r="O939">
        <v>30.6409417920209</v>
      </c>
      <c r="P939">
        <v>17.108664432742898</v>
      </c>
      <c r="Q939">
        <v>-0.102132740048054</v>
      </c>
    </row>
    <row r="940" spans="1:17" hidden="1" x14ac:dyDescent="0.3">
      <c r="A940" t="s">
        <v>2031</v>
      </c>
      <c r="B940" t="s">
        <v>2032</v>
      </c>
      <c r="C940" t="s">
        <v>3163</v>
      </c>
      <c r="D940" t="s">
        <v>133</v>
      </c>
      <c r="E940">
        <v>3272.2001460000001</v>
      </c>
      <c r="F940">
        <v>639</v>
      </c>
      <c r="G940">
        <v>12.897866069793499</v>
      </c>
      <c r="H940">
        <v>4.4755056393015398</v>
      </c>
      <c r="I940">
        <v>30.130392821063701</v>
      </c>
      <c r="J940">
        <v>3.8567290784077102</v>
      </c>
      <c r="K940">
        <v>627.20605879908101</v>
      </c>
      <c r="L940">
        <v>530.44958015760301</v>
      </c>
      <c r="M940">
        <v>39.352812670429799</v>
      </c>
      <c r="N940">
        <v>0.54035594838364198</v>
      </c>
      <c r="O940">
        <v>15.3208137715179</v>
      </c>
      <c r="P940">
        <v>89.221202250518203</v>
      </c>
      <c r="Q940">
        <v>0.19506998622094701</v>
      </c>
    </row>
    <row r="941" spans="1:17" hidden="1" x14ac:dyDescent="0.3">
      <c r="A941" t="s">
        <v>2033</v>
      </c>
      <c r="B941" t="s">
        <v>2034</v>
      </c>
      <c r="C941" t="s">
        <v>3163</v>
      </c>
      <c r="D941" t="s">
        <v>739</v>
      </c>
      <c r="E941">
        <v>3265.8124441049999</v>
      </c>
      <c r="F941">
        <v>30.15</v>
      </c>
      <c r="G941">
        <v>19.493309843205299</v>
      </c>
      <c r="H941">
        <v>42.653363043006699</v>
      </c>
      <c r="I941">
        <v>14.177136518542699</v>
      </c>
      <c r="J941">
        <v>10.0001244166932</v>
      </c>
      <c r="K941">
        <v>25.848892317620098</v>
      </c>
      <c r="L941">
        <v>23.2677470664057</v>
      </c>
      <c r="M941">
        <v>52.538865085046602</v>
      </c>
      <c r="N941">
        <v>1.4261337281430699</v>
      </c>
      <c r="O941">
        <v>25.008291873963501</v>
      </c>
      <c r="P941">
        <v>81.081081081081095</v>
      </c>
      <c r="Q941">
        <v>-2.46268346598E-3</v>
      </c>
    </row>
    <row r="942" spans="1:17" hidden="1" x14ac:dyDescent="0.3">
      <c r="A942" t="s">
        <v>2035</v>
      </c>
      <c r="B942" t="s">
        <v>2036</v>
      </c>
      <c r="C942" t="s">
        <v>3163</v>
      </c>
      <c r="D942" t="s">
        <v>2037</v>
      </c>
      <c r="E942">
        <v>3262.7162507200001</v>
      </c>
      <c r="F942">
        <v>282.39999999999998</v>
      </c>
      <c r="G942">
        <v>21.765665489602799</v>
      </c>
      <c r="H942">
        <v>9.6595319272762392</v>
      </c>
      <c r="I942">
        <v>21.018922878476801</v>
      </c>
      <c r="J942">
        <v>3.15238154168782</v>
      </c>
      <c r="K942">
        <v>270.51129828675403</v>
      </c>
      <c r="L942">
        <v>243.10447054397699</v>
      </c>
      <c r="M942">
        <v>57.5539780673707</v>
      </c>
      <c r="N942">
        <v>1.2580464263216</v>
      </c>
      <c r="O942">
        <v>16.855524079320102</v>
      </c>
      <c r="P942">
        <v>160.87759815242401</v>
      </c>
    </row>
    <row r="943" spans="1:17" hidden="1" x14ac:dyDescent="0.3">
      <c r="A943" t="s">
        <v>2038</v>
      </c>
      <c r="B943" t="s">
        <v>2039</v>
      </c>
      <c r="C943" t="s">
        <v>3163</v>
      </c>
      <c r="D943" t="s">
        <v>215</v>
      </c>
      <c r="E943">
        <v>3259.0746306599999</v>
      </c>
      <c r="F943">
        <v>236.26</v>
      </c>
      <c r="G943">
        <v>204.494535350088</v>
      </c>
      <c r="H943">
        <v>-2.0457676422159699</v>
      </c>
      <c r="I943">
        <v>135.01872721453799</v>
      </c>
      <c r="J943">
        <v>8.6364646835599803</v>
      </c>
      <c r="K943">
        <v>234.36597893475499</v>
      </c>
      <c r="L943">
        <v>173.64048208176601</v>
      </c>
      <c r="M943">
        <v>53.588708489470797</v>
      </c>
      <c r="N943">
        <v>0.64751145034566704</v>
      </c>
      <c r="O943">
        <v>30.364852281384898</v>
      </c>
      <c r="P943">
        <v>263.19754035357403</v>
      </c>
      <c r="Q943">
        <v>0.16427468280673499</v>
      </c>
    </row>
    <row r="944" spans="1:17" hidden="1" x14ac:dyDescent="0.3">
      <c r="A944" t="s">
        <v>2040</v>
      </c>
      <c r="B944" t="s">
        <v>2041</v>
      </c>
      <c r="C944" t="s">
        <v>3163</v>
      </c>
      <c r="D944" t="s">
        <v>119</v>
      </c>
      <c r="E944">
        <v>3253.2352263600001</v>
      </c>
      <c r="F944">
        <v>18.84</v>
      </c>
      <c r="G944">
        <v>59.3000944473727</v>
      </c>
      <c r="H944">
        <v>-10.046638705642399</v>
      </c>
      <c r="I944">
        <v>-22.789250036079</v>
      </c>
      <c r="J944">
        <v>4.4369672113891303</v>
      </c>
      <c r="K944">
        <v>19.378368470934198</v>
      </c>
      <c r="L944">
        <v>18.429373116672</v>
      </c>
      <c r="M944">
        <v>41.390186240082798</v>
      </c>
      <c r="N944">
        <v>0.65937224086402602</v>
      </c>
      <c r="O944">
        <v>80.201698513800395</v>
      </c>
      <c r="P944">
        <v>115.807560137457</v>
      </c>
      <c r="Q944">
        <v>0.112007514652346</v>
      </c>
    </row>
    <row r="945" spans="1:17" hidden="1" x14ac:dyDescent="0.3">
      <c r="A945" t="s">
        <v>2042</v>
      </c>
      <c r="B945" t="s">
        <v>2043</v>
      </c>
      <c r="C945" t="s">
        <v>3163</v>
      </c>
      <c r="D945" t="s">
        <v>387</v>
      </c>
      <c r="E945">
        <v>3251.4130940250002</v>
      </c>
      <c r="F945">
        <v>295.95</v>
      </c>
      <c r="G945">
        <v>-7.8192521544670601</v>
      </c>
      <c r="H945">
        <v>8.8666217641632006</v>
      </c>
      <c r="I945">
        <v>45.843173719940097</v>
      </c>
      <c r="J945">
        <v>12.9949347389541</v>
      </c>
      <c r="K945">
        <v>267.64457275249902</v>
      </c>
      <c r="L945">
        <v>233.90294911922101</v>
      </c>
      <c r="M945">
        <v>55.479931329542197</v>
      </c>
      <c r="N945">
        <v>1.72695247979944</v>
      </c>
      <c r="O945">
        <v>9.6468998141578002</v>
      </c>
      <c r="P945">
        <v>65.335195530726196</v>
      </c>
      <c r="Q945">
        <v>5.4748430540514002E-2</v>
      </c>
    </row>
    <row r="946" spans="1:17" hidden="1" x14ac:dyDescent="0.3">
      <c r="A946" t="s">
        <v>2044</v>
      </c>
      <c r="B946" t="s">
        <v>2045</v>
      </c>
      <c r="C946" t="s">
        <v>3163</v>
      </c>
      <c r="D946" t="s">
        <v>51</v>
      </c>
      <c r="E946">
        <v>3234.3387673099901</v>
      </c>
      <c r="F946">
        <v>749.05</v>
      </c>
      <c r="G946">
        <v>110.292433659748</v>
      </c>
      <c r="H946">
        <v>-4.5718159679907098</v>
      </c>
      <c r="I946">
        <v>91.987318740489599</v>
      </c>
      <c r="J946">
        <v>5.5161500907665504</v>
      </c>
      <c r="K946">
        <v>715.73136129838997</v>
      </c>
      <c r="L946">
        <v>555.45280101252899</v>
      </c>
      <c r="M946">
        <v>48.302188228078002</v>
      </c>
      <c r="N946">
        <v>0.59806899363258803</v>
      </c>
      <c r="O946">
        <v>10.807022228155599</v>
      </c>
      <c r="P946">
        <v>184.216865295552</v>
      </c>
      <c r="Q946">
        <v>-2.7832498805734001E-2</v>
      </c>
    </row>
    <row r="947" spans="1:17" x14ac:dyDescent="0.3">
      <c r="A947" t="s">
        <v>2046</v>
      </c>
      <c r="B947" t="s">
        <v>2047</v>
      </c>
      <c r="C947" t="s">
        <v>3162</v>
      </c>
      <c r="D947" t="s">
        <v>258</v>
      </c>
      <c r="E947">
        <v>3220.6183145999998</v>
      </c>
      <c r="F947">
        <v>314.55</v>
      </c>
      <c r="G947">
        <v>16.2089102856959</v>
      </c>
      <c r="H947">
        <v>-7.2343205276023603</v>
      </c>
      <c r="I947">
        <v>4.12605268122587</v>
      </c>
      <c r="J947">
        <v>1.6851253829902599</v>
      </c>
      <c r="K947">
        <v>323.81673423120299</v>
      </c>
      <c r="L947">
        <v>287.05942738934903</v>
      </c>
      <c r="M947">
        <v>42.2021358402556</v>
      </c>
      <c r="N947">
        <v>0.50538174534243696</v>
      </c>
      <c r="O947">
        <v>15.355269432522601</v>
      </c>
      <c r="P947">
        <v>66.737344288364696</v>
      </c>
      <c r="Q947">
        <v>6.4994936937269997E-3</v>
      </c>
    </row>
    <row r="948" spans="1:17" hidden="1" x14ac:dyDescent="0.3">
      <c r="A948" t="s">
        <v>2048</v>
      </c>
      <c r="B948" t="s">
        <v>2049</v>
      </c>
      <c r="C948" t="s">
        <v>3163</v>
      </c>
      <c r="D948" t="s">
        <v>215</v>
      </c>
      <c r="E948">
        <v>3218.6</v>
      </c>
      <c r="F948">
        <v>731.5</v>
      </c>
      <c r="G948">
        <v>156.881177310271</v>
      </c>
      <c r="H948">
        <v>18.663953603886998</v>
      </c>
      <c r="I948">
        <v>135.71499156554901</v>
      </c>
      <c r="J948">
        <v>14.054062178678601</v>
      </c>
      <c r="K948">
        <v>603.53120112977695</v>
      </c>
      <c r="L948">
        <v>439.82924573532102</v>
      </c>
      <c r="M948">
        <v>73.616048388161005</v>
      </c>
      <c r="N948">
        <v>0.86583718245357699</v>
      </c>
      <c r="O948">
        <v>3.59535201640464</v>
      </c>
      <c r="P948">
        <v>221.60914486700301</v>
      </c>
      <c r="Q948">
        <v>0.21989914032226099</v>
      </c>
    </row>
    <row r="949" spans="1:17" hidden="1" x14ac:dyDescent="0.3">
      <c r="A949" t="s">
        <v>2050</v>
      </c>
      <c r="B949" t="s">
        <v>2051</v>
      </c>
      <c r="C949" t="s">
        <v>3163</v>
      </c>
      <c r="D949" t="s">
        <v>48</v>
      </c>
      <c r="E949">
        <v>3216.5260137599998</v>
      </c>
      <c r="F949">
        <v>846.4</v>
      </c>
      <c r="G949">
        <v>-21.327121966705899</v>
      </c>
      <c r="H949">
        <v>-6.3637018721723697</v>
      </c>
      <c r="I949">
        <v>-21.5807728327581</v>
      </c>
      <c r="J949">
        <v>7.4533068666744402</v>
      </c>
      <c r="K949">
        <v>890.43563770558296</v>
      </c>
      <c r="L949">
        <v>893.05654508900795</v>
      </c>
      <c r="M949">
        <v>52.691945249868297</v>
      </c>
      <c r="N949">
        <v>0.69396797516085096</v>
      </c>
      <c r="O949">
        <v>62.570888468809002</v>
      </c>
      <c r="P949">
        <v>19.3962477077161</v>
      </c>
    </row>
    <row r="950" spans="1:17" hidden="1" x14ac:dyDescent="0.3">
      <c r="A950" t="s">
        <v>2052</v>
      </c>
      <c r="B950" t="s">
        <v>2053</v>
      </c>
      <c r="C950" t="s">
        <v>3163</v>
      </c>
      <c r="D950" t="s">
        <v>236</v>
      </c>
      <c r="E950">
        <v>3214.6375897500002</v>
      </c>
      <c r="F950">
        <v>1112.7</v>
      </c>
      <c r="G950">
        <v>3.3810723785917198</v>
      </c>
      <c r="H950">
        <v>-7.53749787047835</v>
      </c>
      <c r="I950">
        <v>31.3583816327886</v>
      </c>
      <c r="J950">
        <v>0.77783840245486502</v>
      </c>
      <c r="K950">
        <v>1102.5182111438201</v>
      </c>
      <c r="L950">
        <v>937.60145272220302</v>
      </c>
      <c r="M950">
        <v>36.739049160825601</v>
      </c>
      <c r="N950">
        <v>0.36431044497037701</v>
      </c>
      <c r="O950">
        <v>23.101464905185502</v>
      </c>
      <c r="P950">
        <v>68.259488885528498</v>
      </c>
      <c r="Q950">
        <v>-8.5982073257950004E-3</v>
      </c>
    </row>
    <row r="951" spans="1:17" hidden="1" x14ac:dyDescent="0.3">
      <c r="A951" t="s">
        <v>2054</v>
      </c>
      <c r="B951" t="s">
        <v>2055</v>
      </c>
      <c r="C951" t="s">
        <v>3163</v>
      </c>
      <c r="D951" t="s">
        <v>258</v>
      </c>
      <c r="E951">
        <v>3204.1549007599901</v>
      </c>
      <c r="F951">
        <v>309.64999999999998</v>
      </c>
      <c r="G951">
        <v>19.4715156537656</v>
      </c>
      <c r="H951">
        <v>8.1725043197644398E-2</v>
      </c>
      <c r="I951">
        <v>38.840550271140501</v>
      </c>
      <c r="J951">
        <v>10.463431356213899</v>
      </c>
      <c r="K951">
        <v>333.95904712668198</v>
      </c>
      <c r="L951">
        <v>295.22597499558901</v>
      </c>
      <c r="M951">
        <v>41.237192264181701</v>
      </c>
      <c r="N951">
        <v>0.45282804089013101</v>
      </c>
      <c r="O951">
        <v>48.070402066849603</v>
      </c>
      <c r="P951">
        <v>93.531249999999901</v>
      </c>
      <c r="Q951">
        <v>0.207244074607495</v>
      </c>
    </row>
    <row r="952" spans="1:17" hidden="1" x14ac:dyDescent="0.3">
      <c r="A952" t="s">
        <v>2056</v>
      </c>
      <c r="B952" t="s">
        <v>2057</v>
      </c>
      <c r="C952" t="s">
        <v>3163</v>
      </c>
      <c r="D952" t="s">
        <v>1641</v>
      </c>
      <c r="E952">
        <v>3195.939821168</v>
      </c>
      <c r="F952">
        <v>141.28</v>
      </c>
      <c r="G952">
        <v>-42.519644801049097</v>
      </c>
      <c r="H952">
        <v>-4.72359885948282</v>
      </c>
      <c r="I952">
        <v>-13.0105780038859</v>
      </c>
      <c r="J952">
        <v>0.34648299315828601</v>
      </c>
      <c r="K952">
        <v>150.46231525062399</v>
      </c>
      <c r="L952">
        <v>150.265848916289</v>
      </c>
      <c r="M952">
        <v>34.186800832683197</v>
      </c>
      <c r="N952">
        <v>0.27106432547381598</v>
      </c>
      <c r="O952">
        <v>26.762457531143799</v>
      </c>
      <c r="P952">
        <v>9.5193798449612501</v>
      </c>
      <c r="Q952">
        <v>2.0262193935518001E-2</v>
      </c>
    </row>
    <row r="953" spans="1:17" hidden="1" x14ac:dyDescent="0.3">
      <c r="A953" t="s">
        <v>2058</v>
      </c>
      <c r="B953" t="s">
        <v>2059</v>
      </c>
      <c r="C953" t="s">
        <v>3163</v>
      </c>
      <c r="D953" t="s">
        <v>54</v>
      </c>
      <c r="E953">
        <v>3183.1220985599998</v>
      </c>
      <c r="F953">
        <v>508.8</v>
      </c>
      <c r="G953">
        <v>3.4452659506094201</v>
      </c>
      <c r="H953">
        <v>-8.4438031567573599</v>
      </c>
      <c r="I953">
        <v>1.94928170548944</v>
      </c>
      <c r="J953">
        <v>3.0687290533860798</v>
      </c>
      <c r="K953">
        <v>520.39768041284105</v>
      </c>
      <c r="L953">
        <v>481.23504471698999</v>
      </c>
      <c r="M953">
        <v>42.601280658477002</v>
      </c>
      <c r="N953">
        <v>0.61016997215825097</v>
      </c>
      <c r="O953">
        <v>16.941823899370998</v>
      </c>
      <c r="P953">
        <v>44.936618715282698</v>
      </c>
      <c r="Q953">
        <v>5.5613630762897999E-2</v>
      </c>
    </row>
    <row r="954" spans="1:17" hidden="1" x14ac:dyDescent="0.3">
      <c r="A954" t="s">
        <v>2060</v>
      </c>
      <c r="B954" t="s">
        <v>2061</v>
      </c>
      <c r="C954" t="s">
        <v>3163</v>
      </c>
      <c r="D954" t="s">
        <v>1344</v>
      </c>
      <c r="E954">
        <v>3181.04884128</v>
      </c>
      <c r="F954">
        <v>216.2</v>
      </c>
      <c r="K954">
        <v>198.53034696656701</v>
      </c>
      <c r="L954">
        <v>172.215069946667</v>
      </c>
      <c r="M954">
        <v>81.1750791682543</v>
      </c>
      <c r="N954">
        <v>1</v>
      </c>
      <c r="Q954">
        <v>0.14788253940821999</v>
      </c>
    </row>
    <row r="955" spans="1:17" hidden="1" x14ac:dyDescent="0.3">
      <c r="A955" t="s">
        <v>2062</v>
      </c>
      <c r="B955" t="s">
        <v>2063</v>
      </c>
      <c r="C955" t="s">
        <v>3163</v>
      </c>
      <c r="D955" t="s">
        <v>1969</v>
      </c>
      <c r="E955">
        <v>3180.16</v>
      </c>
      <c r="F955">
        <v>496.9</v>
      </c>
      <c r="G955">
        <v>45.161090177339098</v>
      </c>
      <c r="H955">
        <v>12.7436407119928</v>
      </c>
      <c r="I955">
        <v>56.137224473629701</v>
      </c>
      <c r="J955">
        <v>21.359878313763002</v>
      </c>
      <c r="K955">
        <v>411.38594210291899</v>
      </c>
      <c r="L955">
        <v>327.06066468797201</v>
      </c>
      <c r="M955">
        <v>73.557257803987994</v>
      </c>
      <c r="N955">
        <v>0.56193808423751501</v>
      </c>
      <c r="O955">
        <v>2.5357214731334299</v>
      </c>
      <c r="P955">
        <v>118.85047346399401</v>
      </c>
      <c r="Q955">
        <v>0.198405762634874</v>
      </c>
    </row>
    <row r="956" spans="1:17" x14ac:dyDescent="0.3">
      <c r="A956" t="s">
        <v>2064</v>
      </c>
      <c r="B956" t="s">
        <v>2065</v>
      </c>
      <c r="C956" t="s">
        <v>3155</v>
      </c>
      <c r="D956" t="s">
        <v>119</v>
      </c>
      <c r="E956">
        <v>3161.0776567500002</v>
      </c>
      <c r="F956">
        <v>1085.8499999999999</v>
      </c>
      <c r="G956">
        <v>-25.0515674662043</v>
      </c>
      <c r="H956">
        <v>-1.5717322125817399</v>
      </c>
      <c r="I956">
        <v>-18.2170771909066</v>
      </c>
      <c r="J956">
        <v>-0.292340724616028</v>
      </c>
      <c r="K956">
        <v>1123.3354007324001</v>
      </c>
      <c r="L956">
        <v>1125.26976193408</v>
      </c>
      <c r="M956">
        <v>36.350776053649199</v>
      </c>
      <c r="N956">
        <v>0.73655127863459102</v>
      </c>
      <c r="O956">
        <v>25.155408205553201</v>
      </c>
      <c r="P956">
        <v>13.701570680628199</v>
      </c>
      <c r="Q956">
        <v>-1.0368487553483E-2</v>
      </c>
    </row>
    <row r="957" spans="1:17" hidden="1" x14ac:dyDescent="0.3">
      <c r="A957" t="s">
        <v>2066</v>
      </c>
      <c r="B957" t="s">
        <v>2067</v>
      </c>
      <c r="C957" t="s">
        <v>3163</v>
      </c>
      <c r="D957" t="s">
        <v>184</v>
      </c>
      <c r="E957">
        <v>3146.3123284799999</v>
      </c>
      <c r="F957">
        <v>1013.7</v>
      </c>
      <c r="G957">
        <v>18.093331501479401</v>
      </c>
      <c r="H957">
        <v>6.57565900811632</v>
      </c>
      <c r="I957">
        <v>54.415614587194902</v>
      </c>
      <c r="J957">
        <v>16.4166444708227</v>
      </c>
      <c r="K957">
        <v>952.44752822102998</v>
      </c>
      <c r="L957">
        <v>800.59054868287501</v>
      </c>
      <c r="M957">
        <v>58.329919305052599</v>
      </c>
      <c r="N957">
        <v>0.84015552636319502</v>
      </c>
      <c r="O957">
        <v>12.2324159021406</v>
      </c>
      <c r="P957">
        <v>83.624671678289999</v>
      </c>
      <c r="Q957">
        <v>8.5070710941533997E-2</v>
      </c>
    </row>
    <row r="958" spans="1:17" hidden="1" x14ac:dyDescent="0.3">
      <c r="A958" t="s">
        <v>2068</v>
      </c>
      <c r="B958" t="s">
        <v>2069</v>
      </c>
      <c r="C958" t="s">
        <v>3163</v>
      </c>
      <c r="D958" t="s">
        <v>133</v>
      </c>
      <c r="E958">
        <v>3144.1433175000002</v>
      </c>
      <c r="F958">
        <v>67.5</v>
      </c>
      <c r="G958">
        <v>25.161113569261499</v>
      </c>
      <c r="H958">
        <v>-13.8868057292482</v>
      </c>
      <c r="I958">
        <v>-0.37728990318871702</v>
      </c>
      <c r="J958">
        <v>3.6527503122504901</v>
      </c>
      <c r="K958">
        <v>76.520626214684</v>
      </c>
      <c r="M958">
        <v>38.619447575372298</v>
      </c>
      <c r="N958">
        <v>0.38664064492111799</v>
      </c>
      <c r="O958">
        <v>60.814814814814802</v>
      </c>
      <c r="P958">
        <v>87.5</v>
      </c>
    </row>
    <row r="959" spans="1:17" x14ac:dyDescent="0.3">
      <c r="A959" t="s">
        <v>2070</v>
      </c>
      <c r="B959" t="s">
        <v>2071</v>
      </c>
      <c r="C959" t="s">
        <v>3150</v>
      </c>
      <c r="D959" t="s">
        <v>195</v>
      </c>
      <c r="E959">
        <v>3142.0725615779902</v>
      </c>
      <c r="F959">
        <v>229.26</v>
      </c>
      <c r="G959">
        <v>-27.490100713942301</v>
      </c>
      <c r="H959">
        <v>-14.086230704825301</v>
      </c>
      <c r="I959">
        <v>-10.993684078901399</v>
      </c>
      <c r="J959">
        <v>-1.28346086472675</v>
      </c>
      <c r="K959">
        <v>252.916285726387</v>
      </c>
      <c r="L959">
        <v>245.61193107838801</v>
      </c>
      <c r="M959">
        <v>30.2824232086043</v>
      </c>
      <c r="N959">
        <v>0.59413858429811806</v>
      </c>
      <c r="O959">
        <v>26.035941725551702</v>
      </c>
      <c r="P959">
        <v>14.773466833541899</v>
      </c>
      <c r="Q959">
        <v>-3.9599623268540003E-2</v>
      </c>
    </row>
    <row r="960" spans="1:17" hidden="1" x14ac:dyDescent="0.3">
      <c r="A960" t="s">
        <v>2072</v>
      </c>
      <c r="B960" t="s">
        <v>2073</v>
      </c>
      <c r="C960" t="s">
        <v>3163</v>
      </c>
      <c r="D960" t="s">
        <v>258</v>
      </c>
      <c r="E960">
        <v>3140.4493808799998</v>
      </c>
      <c r="F960">
        <v>106.4</v>
      </c>
      <c r="G960">
        <v>57.696098684472098</v>
      </c>
      <c r="H960">
        <v>5.2107042237487198</v>
      </c>
      <c r="I960">
        <v>82.36825912143</v>
      </c>
      <c r="J960">
        <v>8.5859573152299493</v>
      </c>
      <c r="K960">
        <v>89.5841947884268</v>
      </c>
      <c r="L960">
        <v>69.342638309387695</v>
      </c>
      <c r="M960">
        <v>64.774145250039595</v>
      </c>
      <c r="N960">
        <v>1.1001641658896</v>
      </c>
      <c r="O960">
        <v>4.4924812030075101</v>
      </c>
      <c r="P960">
        <v>131.556039173014</v>
      </c>
      <c r="Q960">
        <v>8.3397847685930004E-2</v>
      </c>
    </row>
    <row r="961" spans="1:17" hidden="1" x14ac:dyDescent="0.3">
      <c r="A961" t="s">
        <v>2074</v>
      </c>
      <c r="B961" t="s">
        <v>2075</v>
      </c>
      <c r="C961" t="s">
        <v>3163</v>
      </c>
      <c r="D961" t="s">
        <v>277</v>
      </c>
      <c r="E961">
        <v>3132.80821638</v>
      </c>
      <c r="F961">
        <v>175.41</v>
      </c>
      <c r="G961">
        <v>42.940475700027299</v>
      </c>
      <c r="H961">
        <v>9.3445250258867691</v>
      </c>
      <c r="I961">
        <v>17.141697065599701</v>
      </c>
      <c r="J961">
        <v>4.8703517714388296</v>
      </c>
      <c r="K961">
        <v>162.40698019245099</v>
      </c>
      <c r="L961">
        <v>139.351458816692</v>
      </c>
      <c r="M961">
        <v>51.513639350468999</v>
      </c>
      <c r="N961">
        <v>0.60950698033902095</v>
      </c>
      <c r="O961">
        <v>9.5718602132147392</v>
      </c>
      <c r="P961">
        <v>92.124863088718499</v>
      </c>
      <c r="Q961">
        <v>0.170727330604553</v>
      </c>
    </row>
    <row r="962" spans="1:17" hidden="1" x14ac:dyDescent="0.3">
      <c r="A962" t="s">
        <v>2076</v>
      </c>
      <c r="B962" t="s">
        <v>2077</v>
      </c>
      <c r="C962" t="s">
        <v>3163</v>
      </c>
      <c r="D962" t="s">
        <v>552</v>
      </c>
      <c r="E962">
        <v>3119.1762119099999</v>
      </c>
      <c r="F962">
        <v>295.95</v>
      </c>
      <c r="G962">
        <v>-61.230517582848599</v>
      </c>
      <c r="H962">
        <v>-9.3354071737744899</v>
      </c>
      <c r="I962">
        <v>-11.6000239876644</v>
      </c>
      <c r="J962">
        <v>3.7355736496637801</v>
      </c>
      <c r="K962">
        <v>304.962808650569</v>
      </c>
      <c r="L962">
        <v>308.29596868043302</v>
      </c>
      <c r="M962">
        <v>43.363175011185099</v>
      </c>
      <c r="N962">
        <v>0.61745100943412501</v>
      </c>
      <c r="O962">
        <v>73.813144112181106</v>
      </c>
      <c r="P962">
        <v>20.255993498577801</v>
      </c>
    </row>
    <row r="963" spans="1:17" hidden="1" x14ac:dyDescent="0.3">
      <c r="A963" t="s">
        <v>2078</v>
      </c>
      <c r="B963" t="s">
        <v>2079</v>
      </c>
      <c r="C963" t="s">
        <v>3163</v>
      </c>
      <c r="D963" t="s">
        <v>1344</v>
      </c>
      <c r="E963">
        <v>3108.7639171750002</v>
      </c>
      <c r="F963">
        <v>3424.25</v>
      </c>
      <c r="G963">
        <v>21.193755767183099</v>
      </c>
      <c r="H963">
        <v>0.48614518430117198</v>
      </c>
      <c r="I963">
        <v>44.676698809319298</v>
      </c>
      <c r="J963">
        <v>2.7135023247566101</v>
      </c>
      <c r="K963">
        <v>3227.1909417616598</v>
      </c>
      <c r="L963">
        <v>2642.31629805599</v>
      </c>
      <c r="M963">
        <v>54.657685475958303</v>
      </c>
      <c r="N963">
        <v>0.51490851885477995</v>
      </c>
      <c r="O963">
        <v>7.2190990727896498</v>
      </c>
      <c r="P963">
        <v>77.786142623504006</v>
      </c>
      <c r="Q963">
        <v>0.19820767741836601</v>
      </c>
    </row>
    <row r="964" spans="1:17" x14ac:dyDescent="0.3">
      <c r="A964" t="s">
        <v>2080</v>
      </c>
      <c r="B964" t="s">
        <v>2081</v>
      </c>
      <c r="C964" t="s">
        <v>3150</v>
      </c>
      <c r="D964" t="s">
        <v>492</v>
      </c>
      <c r="E964">
        <v>3101.5653842000002</v>
      </c>
      <c r="F964">
        <v>426.7</v>
      </c>
      <c r="G964">
        <v>-14.5912127604888</v>
      </c>
      <c r="H964">
        <v>-5.9086954611687696</v>
      </c>
      <c r="I964">
        <v>13.757745504258599</v>
      </c>
      <c r="J964">
        <v>4.1962600603054998</v>
      </c>
      <c r="K964">
        <v>441.39912285780201</v>
      </c>
      <c r="L964">
        <v>393.55579484995599</v>
      </c>
      <c r="M964">
        <v>34.0803415948874</v>
      </c>
      <c r="N964">
        <v>0.32421599672072998</v>
      </c>
      <c r="O964">
        <v>18.3501288961799</v>
      </c>
      <c r="P964">
        <v>44.619556007456303</v>
      </c>
      <c r="Q964">
        <v>3.1713847196920002E-3</v>
      </c>
    </row>
    <row r="965" spans="1:17" hidden="1" x14ac:dyDescent="0.3">
      <c r="A965" t="s">
        <v>2082</v>
      </c>
      <c r="B965" t="s">
        <v>2083</v>
      </c>
      <c r="C965" t="s">
        <v>3163</v>
      </c>
      <c r="D965" t="s">
        <v>274</v>
      </c>
      <c r="E965">
        <v>3101.14</v>
      </c>
      <c r="F965">
        <v>15505.7</v>
      </c>
      <c r="G965">
        <v>-22.8615401723684</v>
      </c>
      <c r="H965">
        <v>3.6443804788912</v>
      </c>
      <c r="I965">
        <v>20.259270080488999</v>
      </c>
      <c r="J965">
        <v>6.1805058354309601</v>
      </c>
      <c r="K965">
        <v>14804.9378054872</v>
      </c>
      <c r="L965">
        <v>14049.933384165901</v>
      </c>
      <c r="M965">
        <v>70.889967562403299</v>
      </c>
      <c r="N965">
        <v>1.2095451549109999</v>
      </c>
      <c r="O965">
        <v>9.63742365710673</v>
      </c>
      <c r="P965">
        <v>49.0789347178155</v>
      </c>
      <c r="Q965">
        <v>0.14640352047152499</v>
      </c>
    </row>
    <row r="966" spans="1:17" hidden="1" x14ac:dyDescent="0.3">
      <c r="A966" t="s">
        <v>2084</v>
      </c>
      <c r="B966" t="s">
        <v>2085</v>
      </c>
      <c r="C966" t="s">
        <v>3163</v>
      </c>
      <c r="D966" t="s">
        <v>51</v>
      </c>
      <c r="E966">
        <v>3097.7829990250002</v>
      </c>
      <c r="F966">
        <v>336.05</v>
      </c>
      <c r="G966">
        <v>-29.148553760178999</v>
      </c>
      <c r="H966">
        <v>-8.4151637270342192</v>
      </c>
      <c r="I966">
        <v>-13.461390156495</v>
      </c>
      <c r="J966">
        <v>1.7037903698081001</v>
      </c>
      <c r="K966">
        <v>349.83797730518199</v>
      </c>
      <c r="L966">
        <v>344.37957960832199</v>
      </c>
      <c r="M966">
        <v>32.396481951337599</v>
      </c>
      <c r="N966">
        <v>0.98481816617351703</v>
      </c>
      <c r="O966">
        <v>23.493527748846802</v>
      </c>
      <c r="P966">
        <v>17.254012561060701</v>
      </c>
      <c r="Q966">
        <v>-8.3063491813937004E-2</v>
      </c>
    </row>
    <row r="967" spans="1:17" hidden="1" x14ac:dyDescent="0.3">
      <c r="A967" t="s">
        <v>2086</v>
      </c>
      <c r="B967" t="s">
        <v>2087</v>
      </c>
      <c r="C967" t="s">
        <v>3163</v>
      </c>
      <c r="D967" t="s">
        <v>48</v>
      </c>
      <c r="E967">
        <v>3079.9629517499998</v>
      </c>
      <c r="F967">
        <v>2461.5</v>
      </c>
      <c r="G967">
        <v>37.727867886266502</v>
      </c>
      <c r="H967">
        <v>17.0574742304238</v>
      </c>
      <c r="I967">
        <v>33.640262860333998</v>
      </c>
      <c r="J967">
        <v>15.6343369513606</v>
      </c>
      <c r="K967">
        <v>2194.5444419150799</v>
      </c>
      <c r="L967">
        <v>1992.8442534788801</v>
      </c>
      <c r="M967">
        <v>77.991464288606807</v>
      </c>
      <c r="N967">
        <v>1.0190317795091199</v>
      </c>
      <c r="O967">
        <v>7.2516758074344798</v>
      </c>
      <c r="P967">
        <v>96.762589928057494</v>
      </c>
      <c r="Q967">
        <v>0.17317421990919499</v>
      </c>
    </row>
    <row r="968" spans="1:17" hidden="1" x14ac:dyDescent="0.3">
      <c r="A968" t="s">
        <v>2088</v>
      </c>
      <c r="B968" t="s">
        <v>2089</v>
      </c>
      <c r="C968" t="s">
        <v>3163</v>
      </c>
      <c r="D968" t="s">
        <v>21</v>
      </c>
      <c r="E968">
        <v>3075.0185931249998</v>
      </c>
      <c r="F968">
        <v>242.35</v>
      </c>
      <c r="G968">
        <v>-40.632637055829797</v>
      </c>
      <c r="H968">
        <v>-16.0419172364217</v>
      </c>
      <c r="I968">
        <v>-6.2469591105892901</v>
      </c>
      <c r="J968">
        <v>2.2838607712532499</v>
      </c>
      <c r="K968">
        <v>251.14151668389701</v>
      </c>
      <c r="L968">
        <v>235.96968562142101</v>
      </c>
      <c r="M968">
        <v>36.837131969708402</v>
      </c>
      <c r="N968">
        <v>0.441607710877707</v>
      </c>
      <c r="O968">
        <v>32.766659789560499</v>
      </c>
      <c r="P968">
        <v>44.290307216003796</v>
      </c>
      <c r="Q968">
        <v>0.11828757373908801</v>
      </c>
    </row>
    <row r="969" spans="1:17" hidden="1" x14ac:dyDescent="0.3">
      <c r="A969" t="s">
        <v>2090</v>
      </c>
      <c r="B969" t="s">
        <v>2091</v>
      </c>
      <c r="C969" t="s">
        <v>3163</v>
      </c>
      <c r="D969" t="s">
        <v>21</v>
      </c>
      <c r="E969">
        <v>3067.4861227799902</v>
      </c>
      <c r="F969">
        <v>773.95</v>
      </c>
      <c r="G969">
        <v>92.850197259054895</v>
      </c>
      <c r="H969">
        <v>-5.4480538254951298E-2</v>
      </c>
      <c r="I969">
        <v>8.1904213646449495</v>
      </c>
      <c r="J969">
        <v>8.6341712606608993</v>
      </c>
      <c r="K969">
        <v>750.70289893718495</v>
      </c>
      <c r="L969">
        <v>624.05398499614705</v>
      </c>
      <c r="M969">
        <v>49.612230447826398</v>
      </c>
      <c r="N969">
        <v>0.56924511702703995</v>
      </c>
      <c r="O969">
        <v>10.5820789456683</v>
      </c>
      <c r="P969">
        <v>159.23630882599201</v>
      </c>
      <c r="Q969">
        <v>0.10334189651303299</v>
      </c>
    </row>
    <row r="970" spans="1:17" hidden="1" x14ac:dyDescent="0.3">
      <c r="A970" t="s">
        <v>2092</v>
      </c>
      <c r="B970" t="s">
        <v>2093</v>
      </c>
      <c r="C970" t="s">
        <v>3163</v>
      </c>
      <c r="D970" t="s">
        <v>225</v>
      </c>
      <c r="E970">
        <v>3062.8553719500001</v>
      </c>
      <c r="F970">
        <v>2809.5</v>
      </c>
      <c r="G970">
        <v>160.88950212066399</v>
      </c>
      <c r="H970">
        <v>3.4388990559074801</v>
      </c>
      <c r="I970">
        <v>119.026399558053</v>
      </c>
      <c r="J970">
        <v>11.739403529415601</v>
      </c>
      <c r="K970">
        <v>2450.31741909015</v>
      </c>
      <c r="L970">
        <v>1817.05164475212</v>
      </c>
      <c r="M970">
        <v>65.947104042915498</v>
      </c>
      <c r="N970">
        <v>0.53801706055097098</v>
      </c>
      <c r="O970">
        <v>6.7093788930414604</v>
      </c>
      <c r="P970">
        <v>192.62576814915101</v>
      </c>
      <c r="Q970">
        <v>0.15297273645156201</v>
      </c>
    </row>
    <row r="971" spans="1:17" hidden="1" x14ac:dyDescent="0.3">
      <c r="A971" t="s">
        <v>2094</v>
      </c>
      <c r="B971" t="s">
        <v>2095</v>
      </c>
      <c r="C971" t="s">
        <v>3163</v>
      </c>
      <c r="D971" t="s">
        <v>138</v>
      </c>
      <c r="E971">
        <v>3061.2177252799902</v>
      </c>
      <c r="F971">
        <v>99.88</v>
      </c>
      <c r="G971">
        <v>22.991550908325902</v>
      </c>
      <c r="H971">
        <v>-7.7097203290270997</v>
      </c>
      <c r="I971">
        <v>-19.157741357841399</v>
      </c>
      <c r="J971">
        <v>2.8545332819644802</v>
      </c>
      <c r="K971">
        <v>104.99322662523601</v>
      </c>
      <c r="L971">
        <v>103.575960907588</v>
      </c>
      <c r="M971">
        <v>39.177288148892799</v>
      </c>
      <c r="N971">
        <v>0.36050700794027002</v>
      </c>
      <c r="O971">
        <v>61.894273127753301</v>
      </c>
      <c r="P971">
        <v>53.425499231950802</v>
      </c>
      <c r="Q971">
        <v>0.18694200332727001</v>
      </c>
    </row>
    <row r="972" spans="1:17" hidden="1" x14ac:dyDescent="0.3">
      <c r="A972" t="s">
        <v>2096</v>
      </c>
      <c r="B972" t="s">
        <v>2097</v>
      </c>
      <c r="C972" t="s">
        <v>3163</v>
      </c>
      <c r="D972" t="s">
        <v>408</v>
      </c>
      <c r="E972">
        <v>3060.6760260000001</v>
      </c>
      <c r="F972">
        <v>3997.2</v>
      </c>
      <c r="G972">
        <v>-24.962814708227601</v>
      </c>
      <c r="H972">
        <v>-8.1849772525938302</v>
      </c>
      <c r="I972">
        <v>-21.1055387686114</v>
      </c>
      <c r="J972">
        <v>1.8623412246373801</v>
      </c>
      <c r="K972">
        <v>4281.4176020047998</v>
      </c>
      <c r="L972">
        <v>4193.9578782111503</v>
      </c>
      <c r="M972">
        <v>29.825623661586199</v>
      </c>
      <c r="N972">
        <v>0.50886444533099795</v>
      </c>
      <c r="O972">
        <v>27.514259981987401</v>
      </c>
      <c r="P972">
        <v>13.073365298934901</v>
      </c>
      <c r="Q972">
        <v>5.6912625052957001E-2</v>
      </c>
    </row>
    <row r="973" spans="1:17" hidden="1" x14ac:dyDescent="0.3">
      <c r="A973" t="s">
        <v>2098</v>
      </c>
      <c r="B973" t="s">
        <v>2099</v>
      </c>
      <c r="C973" t="s">
        <v>3163</v>
      </c>
      <c r="D973" t="s">
        <v>133</v>
      </c>
      <c r="E973">
        <v>3047.9136642399999</v>
      </c>
      <c r="F973">
        <v>303.2</v>
      </c>
      <c r="G973">
        <v>3.8519136601478099</v>
      </c>
      <c r="H973">
        <v>-16.136299905580699</v>
      </c>
      <c r="I973">
        <v>-34.167403467713903</v>
      </c>
      <c r="J973">
        <v>0.93958751638657401</v>
      </c>
      <c r="K973">
        <v>336.84380277555198</v>
      </c>
      <c r="L973">
        <v>331.44634761372998</v>
      </c>
      <c r="M973">
        <v>32.998769301656502</v>
      </c>
      <c r="N973">
        <v>0.936952397628248</v>
      </c>
      <c r="O973">
        <v>54.683377308707101</v>
      </c>
      <c r="P973">
        <v>48.336594911937297</v>
      </c>
      <c r="Q973">
        <v>5.3382754011509999E-2</v>
      </c>
    </row>
    <row r="974" spans="1:17" hidden="1" x14ac:dyDescent="0.3">
      <c r="A974" t="s">
        <v>2100</v>
      </c>
      <c r="B974" t="s">
        <v>2101</v>
      </c>
      <c r="C974" t="s">
        <v>3163</v>
      </c>
      <c r="D974" t="s">
        <v>452</v>
      </c>
      <c r="E974">
        <v>3039.4168708000002</v>
      </c>
      <c r="F974">
        <v>535.9</v>
      </c>
      <c r="G974">
        <v>-4.8902676173194202</v>
      </c>
      <c r="H974">
        <v>6.2330956316599897</v>
      </c>
      <c r="I974">
        <v>-13.947213911284299</v>
      </c>
      <c r="J974">
        <v>10.928759316533601</v>
      </c>
      <c r="K974">
        <v>520.27238168171004</v>
      </c>
      <c r="L974">
        <v>509.71029970366999</v>
      </c>
      <c r="M974">
        <v>56.266833086669997</v>
      </c>
      <c r="N974">
        <v>1.4943311527838301</v>
      </c>
      <c r="O974">
        <v>23.147975368538901</v>
      </c>
      <c r="P974">
        <v>39.104477611940197</v>
      </c>
      <c r="Q974">
        <v>1.5803326763451999E-2</v>
      </c>
    </row>
    <row r="975" spans="1:17" hidden="1" x14ac:dyDescent="0.3">
      <c r="A975" t="s">
        <v>2102</v>
      </c>
      <c r="B975" t="s">
        <v>2103</v>
      </c>
      <c r="C975" t="s">
        <v>3163</v>
      </c>
      <c r="D975" t="s">
        <v>119</v>
      </c>
      <c r="E975">
        <v>3018.6034781839999</v>
      </c>
      <c r="F975">
        <v>168.56</v>
      </c>
      <c r="G975">
        <v>-41.820504779662599</v>
      </c>
      <c r="H975">
        <v>-11.443910237845699</v>
      </c>
      <c r="I975">
        <v>-12.050615607337299</v>
      </c>
      <c r="J975">
        <v>4.5744241696288697</v>
      </c>
      <c r="K975">
        <v>185.947558809687</v>
      </c>
      <c r="L975">
        <v>175.097413482772</v>
      </c>
      <c r="M975">
        <v>35.459748407741401</v>
      </c>
      <c r="N975">
        <v>0.41116159573708799</v>
      </c>
      <c r="O975">
        <v>40.602752728998503</v>
      </c>
      <c r="P975">
        <v>31.5333593445181</v>
      </c>
      <c r="Q975">
        <v>8.9815541982774999E-2</v>
      </c>
    </row>
    <row r="976" spans="1:17" hidden="1" x14ac:dyDescent="0.3">
      <c r="A976" t="s">
        <v>2104</v>
      </c>
      <c r="B976" t="s">
        <v>2105</v>
      </c>
      <c r="C976" t="s">
        <v>3163</v>
      </c>
      <c r="D976" t="s">
        <v>2106</v>
      </c>
      <c r="E976">
        <v>3014.48</v>
      </c>
      <c r="F976">
        <v>1076.5999999999999</v>
      </c>
      <c r="G976">
        <v>81.515002055638107</v>
      </c>
      <c r="H976">
        <v>25.158571031554299</v>
      </c>
      <c r="I976">
        <v>20.788528134741</v>
      </c>
      <c r="J976">
        <v>4.6204627592301497</v>
      </c>
      <c r="K976">
        <v>1004.27955492409</v>
      </c>
      <c r="L976">
        <v>890.68873369836797</v>
      </c>
      <c r="M976">
        <v>53.313072632127401</v>
      </c>
      <c r="N976">
        <v>1.6277058178308601</v>
      </c>
      <c r="O976">
        <v>35.4216979379528</v>
      </c>
      <c r="P976">
        <v>152.663693968551</v>
      </c>
      <c r="Q976">
        <v>0.10747290956887701</v>
      </c>
    </row>
    <row r="977" spans="1:17" hidden="1" x14ac:dyDescent="0.3">
      <c r="A977" t="s">
        <v>2107</v>
      </c>
      <c r="B977" t="s">
        <v>2108</v>
      </c>
      <c r="C977" t="s">
        <v>3163</v>
      </c>
      <c r="D977" t="s">
        <v>215</v>
      </c>
      <c r="E977">
        <v>3006.5147419999998</v>
      </c>
      <c r="F977">
        <v>483.7</v>
      </c>
      <c r="G977">
        <v>-25.8404116720139</v>
      </c>
      <c r="H977">
        <v>0.87352638869717802</v>
      </c>
      <c r="I977">
        <v>-11.4780339646132</v>
      </c>
      <c r="J977">
        <v>14.782693322675099</v>
      </c>
      <c r="O977">
        <v>6.1608434980359803</v>
      </c>
      <c r="P977">
        <v>20.2934593384729</v>
      </c>
    </row>
    <row r="978" spans="1:17" hidden="1" x14ac:dyDescent="0.3">
      <c r="A978" t="s">
        <v>2109</v>
      </c>
      <c r="B978" t="s">
        <v>2110</v>
      </c>
      <c r="C978" t="s">
        <v>3163</v>
      </c>
      <c r="D978" t="s">
        <v>77</v>
      </c>
      <c r="E978">
        <v>3003.8630280000002</v>
      </c>
      <c r="F978">
        <v>233</v>
      </c>
      <c r="G978">
        <v>36.185171216832003</v>
      </c>
      <c r="H978">
        <v>-6.4084589054204599</v>
      </c>
      <c r="I978">
        <v>21.906617119551498</v>
      </c>
      <c r="J978">
        <v>2.8847405752875002</v>
      </c>
      <c r="K978">
        <v>240.201235874688</v>
      </c>
      <c r="L978">
        <v>209.383831022789</v>
      </c>
      <c r="M978">
        <v>34.975584518520101</v>
      </c>
      <c r="N978">
        <v>0.63945233618476005</v>
      </c>
      <c r="O978">
        <v>20.939914163090101</v>
      </c>
      <c r="P978">
        <v>91.218711530570303</v>
      </c>
      <c r="Q978">
        <v>6.1705134513960001E-2</v>
      </c>
    </row>
    <row r="979" spans="1:17" hidden="1" x14ac:dyDescent="0.3">
      <c r="A979" t="s">
        <v>2111</v>
      </c>
      <c r="B979" t="s">
        <v>2112</v>
      </c>
      <c r="C979" t="s">
        <v>3163</v>
      </c>
      <c r="D979" t="s">
        <v>460</v>
      </c>
      <c r="E979">
        <v>3001.0609486899998</v>
      </c>
      <c r="F979">
        <v>4699.1000000000004</v>
      </c>
      <c r="G979">
        <v>6.9201018024553997</v>
      </c>
      <c r="H979">
        <v>0.92957409748301001</v>
      </c>
      <c r="I979">
        <v>29.0270949345337</v>
      </c>
      <c r="J979">
        <v>5.1391652500676797</v>
      </c>
      <c r="K979">
        <v>4642.4546570493103</v>
      </c>
      <c r="L979">
        <v>4088.5600194848998</v>
      </c>
      <c r="M979">
        <v>55.775039088960703</v>
      </c>
      <c r="N979">
        <v>0.22132712972194499</v>
      </c>
      <c r="O979">
        <v>15.4689195803451</v>
      </c>
      <c r="P979">
        <v>64.762188601181606</v>
      </c>
      <c r="Q979">
        <v>0.137592975756886</v>
      </c>
    </row>
    <row r="980" spans="1:17" hidden="1" x14ac:dyDescent="0.3">
      <c r="A980" t="s">
        <v>2113</v>
      </c>
      <c r="B980" t="s">
        <v>2114</v>
      </c>
      <c r="C980" t="s">
        <v>3163</v>
      </c>
      <c r="D980" t="s">
        <v>51</v>
      </c>
      <c r="E980">
        <v>2985.42918573</v>
      </c>
      <c r="F980">
        <v>136.9</v>
      </c>
      <c r="G980">
        <v>64.335203860670205</v>
      </c>
      <c r="H980">
        <v>-7.4418169027074201</v>
      </c>
      <c r="I980">
        <v>9.7831993992555706</v>
      </c>
      <c r="J980">
        <v>3.3642327445095002</v>
      </c>
      <c r="K980">
        <v>141.45798642841399</v>
      </c>
      <c r="L980">
        <v>118.91270044671499</v>
      </c>
      <c r="M980">
        <v>37.124023417503601</v>
      </c>
      <c r="N980">
        <v>0.46417151357536302</v>
      </c>
      <c r="O980">
        <v>23.6669101533966</v>
      </c>
      <c r="P980">
        <v>125.349794238683</v>
      </c>
      <c r="Q980">
        <v>2.8019187687108E-2</v>
      </c>
    </row>
    <row r="981" spans="1:17" hidden="1" x14ac:dyDescent="0.3">
      <c r="A981" t="s">
        <v>2115</v>
      </c>
      <c r="B981" t="s">
        <v>2116</v>
      </c>
      <c r="C981" t="s">
        <v>3163</v>
      </c>
      <c r="D981" t="s">
        <v>151</v>
      </c>
      <c r="E981">
        <v>2971.33927829</v>
      </c>
      <c r="F981">
        <v>311.05</v>
      </c>
      <c r="G981">
        <v>-30.759007849855699</v>
      </c>
      <c r="H981">
        <v>0.62659162498610399</v>
      </c>
      <c r="I981">
        <v>-20.080418828659202</v>
      </c>
      <c r="J981">
        <v>10.6369597319883</v>
      </c>
      <c r="K981">
        <v>321.84387119385099</v>
      </c>
      <c r="L981">
        <v>336.04253283295401</v>
      </c>
      <c r="M981">
        <v>54.157404161715597</v>
      </c>
      <c r="N981">
        <v>1.0258715192363399</v>
      </c>
      <c r="O981">
        <v>55.344799871403303</v>
      </c>
      <c r="P981">
        <v>13.937728937728901</v>
      </c>
      <c r="Q981">
        <v>9.8772794505494005E-2</v>
      </c>
    </row>
    <row r="982" spans="1:17" hidden="1" x14ac:dyDescent="0.3">
      <c r="A982" t="s">
        <v>2117</v>
      </c>
      <c r="B982" t="s">
        <v>2118</v>
      </c>
      <c r="C982" t="s">
        <v>3163</v>
      </c>
      <c r="D982" t="s">
        <v>2119</v>
      </c>
      <c r="E982">
        <v>2970.11582</v>
      </c>
      <c r="F982">
        <v>301.7</v>
      </c>
      <c r="G982">
        <v>164.490918990327</v>
      </c>
      <c r="H982">
        <v>9.2197925717123699</v>
      </c>
      <c r="I982">
        <v>75.706071236534697</v>
      </c>
      <c r="J982">
        <v>6.6414747660912203</v>
      </c>
      <c r="K982">
        <v>248.42695294080301</v>
      </c>
      <c r="L982">
        <v>183.78522313432799</v>
      </c>
      <c r="M982">
        <v>58.678384332678696</v>
      </c>
      <c r="N982">
        <v>0.49476154414593498</v>
      </c>
      <c r="O982">
        <v>9.3304607225721092</v>
      </c>
      <c r="P982">
        <v>239.561057962858</v>
      </c>
    </row>
    <row r="983" spans="1:17" hidden="1" x14ac:dyDescent="0.3">
      <c r="A983" t="s">
        <v>2120</v>
      </c>
      <c r="B983" t="s">
        <v>2121</v>
      </c>
      <c r="C983" t="s">
        <v>3163</v>
      </c>
      <c r="D983" t="s">
        <v>77</v>
      </c>
      <c r="E983">
        <v>2969.2833679159999</v>
      </c>
      <c r="F983">
        <v>227.17</v>
      </c>
      <c r="G983">
        <v>-34.539150604686803</v>
      </c>
      <c r="H983">
        <v>-2.5523954449350601</v>
      </c>
      <c r="I983">
        <v>-6.00095722246982</v>
      </c>
      <c r="J983">
        <v>-1.1909770850214301</v>
      </c>
      <c r="K983">
        <v>231.66895465042001</v>
      </c>
      <c r="L983">
        <v>234.40421238543399</v>
      </c>
      <c r="M983">
        <v>43.630237136766198</v>
      </c>
      <c r="N983">
        <v>0.47583901338815199</v>
      </c>
      <c r="O983">
        <v>34.260685829995097</v>
      </c>
      <c r="P983">
        <v>17.097938144329799</v>
      </c>
      <c r="Q983">
        <v>-6.2983115206844006E-2</v>
      </c>
    </row>
    <row r="984" spans="1:17" x14ac:dyDescent="0.3">
      <c r="A984" t="s">
        <v>2122</v>
      </c>
      <c r="B984" t="s">
        <v>2123</v>
      </c>
      <c r="C984" t="s">
        <v>3146</v>
      </c>
      <c r="D984" t="s">
        <v>69</v>
      </c>
      <c r="E984">
        <v>2968.5973514719999</v>
      </c>
      <c r="F984">
        <v>224.48</v>
      </c>
      <c r="G984">
        <v>3.2297109989136699</v>
      </c>
      <c r="H984">
        <v>-8.5265288074416503</v>
      </c>
      <c r="I984">
        <v>3.5968004275508898</v>
      </c>
      <c r="J984">
        <v>-1.15868903407257</v>
      </c>
      <c r="K984">
        <v>237.17212674303201</v>
      </c>
      <c r="L984">
        <v>215.37554295995801</v>
      </c>
      <c r="M984">
        <v>43.704413658087098</v>
      </c>
      <c r="N984">
        <v>0.46697990520539201</v>
      </c>
      <c r="O984">
        <v>30.7688880969351</v>
      </c>
      <c r="P984">
        <v>44.453024453024398</v>
      </c>
      <c r="Q984">
        <v>2.8856185906452999E-2</v>
      </c>
    </row>
    <row r="985" spans="1:17" hidden="1" x14ac:dyDescent="0.3">
      <c r="A985" t="s">
        <v>2124</v>
      </c>
      <c r="B985" t="s">
        <v>2125</v>
      </c>
      <c r="C985" t="s">
        <v>3163</v>
      </c>
      <c r="D985" t="s">
        <v>133</v>
      </c>
      <c r="E985">
        <v>2968.0185813620001</v>
      </c>
      <c r="F985">
        <v>159.86000000000001</v>
      </c>
      <c r="G985">
        <v>-30.483422200078302</v>
      </c>
      <c r="H985">
        <v>-10.300223611302799</v>
      </c>
      <c r="I985">
        <v>-16.121044492677498</v>
      </c>
      <c r="J985">
        <v>9.87586470124843</v>
      </c>
      <c r="M985">
        <v>55.5088879048864</v>
      </c>
      <c r="O985">
        <v>18.8539972475916</v>
      </c>
      <c r="P985">
        <v>14.619631461963101</v>
      </c>
    </row>
    <row r="986" spans="1:17" hidden="1" x14ac:dyDescent="0.3">
      <c r="A986" t="s">
        <v>2126</v>
      </c>
      <c r="B986" t="s">
        <v>2127</v>
      </c>
      <c r="C986" t="s">
        <v>3163</v>
      </c>
      <c r="D986" t="s">
        <v>1344</v>
      </c>
      <c r="E986">
        <v>2966.1239578499999</v>
      </c>
      <c r="F986">
        <v>392.75</v>
      </c>
      <c r="G986">
        <v>12.952527268471499</v>
      </c>
      <c r="H986">
        <v>1.8072575002351501</v>
      </c>
      <c r="I986">
        <v>10.211664999518</v>
      </c>
      <c r="J986">
        <v>7.1730197238656803</v>
      </c>
      <c r="K986">
        <v>392.17383049711299</v>
      </c>
      <c r="L986">
        <v>354.23859887671</v>
      </c>
      <c r="M986">
        <v>51.699419688703898</v>
      </c>
      <c r="N986">
        <v>0.34061464184972201</v>
      </c>
      <c r="O986">
        <v>15.0477402928071</v>
      </c>
      <c r="P986">
        <v>50.105102235811202</v>
      </c>
      <c r="Q986">
        <v>3.6126067635801999E-2</v>
      </c>
    </row>
    <row r="987" spans="1:17" hidden="1" x14ac:dyDescent="0.3">
      <c r="A987" t="s">
        <v>2128</v>
      </c>
      <c r="B987" t="s">
        <v>2129</v>
      </c>
      <c r="C987" t="s">
        <v>3163</v>
      </c>
      <c r="D987" t="s">
        <v>303</v>
      </c>
      <c r="E987">
        <v>2956.8103601399998</v>
      </c>
      <c r="F987">
        <v>894.6</v>
      </c>
      <c r="G987">
        <v>31.793304419329399</v>
      </c>
      <c r="H987">
        <v>1.2297875022779801</v>
      </c>
      <c r="I987">
        <v>95.7609270595525</v>
      </c>
      <c r="J987">
        <v>9.6098783137630708</v>
      </c>
      <c r="K987">
        <v>821.43353264270399</v>
      </c>
      <c r="L987">
        <v>639.09038391751005</v>
      </c>
      <c r="M987">
        <v>52.562772841495899</v>
      </c>
      <c r="N987">
        <v>0.55916774110952105</v>
      </c>
      <c r="O987">
        <v>8.1488933601609492</v>
      </c>
      <c r="P987">
        <v>118.461538461538</v>
      </c>
      <c r="Q987">
        <v>-2.3247250898913E-2</v>
      </c>
    </row>
    <row r="988" spans="1:17" hidden="1" x14ac:dyDescent="0.3">
      <c r="A988" t="s">
        <v>2130</v>
      </c>
      <c r="B988" t="s">
        <v>2131</v>
      </c>
      <c r="C988" t="s">
        <v>3163</v>
      </c>
      <c r="D988" t="s">
        <v>51</v>
      </c>
      <c r="E988">
        <v>2955.6256274500001</v>
      </c>
      <c r="F988">
        <v>349.15</v>
      </c>
      <c r="G988">
        <v>163.24625937148201</v>
      </c>
      <c r="H988">
        <v>-4.1210059150524696</v>
      </c>
      <c r="I988">
        <v>59.831113805410098</v>
      </c>
      <c r="J988">
        <v>3.68423969347154</v>
      </c>
      <c r="K988">
        <v>333.06898780488598</v>
      </c>
      <c r="L988">
        <v>246.507301542736</v>
      </c>
      <c r="M988">
        <v>46.616421778547902</v>
      </c>
      <c r="N988">
        <v>0.66512380409244098</v>
      </c>
      <c r="O988">
        <v>13.991121294572499</v>
      </c>
      <c r="P988">
        <v>212.15914170764401</v>
      </c>
      <c r="Q988">
        <v>9.5678507206051006E-2</v>
      </c>
    </row>
    <row r="989" spans="1:17" hidden="1" x14ac:dyDescent="0.3">
      <c r="A989" t="s">
        <v>2132</v>
      </c>
      <c r="B989" t="s">
        <v>2133</v>
      </c>
      <c r="C989" t="s">
        <v>3163</v>
      </c>
      <c r="D989" t="s">
        <v>271</v>
      </c>
      <c r="E989">
        <v>2945.6148178099902</v>
      </c>
      <c r="F989">
        <v>2.2999999999999998</v>
      </c>
      <c r="G989">
        <v>103.134086542234</v>
      </c>
      <c r="H989">
        <v>-8.8977429911477799</v>
      </c>
      <c r="I989">
        <v>22.790581896694</v>
      </c>
      <c r="J989">
        <v>5.7593660072701303</v>
      </c>
      <c r="K989">
        <v>2.48546125857193</v>
      </c>
      <c r="L989">
        <v>2.1842210880842998</v>
      </c>
      <c r="M989">
        <v>44.9833560434028</v>
      </c>
      <c r="N989">
        <v>0.454397500003213</v>
      </c>
      <c r="O989">
        <v>88.260869565217405</v>
      </c>
      <c r="P989">
        <v>170.588235294117</v>
      </c>
      <c r="Q989">
        <v>5.2678686882981003E-2</v>
      </c>
    </row>
    <row r="990" spans="1:17" hidden="1" x14ac:dyDescent="0.3">
      <c r="A990" t="s">
        <v>2134</v>
      </c>
      <c r="B990" t="s">
        <v>2135</v>
      </c>
      <c r="C990" t="s">
        <v>3163</v>
      </c>
      <c r="D990" t="s">
        <v>2136</v>
      </c>
      <c r="E990">
        <v>2938.75</v>
      </c>
      <c r="F990">
        <v>587.75</v>
      </c>
      <c r="G990">
        <v>153.01503892318601</v>
      </c>
      <c r="H990">
        <v>19.631547840673399</v>
      </c>
      <c r="I990">
        <v>16.686485131050699</v>
      </c>
      <c r="J990">
        <v>5.1784842047400002</v>
      </c>
      <c r="K990">
        <v>532.48853619657802</v>
      </c>
      <c r="M990">
        <v>62.481397000984799</v>
      </c>
      <c r="N990">
        <v>1.0822464513474499</v>
      </c>
      <c r="O990">
        <v>21.948107188430399</v>
      </c>
      <c r="P990">
        <v>193.875</v>
      </c>
    </row>
    <row r="991" spans="1:17" hidden="1" x14ac:dyDescent="0.3">
      <c r="A991" t="s">
        <v>2137</v>
      </c>
      <c r="B991" t="s">
        <v>2138</v>
      </c>
      <c r="C991" t="s">
        <v>3163</v>
      </c>
      <c r="D991" t="s">
        <v>144</v>
      </c>
      <c r="E991">
        <v>2932.66570761</v>
      </c>
      <c r="F991">
        <v>45.66</v>
      </c>
      <c r="G991">
        <v>35.048980159255699</v>
      </c>
      <c r="H991">
        <v>-14.7052191189398</v>
      </c>
      <c r="I991">
        <v>4.2739578557732996</v>
      </c>
      <c r="J991">
        <v>1.5841625131268</v>
      </c>
      <c r="K991">
        <v>51.079713556759799</v>
      </c>
      <c r="L991">
        <v>45.852862355098097</v>
      </c>
      <c r="M991">
        <v>30.486510112429102</v>
      </c>
      <c r="N991">
        <v>0.36967487134149102</v>
      </c>
      <c r="O991">
        <v>48.8173455978975</v>
      </c>
      <c r="P991">
        <v>84.858299595141602</v>
      </c>
      <c r="Q991">
        <v>8.0146183156432002E-2</v>
      </c>
    </row>
    <row r="992" spans="1:17" hidden="1" x14ac:dyDescent="0.3">
      <c r="A992" t="s">
        <v>2139</v>
      </c>
      <c r="B992" t="s">
        <v>2140</v>
      </c>
      <c r="C992" t="s">
        <v>3163</v>
      </c>
      <c r="D992" t="s">
        <v>72</v>
      </c>
      <c r="E992">
        <v>2928.9924999999998</v>
      </c>
      <c r="F992">
        <v>1092.5</v>
      </c>
      <c r="G992">
        <v>333.03726482049098</v>
      </c>
      <c r="H992">
        <v>17.4630914671929</v>
      </c>
      <c r="I992">
        <v>-28.7517629725657</v>
      </c>
      <c r="J992">
        <v>-0.73868020226229802</v>
      </c>
      <c r="K992">
        <v>1065.84265314098</v>
      </c>
      <c r="L992">
        <v>957.22548265135799</v>
      </c>
      <c r="M992">
        <v>45.647223820168399</v>
      </c>
      <c r="N992">
        <v>1.5797743741674399</v>
      </c>
      <c r="O992">
        <v>45.354691075514801</v>
      </c>
      <c r="P992">
        <v>387.07088720463599</v>
      </c>
      <c r="Q992">
        <v>0.20132869833044201</v>
      </c>
    </row>
    <row r="993" spans="1:17" hidden="1" x14ac:dyDescent="0.3">
      <c r="A993" t="s">
        <v>2141</v>
      </c>
      <c r="B993" t="s">
        <v>2142</v>
      </c>
      <c r="C993" t="s">
        <v>3163</v>
      </c>
      <c r="D993" t="s">
        <v>1508</v>
      </c>
      <c r="E993">
        <v>2926.1750000000002</v>
      </c>
      <c r="F993">
        <v>181.75</v>
      </c>
      <c r="G993">
        <v>142.194042130687</v>
      </c>
      <c r="H993">
        <v>39.895581859821803</v>
      </c>
      <c r="I993">
        <v>199.72803958033401</v>
      </c>
      <c r="J993">
        <v>-1.5010313764148999</v>
      </c>
      <c r="K993">
        <v>152.10854225644701</v>
      </c>
      <c r="L993">
        <v>106.083634995525</v>
      </c>
      <c r="M993">
        <v>47.722826826273497</v>
      </c>
      <c r="N993">
        <v>0.10049113513302101</v>
      </c>
      <c r="O993">
        <v>14.305364511691799</v>
      </c>
      <c r="P993">
        <v>249.45202845606599</v>
      </c>
      <c r="Q993">
        <v>0.20135876079387799</v>
      </c>
    </row>
    <row r="994" spans="1:17" hidden="1" x14ac:dyDescent="0.3">
      <c r="A994" t="s">
        <v>2143</v>
      </c>
      <c r="B994" t="s">
        <v>2144</v>
      </c>
      <c r="C994" t="s">
        <v>3163</v>
      </c>
      <c r="D994" t="s">
        <v>184</v>
      </c>
      <c r="E994">
        <v>2908.4610823449998</v>
      </c>
      <c r="F994">
        <v>2037.05</v>
      </c>
      <c r="G994">
        <v>47.950649511554303</v>
      </c>
      <c r="H994">
        <v>-12.0422567886741</v>
      </c>
      <c r="I994">
        <v>59.4719813454562</v>
      </c>
      <c r="J994">
        <v>7.9966757686941401</v>
      </c>
      <c r="K994">
        <v>1960.04930484651</v>
      </c>
      <c r="L994">
        <v>1572.51680139776</v>
      </c>
      <c r="M994">
        <v>54.498879578454897</v>
      </c>
      <c r="N994">
        <v>0.35785833998614802</v>
      </c>
      <c r="O994">
        <v>20.699050096953901</v>
      </c>
      <c r="P994">
        <v>99.691206744436798</v>
      </c>
      <c r="Q994">
        <v>0.141006349162308</v>
      </c>
    </row>
    <row r="995" spans="1:17" x14ac:dyDescent="0.3">
      <c r="A995" t="s">
        <v>2145</v>
      </c>
      <c r="B995" t="s">
        <v>2146</v>
      </c>
      <c r="C995" t="s">
        <v>3161</v>
      </c>
      <c r="D995" t="s">
        <v>133</v>
      </c>
      <c r="E995">
        <v>2903.3684238000001</v>
      </c>
      <c r="F995">
        <v>382</v>
      </c>
      <c r="G995">
        <v>-50.1282678169459</v>
      </c>
      <c r="H995">
        <v>-3.4679550757070801</v>
      </c>
      <c r="I995">
        <v>-41.592082251200097</v>
      </c>
      <c r="J995">
        <v>3.3613436822218201</v>
      </c>
      <c r="K995">
        <v>404.58791439670699</v>
      </c>
      <c r="L995">
        <v>434.47933935401699</v>
      </c>
      <c r="M995">
        <v>34.776965982221498</v>
      </c>
      <c r="N995">
        <v>0.48944978111666099</v>
      </c>
      <c r="O995">
        <v>53.1413612565444</v>
      </c>
      <c r="P995">
        <v>10.7246376811594</v>
      </c>
      <c r="Q995">
        <v>1.8201142586262001E-2</v>
      </c>
    </row>
    <row r="996" spans="1:17" hidden="1" x14ac:dyDescent="0.3">
      <c r="A996" t="s">
        <v>2147</v>
      </c>
      <c r="B996" t="s">
        <v>2148</v>
      </c>
      <c r="C996" t="s">
        <v>3163</v>
      </c>
      <c r="D996" t="s">
        <v>125</v>
      </c>
      <c r="E996">
        <v>2903.12859785</v>
      </c>
      <c r="F996">
        <v>4038.95</v>
      </c>
      <c r="G996">
        <v>35.048297807016901</v>
      </c>
      <c r="H996">
        <v>-8.9736517188019107</v>
      </c>
      <c r="I996">
        <v>-14.976159411731199</v>
      </c>
      <c r="J996">
        <v>9.5925237171401694</v>
      </c>
      <c r="K996">
        <v>4113.4476738305602</v>
      </c>
      <c r="L996">
        <v>3888.6538685178398</v>
      </c>
      <c r="M996">
        <v>54.326371662032102</v>
      </c>
      <c r="N996">
        <v>0.59313946373873805</v>
      </c>
      <c r="O996">
        <v>27.335074710011199</v>
      </c>
      <c r="P996">
        <v>89.337614850928105</v>
      </c>
      <c r="Q996">
        <v>0.13379138977406399</v>
      </c>
    </row>
    <row r="997" spans="1:17" hidden="1" x14ac:dyDescent="0.3">
      <c r="A997" t="s">
        <v>2149</v>
      </c>
      <c r="B997" t="s">
        <v>2150</v>
      </c>
      <c r="C997" t="s">
        <v>3163</v>
      </c>
      <c r="D997" t="s">
        <v>762</v>
      </c>
      <c r="E997">
        <v>2883.7845946000002</v>
      </c>
      <c r="F997">
        <v>703.3</v>
      </c>
      <c r="G997">
        <v>-25.635254947509999</v>
      </c>
      <c r="H997">
        <v>-1.69851308498702</v>
      </c>
      <c r="I997">
        <v>3.9947249751611098</v>
      </c>
      <c r="J997">
        <v>7.7961878299913301E-2</v>
      </c>
      <c r="K997">
        <v>721.82261605472104</v>
      </c>
      <c r="L997">
        <v>706.47293839219401</v>
      </c>
      <c r="M997">
        <v>40.6467108399466</v>
      </c>
      <c r="N997">
        <v>0.56681397034727199</v>
      </c>
      <c r="O997">
        <v>24.072230911417599</v>
      </c>
      <c r="P997">
        <v>25.320741268709799</v>
      </c>
      <c r="Q997">
        <v>-4.0639156736634999E-2</v>
      </c>
    </row>
    <row r="998" spans="1:17" x14ac:dyDescent="0.3">
      <c r="A998" t="s">
        <v>2151</v>
      </c>
      <c r="B998" t="s">
        <v>2152</v>
      </c>
      <c r="C998" t="s">
        <v>3159</v>
      </c>
      <c r="D998" t="s">
        <v>92</v>
      </c>
      <c r="E998">
        <v>2877.3382633199999</v>
      </c>
      <c r="F998">
        <v>668.7</v>
      </c>
      <c r="G998">
        <v>-43.257511357240297</v>
      </c>
      <c r="H998">
        <v>-2.6663774574566599</v>
      </c>
      <c r="I998">
        <v>-15.5272468663099</v>
      </c>
      <c r="J998">
        <v>0.82583671567838401</v>
      </c>
      <c r="K998">
        <v>705.33701450826004</v>
      </c>
      <c r="L998">
        <v>762.15359349652294</v>
      </c>
      <c r="M998">
        <v>35.437964239253297</v>
      </c>
      <c r="N998">
        <v>0.64423961169455102</v>
      </c>
      <c r="O998">
        <v>32.9146104381635</v>
      </c>
      <c r="P998">
        <v>8.0639948287007197</v>
      </c>
    </row>
    <row r="999" spans="1:17" hidden="1" x14ac:dyDescent="0.3">
      <c r="A999" t="s">
        <v>2153</v>
      </c>
      <c r="B999" t="s">
        <v>2154</v>
      </c>
      <c r="C999" t="s">
        <v>3163</v>
      </c>
      <c r="D999" t="s">
        <v>89</v>
      </c>
      <c r="E999">
        <v>2874.8773329599999</v>
      </c>
      <c r="F999">
        <v>32.880000000000003</v>
      </c>
      <c r="G999">
        <v>100.349385355359</v>
      </c>
      <c r="H999">
        <v>11.9218258586618</v>
      </c>
      <c r="I999">
        <v>39.0172015768241</v>
      </c>
      <c r="J999">
        <v>10.997468187356001</v>
      </c>
      <c r="K999">
        <v>28.1387855259945</v>
      </c>
      <c r="L999">
        <v>24.7824955153534</v>
      </c>
      <c r="M999">
        <v>68.795242986385702</v>
      </c>
      <c r="N999">
        <v>2.9866428104808702</v>
      </c>
      <c r="O999">
        <v>6.1435523114355002</v>
      </c>
      <c r="P999">
        <v>205.983269068341</v>
      </c>
      <c r="Q999">
        <v>6.7937070431430005E-2</v>
      </c>
    </row>
    <row r="1000" spans="1:17" hidden="1" x14ac:dyDescent="0.3">
      <c r="A1000" t="s">
        <v>2155</v>
      </c>
      <c r="B1000" t="s">
        <v>2156</v>
      </c>
      <c r="C1000" t="s">
        <v>3163</v>
      </c>
      <c r="D1000" t="s">
        <v>225</v>
      </c>
      <c r="E1000">
        <v>2874.16112346</v>
      </c>
      <c r="F1000">
        <v>6584.1</v>
      </c>
      <c r="G1000">
        <v>107.685759086853</v>
      </c>
      <c r="H1000">
        <v>1.50937638869718</v>
      </c>
      <c r="I1000">
        <v>60.937977361603899</v>
      </c>
      <c r="J1000">
        <v>7.7510037912829102</v>
      </c>
      <c r="K1000">
        <v>6091.9345103959804</v>
      </c>
      <c r="L1000">
        <v>4984.17877640596</v>
      </c>
      <c r="M1000">
        <v>66.507233279545403</v>
      </c>
      <c r="N1000">
        <v>1.4346021957231601</v>
      </c>
      <c r="O1000">
        <v>3.27911179963851</v>
      </c>
      <c r="P1000">
        <v>167.206428440981</v>
      </c>
      <c r="Q1000">
        <v>0.134185155123414</v>
      </c>
    </row>
    <row r="1001" spans="1:17" hidden="1" x14ac:dyDescent="0.3">
      <c r="A1001" t="s">
        <v>2157</v>
      </c>
      <c r="B1001" t="s">
        <v>2158</v>
      </c>
      <c r="C1001" t="s">
        <v>3163</v>
      </c>
      <c r="D1001" t="s">
        <v>2159</v>
      </c>
      <c r="E1001">
        <v>2862.1539273200001</v>
      </c>
      <c r="F1001">
        <v>5796.4</v>
      </c>
      <c r="G1001">
        <v>88.321657310522795</v>
      </c>
      <c r="H1001">
        <v>8.0425035449660491</v>
      </c>
      <c r="I1001">
        <v>57.004148009194097</v>
      </c>
      <c r="J1001">
        <v>9.1325404207660199</v>
      </c>
      <c r="K1001">
        <v>5427.3849112018897</v>
      </c>
      <c r="L1001">
        <v>4479.7119414933304</v>
      </c>
      <c r="M1001">
        <v>57.564177814910501</v>
      </c>
      <c r="N1001">
        <v>0.588896425613053</v>
      </c>
      <c r="O1001">
        <v>11.1551997791732</v>
      </c>
      <c r="P1001">
        <v>117.90977443609</v>
      </c>
      <c r="Q1001">
        <v>0.16496472551375399</v>
      </c>
    </row>
    <row r="1002" spans="1:17" x14ac:dyDescent="0.3">
      <c r="A1002" t="s">
        <v>2160</v>
      </c>
      <c r="B1002" t="s">
        <v>2161</v>
      </c>
      <c r="C1002" t="s">
        <v>3152</v>
      </c>
      <c r="D1002" t="s">
        <v>169</v>
      </c>
      <c r="E1002">
        <v>2857.2151232799902</v>
      </c>
      <c r="F1002">
        <v>182.24</v>
      </c>
      <c r="G1002">
        <v>-14.0936362300427</v>
      </c>
      <c r="H1002">
        <v>-8.4160319945363593</v>
      </c>
      <c r="I1002">
        <v>-32.168512607318704</v>
      </c>
      <c r="J1002">
        <v>9.2254668609528796</v>
      </c>
      <c r="K1002">
        <v>185.64768689664101</v>
      </c>
      <c r="L1002">
        <v>185.68551602732401</v>
      </c>
      <c r="M1002">
        <v>51.8281603552524</v>
      </c>
      <c r="N1002">
        <v>0.34723893615808799</v>
      </c>
      <c r="O1002">
        <v>55.289727831431001</v>
      </c>
      <c r="P1002">
        <v>37.0225563909774</v>
      </c>
      <c r="Q1002">
        <v>-1.5362748719022001E-2</v>
      </c>
    </row>
    <row r="1003" spans="1:17" hidden="1" x14ac:dyDescent="0.3">
      <c r="A1003" t="s">
        <v>2162</v>
      </c>
      <c r="B1003" t="s">
        <v>2163</v>
      </c>
      <c r="C1003" t="s">
        <v>3163</v>
      </c>
      <c r="D1003" t="s">
        <v>371</v>
      </c>
      <c r="E1003">
        <v>2855.7236092500002</v>
      </c>
      <c r="F1003">
        <v>1913.7</v>
      </c>
      <c r="G1003">
        <v>-44.279170837361498</v>
      </c>
      <c r="H1003">
        <v>2.0895071188277599</v>
      </c>
      <c r="I1003">
        <v>-12.0837424985413</v>
      </c>
      <c r="J1003">
        <v>4.5635526881691399</v>
      </c>
      <c r="K1003">
        <v>1898.06686946833</v>
      </c>
      <c r="L1003">
        <v>1957.6397509107701</v>
      </c>
      <c r="M1003">
        <v>52.290280854019002</v>
      </c>
      <c r="N1003">
        <v>0.41341549321884302</v>
      </c>
      <c r="O1003">
        <v>28.546794168364901</v>
      </c>
      <c r="P1003">
        <v>13.236686390532499</v>
      </c>
      <c r="Q1003">
        <v>-7.5864248696723993E-2</v>
      </c>
    </row>
    <row r="1004" spans="1:17" hidden="1" x14ac:dyDescent="0.3">
      <c r="A1004" t="s">
        <v>2164</v>
      </c>
      <c r="B1004" t="s">
        <v>2165</v>
      </c>
      <c r="C1004" t="s">
        <v>3163</v>
      </c>
      <c r="D1004" t="s">
        <v>119</v>
      </c>
      <c r="E1004">
        <v>2846.9838249999998</v>
      </c>
      <c r="F1004">
        <v>560.75</v>
      </c>
      <c r="G1004">
        <v>-56.0998861988054</v>
      </c>
      <c r="H1004">
        <v>-3.4883429542461601</v>
      </c>
      <c r="I1004">
        <v>-24.1964491361915</v>
      </c>
      <c r="J1004">
        <v>7.1548649426253998</v>
      </c>
      <c r="K1004">
        <v>576.46802141511898</v>
      </c>
      <c r="L1004">
        <v>620.47418260671202</v>
      </c>
      <c r="M1004">
        <v>47.5084912960723</v>
      </c>
      <c r="N1004">
        <v>0.73762457195944398</v>
      </c>
      <c r="O1004">
        <v>53.187695051270602</v>
      </c>
      <c r="P1004">
        <v>11.9261477045908</v>
      </c>
      <c r="Q1004">
        <v>1.2656828056136001E-2</v>
      </c>
    </row>
    <row r="1005" spans="1:17" hidden="1" x14ac:dyDescent="0.3">
      <c r="A1005" t="s">
        <v>2166</v>
      </c>
      <c r="B1005" t="s">
        <v>2167</v>
      </c>
      <c r="C1005" t="s">
        <v>3163</v>
      </c>
      <c r="D1005" t="s">
        <v>133</v>
      </c>
      <c r="E1005">
        <v>2843.9192380889999</v>
      </c>
      <c r="F1005">
        <v>10.87</v>
      </c>
      <c r="G1005">
        <v>275.72667913482599</v>
      </c>
      <c r="H1005">
        <v>8.3366391337952201</v>
      </c>
      <c r="I1005">
        <v>-12.3192039531297</v>
      </c>
      <c r="J1005">
        <v>9.8522305707570507E-2</v>
      </c>
      <c r="K1005">
        <v>10.8372134360316</v>
      </c>
      <c r="L1005">
        <v>9.8781425688983706</v>
      </c>
      <c r="M1005">
        <v>40.287993758155601</v>
      </c>
      <c r="N1005">
        <v>1.11307608499711</v>
      </c>
      <c r="O1005">
        <v>82.152713891444293</v>
      </c>
      <c r="P1005">
        <v>372.60869565217303</v>
      </c>
      <c r="Q1005">
        <v>0.14790325435315399</v>
      </c>
    </row>
    <row r="1006" spans="1:17" hidden="1" x14ac:dyDescent="0.3">
      <c r="A1006" t="s">
        <v>2168</v>
      </c>
      <c r="B1006" t="s">
        <v>2169</v>
      </c>
      <c r="C1006" t="s">
        <v>3163</v>
      </c>
      <c r="D1006" t="s">
        <v>133</v>
      </c>
      <c r="E1006">
        <v>2820.4621010249998</v>
      </c>
      <c r="F1006">
        <v>779.25</v>
      </c>
      <c r="G1006">
        <v>79.331898806660107</v>
      </c>
      <c r="H1006">
        <v>-1.1171586160125999</v>
      </c>
      <c r="I1006">
        <v>-6.8444078295431598</v>
      </c>
      <c r="J1006">
        <v>9.2713448959613594</v>
      </c>
      <c r="K1006">
        <v>680.31195223725194</v>
      </c>
      <c r="L1006">
        <v>625.71921152169205</v>
      </c>
      <c r="M1006">
        <v>79.686162745458304</v>
      </c>
      <c r="N1006">
        <v>2.95053408965203</v>
      </c>
      <c r="O1006">
        <v>5.0751195063138503</v>
      </c>
      <c r="P1006">
        <v>137.91161662960201</v>
      </c>
      <c r="Q1006">
        <v>9.9830126000562999E-2</v>
      </c>
    </row>
    <row r="1007" spans="1:17" hidden="1" x14ac:dyDescent="0.3">
      <c r="A1007" t="s">
        <v>2170</v>
      </c>
      <c r="B1007" t="s">
        <v>2171</v>
      </c>
      <c r="C1007" t="s">
        <v>3163</v>
      </c>
      <c r="D1007" t="s">
        <v>172</v>
      </c>
      <c r="E1007">
        <v>2818.652292925</v>
      </c>
      <c r="F1007">
        <v>430.15</v>
      </c>
      <c r="G1007">
        <v>3.4628246122238502</v>
      </c>
      <c r="H1007">
        <v>4.1505719576800599</v>
      </c>
      <c r="I1007">
        <v>27.564845884281802</v>
      </c>
      <c r="J1007">
        <v>2.58711204338679</v>
      </c>
      <c r="K1007">
        <v>410.47047211568298</v>
      </c>
      <c r="L1007">
        <v>375.38599318707702</v>
      </c>
      <c r="M1007">
        <v>63.079490723585899</v>
      </c>
      <c r="N1007">
        <v>0.80002287191782895</v>
      </c>
      <c r="O1007">
        <v>12.518888759734899</v>
      </c>
      <c r="P1007">
        <v>74.149797570850097</v>
      </c>
      <c r="Q1007">
        <v>0.115804533286196</v>
      </c>
    </row>
    <row r="1008" spans="1:17" hidden="1" x14ac:dyDescent="0.3">
      <c r="A1008" t="s">
        <v>2172</v>
      </c>
      <c r="B1008" t="s">
        <v>2173</v>
      </c>
      <c r="C1008" t="s">
        <v>3163</v>
      </c>
      <c r="D1008" t="s">
        <v>184</v>
      </c>
      <c r="E1008">
        <v>2805.9159581250001</v>
      </c>
      <c r="F1008">
        <v>1856.75</v>
      </c>
      <c r="G1008">
        <v>-46.600053736593999</v>
      </c>
      <c r="H1008">
        <v>-4.6158718615785501</v>
      </c>
      <c r="I1008">
        <v>-9.11238392810791</v>
      </c>
      <c r="J1008">
        <v>0.91001556465139699</v>
      </c>
      <c r="K1008">
        <v>1937.3220004382499</v>
      </c>
      <c r="L1008">
        <v>2000.0465372250401</v>
      </c>
      <c r="M1008">
        <v>33.845643928859303</v>
      </c>
      <c r="N1008">
        <v>0.32560907162831298</v>
      </c>
      <c r="O1008">
        <v>32.489565100309598</v>
      </c>
      <c r="P1008">
        <v>6.5780788106649597</v>
      </c>
      <c r="Q1008">
        <v>3.1944983311925003E-2</v>
      </c>
    </row>
    <row r="1009" spans="1:17" hidden="1" x14ac:dyDescent="0.3">
      <c r="A1009" t="s">
        <v>2174</v>
      </c>
      <c r="B1009" t="s">
        <v>2175</v>
      </c>
      <c r="C1009" t="s">
        <v>3163</v>
      </c>
      <c r="D1009" t="s">
        <v>225</v>
      </c>
      <c r="E1009">
        <v>2805.21814571</v>
      </c>
      <c r="F1009">
        <v>5461.7</v>
      </c>
      <c r="G1009">
        <v>82.723863586633698</v>
      </c>
      <c r="H1009">
        <v>6.5532159065620004</v>
      </c>
      <c r="I1009">
        <v>50.269904077971603</v>
      </c>
      <c r="J1009">
        <v>5.6980766849336204</v>
      </c>
      <c r="K1009">
        <v>4650.98805720371</v>
      </c>
      <c r="L1009">
        <v>3936.9729996701099</v>
      </c>
      <c r="M1009">
        <v>79.159715331559397</v>
      </c>
      <c r="N1009">
        <v>1.61779181052442</v>
      </c>
      <c r="O1009">
        <v>0.53463207426258597</v>
      </c>
      <c r="P1009">
        <v>132.363326951712</v>
      </c>
      <c r="Q1009">
        <v>0.125015892858758</v>
      </c>
    </row>
    <row r="1010" spans="1:17" hidden="1" x14ac:dyDescent="0.3">
      <c r="A1010" t="s">
        <v>2176</v>
      </c>
      <c r="B1010" t="s">
        <v>2177</v>
      </c>
      <c r="C1010" t="s">
        <v>3163</v>
      </c>
      <c r="D1010" t="s">
        <v>258</v>
      </c>
      <c r="E1010">
        <v>2795.0445280499998</v>
      </c>
      <c r="F1010">
        <v>519.9</v>
      </c>
      <c r="G1010">
        <v>93.954677775669694</v>
      </c>
      <c r="H1010">
        <v>-6.6184692253379103</v>
      </c>
      <c r="I1010">
        <v>22.968231193377498</v>
      </c>
      <c r="J1010">
        <v>9.3585159574967207</v>
      </c>
      <c r="K1010">
        <v>557.11561165980095</v>
      </c>
      <c r="L1010">
        <v>490.09678694816398</v>
      </c>
      <c r="M1010">
        <v>47.650216084490999</v>
      </c>
      <c r="N1010">
        <v>0.83189639282944094</v>
      </c>
      <c r="O1010">
        <v>74.802846701288701</v>
      </c>
      <c r="P1010">
        <v>133.97839783978301</v>
      </c>
      <c r="Q1010">
        <v>0.18329283713564501</v>
      </c>
    </row>
    <row r="1011" spans="1:17" hidden="1" x14ac:dyDescent="0.3">
      <c r="A1011" t="s">
        <v>2178</v>
      </c>
      <c r="B1011" t="s">
        <v>2179</v>
      </c>
      <c r="C1011" t="s">
        <v>3163</v>
      </c>
      <c r="D1011" t="s">
        <v>263</v>
      </c>
      <c r="E1011">
        <v>2765.2338239000001</v>
      </c>
      <c r="F1011">
        <v>257.8</v>
      </c>
      <c r="G1011">
        <v>-30.9760120257402</v>
      </c>
      <c r="H1011">
        <v>-7.6168457084175198</v>
      </c>
      <c r="I1011">
        <v>-16.898121324256799</v>
      </c>
      <c r="J1011">
        <v>0.28840922697917398</v>
      </c>
      <c r="K1011">
        <v>273.14687433603302</v>
      </c>
      <c r="L1011">
        <v>268.636112406508</v>
      </c>
      <c r="M1011">
        <v>30.229400335229901</v>
      </c>
      <c r="N1011">
        <v>0.39657327047347002</v>
      </c>
      <c r="O1011">
        <v>31.691233514352199</v>
      </c>
      <c r="P1011">
        <v>22.557642025196099</v>
      </c>
      <c r="Q1011">
        <v>4.0911287055422997E-2</v>
      </c>
    </row>
    <row r="1012" spans="1:17" hidden="1" x14ac:dyDescent="0.3">
      <c r="A1012" t="s">
        <v>2180</v>
      </c>
      <c r="B1012" t="s">
        <v>2181</v>
      </c>
      <c r="C1012" t="s">
        <v>3163</v>
      </c>
      <c r="D1012" t="s">
        <v>125</v>
      </c>
      <c r="E1012">
        <v>2764.7207642439998</v>
      </c>
      <c r="F1012">
        <v>231.94</v>
      </c>
      <c r="G1012">
        <v>-17.019832472683799</v>
      </c>
      <c r="H1012">
        <v>26.314579656008</v>
      </c>
      <c r="I1012">
        <v>-1.87153002653937</v>
      </c>
      <c r="J1012">
        <v>19.5016181968243</v>
      </c>
      <c r="K1012">
        <v>197.202867011184</v>
      </c>
      <c r="L1012">
        <v>195.347846198003</v>
      </c>
      <c r="M1012">
        <v>76.021802989152903</v>
      </c>
      <c r="N1012">
        <v>2.9233177248748801</v>
      </c>
      <c r="O1012">
        <v>24.924549452444602</v>
      </c>
      <c r="P1012">
        <v>54.8331108144192</v>
      </c>
      <c r="Q1012">
        <v>6.0435695623872E-2</v>
      </c>
    </row>
    <row r="1013" spans="1:17" hidden="1" x14ac:dyDescent="0.3">
      <c r="A1013" t="s">
        <v>2182</v>
      </c>
      <c r="B1013" t="s">
        <v>2183</v>
      </c>
      <c r="C1013" t="s">
        <v>3163</v>
      </c>
      <c r="D1013" t="s">
        <v>408</v>
      </c>
      <c r="E1013">
        <v>2763.5878825</v>
      </c>
      <c r="F1013">
        <v>1613.35</v>
      </c>
      <c r="G1013">
        <v>244.147079528321</v>
      </c>
      <c r="H1013">
        <v>-1.36778700450339</v>
      </c>
      <c r="I1013">
        <v>92.574638903251497</v>
      </c>
      <c r="J1013">
        <v>11.0935632181796</v>
      </c>
      <c r="K1013">
        <v>1621.26302796398</v>
      </c>
      <c r="L1013">
        <v>1280.4655078117501</v>
      </c>
      <c r="M1013">
        <v>55.578016389330898</v>
      </c>
      <c r="N1013">
        <v>0.88320064392333197</v>
      </c>
      <c r="O1013">
        <v>35.072984783214999</v>
      </c>
      <c r="P1013">
        <v>289.69806763284998</v>
      </c>
      <c r="Q1013">
        <v>0.25240594617720402</v>
      </c>
    </row>
    <row r="1014" spans="1:17" hidden="1" x14ac:dyDescent="0.3">
      <c r="A1014" t="s">
        <v>2184</v>
      </c>
      <c r="B1014" t="s">
        <v>2185</v>
      </c>
      <c r="C1014" t="s">
        <v>3163</v>
      </c>
      <c r="D1014" t="s">
        <v>51</v>
      </c>
      <c r="E1014">
        <v>2753.394227455</v>
      </c>
      <c r="F1014">
        <v>1115.1500000000001</v>
      </c>
      <c r="G1014">
        <v>29.734283143835299</v>
      </c>
      <c r="H1014">
        <v>2.43303766338969</v>
      </c>
      <c r="I1014">
        <v>-3.67125155576176</v>
      </c>
      <c r="J1014">
        <v>7.0937766596567</v>
      </c>
      <c r="K1014">
        <v>1090.24431563659</v>
      </c>
      <c r="L1014">
        <v>1022.33404578446</v>
      </c>
      <c r="M1014">
        <v>63.999049173639499</v>
      </c>
      <c r="N1014">
        <v>0.89675127620033401</v>
      </c>
      <c r="O1014">
        <v>11.913195534232999</v>
      </c>
      <c r="P1014">
        <v>85.8738228185682</v>
      </c>
      <c r="Q1014">
        <v>3.7462864446294E-2</v>
      </c>
    </row>
    <row r="1015" spans="1:17" hidden="1" x14ac:dyDescent="0.3">
      <c r="A1015" t="s">
        <v>2186</v>
      </c>
      <c r="B1015" t="s">
        <v>2187</v>
      </c>
      <c r="C1015" t="s">
        <v>3163</v>
      </c>
      <c r="D1015" t="s">
        <v>144</v>
      </c>
      <c r="E1015">
        <v>2752.2698</v>
      </c>
      <c r="F1015">
        <v>492.4</v>
      </c>
      <c r="G1015">
        <v>-38.247367904913403</v>
      </c>
      <c r="H1015">
        <v>3.9169264095914502</v>
      </c>
      <c r="I1015">
        <v>-2.9352224437337302</v>
      </c>
      <c r="J1015">
        <v>3.8097580002515801</v>
      </c>
      <c r="K1015">
        <v>466.885134915783</v>
      </c>
      <c r="L1015">
        <v>449.79361272481401</v>
      </c>
      <c r="M1015">
        <v>48.728506530235201</v>
      </c>
      <c r="N1015">
        <v>0.48104287955132402</v>
      </c>
      <c r="O1015">
        <v>21.8521527213647</v>
      </c>
      <c r="P1015">
        <v>51.507692307692203</v>
      </c>
      <c r="Q1015">
        <v>0.24093420392564899</v>
      </c>
    </row>
    <row r="1016" spans="1:17" hidden="1" x14ac:dyDescent="0.3">
      <c r="A1016" t="s">
        <v>2188</v>
      </c>
      <c r="B1016" t="s">
        <v>2189</v>
      </c>
      <c r="C1016" t="s">
        <v>3163</v>
      </c>
      <c r="D1016" t="s">
        <v>859</v>
      </c>
      <c r="E1016">
        <v>2749.8</v>
      </c>
      <c r="F1016">
        <v>458.3</v>
      </c>
      <c r="G1016">
        <v>-23.447206473674299</v>
      </c>
      <c r="H1016">
        <v>-5.6466069312707399</v>
      </c>
      <c r="I1016">
        <v>-9.0848287662736205</v>
      </c>
      <c r="J1016">
        <v>0.98785542070001198</v>
      </c>
      <c r="M1016">
        <v>38.462986044785701</v>
      </c>
      <c r="O1016">
        <v>29.543966833951501</v>
      </c>
      <c r="P1016">
        <v>20.605263157894701</v>
      </c>
    </row>
    <row r="1017" spans="1:17" hidden="1" x14ac:dyDescent="0.3">
      <c r="A1017" t="s">
        <v>2190</v>
      </c>
      <c r="B1017" t="s">
        <v>2191</v>
      </c>
      <c r="C1017" t="s">
        <v>3163</v>
      </c>
      <c r="D1017" t="s">
        <v>138</v>
      </c>
      <c r="E1017">
        <v>2743.6251545999999</v>
      </c>
      <c r="F1017">
        <v>3729.15</v>
      </c>
      <c r="G1017">
        <v>483.17007541840002</v>
      </c>
      <c r="H1017">
        <v>20.354962003730801</v>
      </c>
      <c r="I1017">
        <v>137.80858668217601</v>
      </c>
      <c r="J1017">
        <v>3.9344040590205198</v>
      </c>
      <c r="K1017">
        <v>3222.1849931585198</v>
      </c>
      <c r="L1017">
        <v>2042.4741912602501</v>
      </c>
      <c r="M1017">
        <v>40.434773702771999</v>
      </c>
      <c r="N1017">
        <v>1.2619203017604099</v>
      </c>
      <c r="O1017">
        <v>30.823377981577501</v>
      </c>
      <c r="P1017">
        <v>557.98853109836705</v>
      </c>
      <c r="Q1017">
        <v>0.24537809316686199</v>
      </c>
    </row>
    <row r="1018" spans="1:17" x14ac:dyDescent="0.3">
      <c r="A1018" t="s">
        <v>2192</v>
      </c>
      <c r="B1018" t="s">
        <v>2193</v>
      </c>
      <c r="C1018" t="s">
        <v>3154</v>
      </c>
      <c r="D1018" t="s">
        <v>1565</v>
      </c>
      <c r="E1018">
        <v>2735.4862783499998</v>
      </c>
      <c r="F1018">
        <v>661.85</v>
      </c>
      <c r="G1018">
        <v>-41.482439291475103</v>
      </c>
      <c r="H1018">
        <v>9.7941028439899203</v>
      </c>
      <c r="I1018">
        <v>-26.948985595245802</v>
      </c>
      <c r="J1018">
        <v>3.9567871175917602</v>
      </c>
      <c r="K1018">
        <v>628.70722664910795</v>
      </c>
      <c r="L1018">
        <v>675.05064541440902</v>
      </c>
      <c r="M1018">
        <v>68.309431912155603</v>
      </c>
      <c r="N1018">
        <v>0.79228966713434401</v>
      </c>
      <c r="O1018">
        <v>36.737931555488302</v>
      </c>
      <c r="P1018">
        <v>22.293052475979302</v>
      </c>
    </row>
    <row r="1019" spans="1:17" x14ac:dyDescent="0.3">
      <c r="A1019" t="s">
        <v>2194</v>
      </c>
      <c r="B1019" t="s">
        <v>2195</v>
      </c>
      <c r="C1019" t="s">
        <v>3154</v>
      </c>
      <c r="D1019" t="s">
        <v>274</v>
      </c>
      <c r="E1019">
        <v>2732.7327070000001</v>
      </c>
      <c r="F1019">
        <v>281.95</v>
      </c>
      <c r="G1019">
        <v>-22.6522745740102</v>
      </c>
      <c r="H1019">
        <v>-10.691231556465601</v>
      </c>
      <c r="I1019">
        <v>-20.513323678586602</v>
      </c>
      <c r="J1019">
        <v>-0.54655559030825496</v>
      </c>
      <c r="K1019">
        <v>306.93008511578802</v>
      </c>
      <c r="L1019">
        <v>305.71862744590902</v>
      </c>
      <c r="M1019">
        <v>23.5986750571046</v>
      </c>
      <c r="N1019">
        <v>1.2809586856659601</v>
      </c>
      <c r="O1019">
        <v>42.418868593722301</v>
      </c>
      <c r="P1019">
        <v>15.0112176218641</v>
      </c>
      <c r="Q1019">
        <v>7.5877357852936006E-2</v>
      </c>
    </row>
    <row r="1020" spans="1:17" hidden="1" x14ac:dyDescent="0.3">
      <c r="A1020" t="s">
        <v>2196</v>
      </c>
      <c r="B1020" t="s">
        <v>2197</v>
      </c>
      <c r="C1020" t="s">
        <v>3163</v>
      </c>
      <c r="D1020" t="s">
        <v>119</v>
      </c>
      <c r="E1020">
        <v>2731.53152</v>
      </c>
      <c r="F1020">
        <v>565.75</v>
      </c>
      <c r="G1020">
        <v>0.24749439484358099</v>
      </c>
      <c r="H1020">
        <v>-0.70913166719380105</v>
      </c>
      <c r="I1020">
        <v>18.8371491016375</v>
      </c>
      <c r="J1020">
        <v>1.5492811432233</v>
      </c>
      <c r="K1020">
        <v>584.40606788243201</v>
      </c>
      <c r="L1020">
        <v>551.84090679178405</v>
      </c>
      <c r="M1020">
        <v>39.124326357279898</v>
      </c>
      <c r="N1020">
        <v>0.47945582493826899</v>
      </c>
      <c r="O1020">
        <v>28.996906760936799</v>
      </c>
      <c r="P1020">
        <v>37.151515151515099</v>
      </c>
      <c r="Q1020">
        <v>1.1030271134431001E-2</v>
      </c>
    </row>
    <row r="1021" spans="1:17" x14ac:dyDescent="0.3">
      <c r="A1021" t="s">
        <v>2198</v>
      </c>
      <c r="B1021" t="s">
        <v>2199</v>
      </c>
      <c r="C1021" t="s">
        <v>3146</v>
      </c>
      <c r="D1021" t="s">
        <v>439</v>
      </c>
      <c r="E1021">
        <v>2731.0213734599902</v>
      </c>
      <c r="F1021">
        <v>82.2</v>
      </c>
      <c r="G1021">
        <v>-31.173247567195101</v>
      </c>
      <c r="H1021">
        <v>-7.10335614142328</v>
      </c>
      <c r="I1021">
        <v>-19.779339472869001</v>
      </c>
      <c r="J1021">
        <v>6.1855683970112096</v>
      </c>
      <c r="K1021">
        <v>85.836771549465197</v>
      </c>
      <c r="L1021">
        <v>86.133195870284595</v>
      </c>
      <c r="M1021">
        <v>42.635445775545399</v>
      </c>
      <c r="N1021">
        <v>0.38122563529672199</v>
      </c>
      <c r="O1021">
        <v>45.985401459854003</v>
      </c>
      <c r="P1021">
        <v>31.414868105515499</v>
      </c>
      <c r="Q1021">
        <v>-2.1255299282587001E-2</v>
      </c>
    </row>
    <row r="1022" spans="1:17" hidden="1" x14ac:dyDescent="0.3">
      <c r="A1022" t="s">
        <v>2200</v>
      </c>
      <c r="B1022" t="s">
        <v>2201</v>
      </c>
      <c r="C1022" t="s">
        <v>3163</v>
      </c>
      <c r="D1022" t="s">
        <v>114</v>
      </c>
      <c r="E1022">
        <v>2727.98898659</v>
      </c>
      <c r="F1022">
        <v>478.45</v>
      </c>
      <c r="G1022">
        <v>-26.0865559011567</v>
      </c>
      <c r="H1022">
        <v>-5.7960576784195403</v>
      </c>
      <c r="I1022">
        <v>-11.724178193756</v>
      </c>
      <c r="J1022">
        <v>7.8687474933639496</v>
      </c>
      <c r="K1022">
        <v>503.69139828904503</v>
      </c>
      <c r="M1022">
        <v>51.3805420506377</v>
      </c>
      <c r="N1022">
        <v>0.42887503401079602</v>
      </c>
      <c r="O1022">
        <v>31.1526805308809</v>
      </c>
      <c r="P1022">
        <v>8.9367030965391496</v>
      </c>
    </row>
    <row r="1023" spans="1:17" hidden="1" x14ac:dyDescent="0.3">
      <c r="A1023" t="s">
        <v>2202</v>
      </c>
      <c r="B1023" t="s">
        <v>2203</v>
      </c>
      <c r="C1023" t="s">
        <v>3163</v>
      </c>
      <c r="D1023" t="s">
        <v>258</v>
      </c>
      <c r="E1023">
        <v>2724.468142443</v>
      </c>
      <c r="F1023">
        <v>107.13</v>
      </c>
      <c r="G1023">
        <v>8.7416814789433204</v>
      </c>
      <c r="H1023">
        <v>1.5382669547349099</v>
      </c>
      <c r="I1023">
        <v>11.1317787331897</v>
      </c>
      <c r="J1023">
        <v>14.816266680478799</v>
      </c>
      <c r="K1023">
        <v>99.068257506826299</v>
      </c>
      <c r="L1023">
        <v>90.579917073045195</v>
      </c>
      <c r="M1023">
        <v>67.351188799678496</v>
      </c>
      <c r="N1023">
        <v>0.75197035774875498</v>
      </c>
      <c r="O1023">
        <v>5.5259964529076697</v>
      </c>
      <c r="P1023">
        <v>50.0420168067226</v>
      </c>
      <c r="Q1023">
        <v>-1.4871419373541001E-2</v>
      </c>
    </row>
    <row r="1024" spans="1:17" hidden="1" x14ac:dyDescent="0.3">
      <c r="A1024" t="s">
        <v>2204</v>
      </c>
      <c r="B1024" t="s">
        <v>2205</v>
      </c>
      <c r="C1024" t="s">
        <v>3163</v>
      </c>
      <c r="D1024" t="s">
        <v>263</v>
      </c>
      <c r="E1024">
        <v>2721.3812256400001</v>
      </c>
      <c r="F1024">
        <v>842.8</v>
      </c>
      <c r="G1024">
        <v>-3.1975348810964199</v>
      </c>
      <c r="H1024">
        <v>3.3883653457523901</v>
      </c>
      <c r="I1024">
        <v>29.453681699525699</v>
      </c>
      <c r="J1024">
        <v>7.0305001551166102</v>
      </c>
      <c r="K1024">
        <v>780.57398881804295</v>
      </c>
      <c r="L1024">
        <v>687.09111293015303</v>
      </c>
      <c r="M1024">
        <v>53.208326054061203</v>
      </c>
      <c r="N1024">
        <v>1.0037113404092299</v>
      </c>
      <c r="O1024">
        <v>7.0716658756525996</v>
      </c>
      <c r="P1024">
        <v>59.606097907395103</v>
      </c>
      <c r="Q1024">
        <v>1.0468558243077001E-2</v>
      </c>
    </row>
    <row r="1025" spans="1:17" hidden="1" x14ac:dyDescent="0.3">
      <c r="A1025" t="s">
        <v>2206</v>
      </c>
      <c r="B1025" t="s">
        <v>2207</v>
      </c>
      <c r="C1025" t="s">
        <v>3163</v>
      </c>
      <c r="D1025" t="s">
        <v>119</v>
      </c>
      <c r="E1025">
        <v>2696.9763163500002</v>
      </c>
      <c r="F1025">
        <v>208.55</v>
      </c>
      <c r="G1025">
        <v>10.067770061604101</v>
      </c>
      <c r="H1025">
        <v>4.53817237867211</v>
      </c>
      <c r="I1025">
        <v>38.4009505014442</v>
      </c>
      <c r="J1025">
        <v>10.976330520007901</v>
      </c>
      <c r="K1025">
        <v>180.578541488501</v>
      </c>
      <c r="L1025">
        <v>162.68922352181701</v>
      </c>
      <c r="M1025">
        <v>73.523603734324695</v>
      </c>
      <c r="N1025">
        <v>1.6357516995182699</v>
      </c>
      <c r="O1025">
        <v>2.6132821865260101</v>
      </c>
      <c r="P1025">
        <v>81.347826086956502</v>
      </c>
    </row>
    <row r="1026" spans="1:17" hidden="1" x14ac:dyDescent="0.3">
      <c r="A1026" t="s">
        <v>2208</v>
      </c>
      <c r="B1026" t="s">
        <v>2209</v>
      </c>
      <c r="C1026" t="s">
        <v>3163</v>
      </c>
      <c r="D1026" t="s">
        <v>1565</v>
      </c>
      <c r="E1026">
        <v>2692.9402697700002</v>
      </c>
      <c r="F1026">
        <v>360.9</v>
      </c>
      <c r="G1026">
        <v>-36.6409134577655</v>
      </c>
      <c r="H1026">
        <v>4.8103230572185396</v>
      </c>
      <c r="I1026">
        <v>-22.278535750364799</v>
      </c>
      <c r="J1026">
        <v>2.72384543409725</v>
      </c>
      <c r="M1026">
        <v>42.618369534449002</v>
      </c>
      <c r="O1026">
        <v>19.465225824328002</v>
      </c>
      <c r="P1026">
        <v>5.9600704638872397</v>
      </c>
    </row>
    <row r="1027" spans="1:17" hidden="1" x14ac:dyDescent="0.3">
      <c r="A1027" t="s">
        <v>2210</v>
      </c>
      <c r="B1027" t="s">
        <v>2211</v>
      </c>
      <c r="C1027" t="s">
        <v>3163</v>
      </c>
      <c r="D1027" t="s">
        <v>2212</v>
      </c>
      <c r="E1027">
        <v>2684.1015203000002</v>
      </c>
      <c r="F1027">
        <v>1613</v>
      </c>
      <c r="G1027">
        <v>8.03414508534728</v>
      </c>
      <c r="H1027">
        <v>24.493125709240701</v>
      </c>
      <c r="I1027">
        <v>22.396522792748002</v>
      </c>
      <c r="J1027">
        <v>19.441018687451098</v>
      </c>
      <c r="M1027">
        <v>78.3753350026048</v>
      </c>
      <c r="O1027">
        <v>3.5957842529448198</v>
      </c>
      <c r="P1027">
        <v>45.295680763860702</v>
      </c>
    </row>
    <row r="1028" spans="1:17" hidden="1" x14ac:dyDescent="0.3">
      <c r="A1028" t="s">
        <v>2213</v>
      </c>
      <c r="B1028" t="s">
        <v>2214</v>
      </c>
      <c r="C1028" t="s">
        <v>3163</v>
      </c>
      <c r="D1028" t="s">
        <v>48</v>
      </c>
      <c r="E1028">
        <v>2677.334032575</v>
      </c>
      <c r="F1028">
        <v>398.25</v>
      </c>
      <c r="G1028">
        <v>92.9795185046965</v>
      </c>
      <c r="H1028">
        <v>-4.67705658310323</v>
      </c>
      <c r="I1028">
        <v>16.171746963690101</v>
      </c>
      <c r="J1028">
        <v>9.5423940715049191</v>
      </c>
      <c r="K1028">
        <v>410.62314009034498</v>
      </c>
      <c r="L1028">
        <v>359.803363080971</v>
      </c>
      <c r="M1028">
        <v>53.362036077617198</v>
      </c>
      <c r="N1028">
        <v>0.91642278083558304</v>
      </c>
      <c r="O1028">
        <v>62.209667294413002</v>
      </c>
      <c r="P1028">
        <v>149.06191369606</v>
      </c>
      <c r="Q1028">
        <v>3.3652899402168999E-2</v>
      </c>
    </row>
    <row r="1029" spans="1:17" x14ac:dyDescent="0.3">
      <c r="A1029" t="s">
        <v>2215</v>
      </c>
      <c r="B1029" t="s">
        <v>2216</v>
      </c>
      <c r="C1029" t="s">
        <v>3150</v>
      </c>
      <c r="D1029" t="s">
        <v>387</v>
      </c>
      <c r="E1029">
        <v>2666.3100847199998</v>
      </c>
      <c r="F1029">
        <v>1892.7</v>
      </c>
      <c r="G1029">
        <v>-38.106768831991701</v>
      </c>
      <c r="H1029">
        <v>-14.7093408339865</v>
      </c>
      <c r="I1029">
        <v>-5.6045495596330897</v>
      </c>
      <c r="J1029">
        <v>1.9630402134929199</v>
      </c>
      <c r="K1029">
        <v>2082.5632157774799</v>
      </c>
      <c r="L1029">
        <v>1983.64840004189</v>
      </c>
      <c r="M1029">
        <v>30.587311611948401</v>
      </c>
      <c r="N1029">
        <v>0.41882103919948699</v>
      </c>
      <c r="O1029">
        <v>35.253870132614701</v>
      </c>
      <c r="P1029">
        <v>23.625081645982998</v>
      </c>
      <c r="Q1029">
        <v>-7.2580500672242004E-2</v>
      </c>
    </row>
    <row r="1030" spans="1:17" hidden="1" x14ac:dyDescent="0.3">
      <c r="A1030" t="s">
        <v>2217</v>
      </c>
      <c r="B1030" t="s">
        <v>2218</v>
      </c>
      <c r="C1030" t="s">
        <v>3163</v>
      </c>
      <c r="D1030" t="s">
        <v>633</v>
      </c>
      <c r="E1030">
        <v>2655.67090624</v>
      </c>
      <c r="F1030">
        <v>1046.6500000000001</v>
      </c>
      <c r="G1030">
        <v>63306.467419875502</v>
      </c>
      <c r="H1030">
        <v>46.784600794514802</v>
      </c>
      <c r="I1030">
        <v>1529.3003858182601</v>
      </c>
      <c r="J1030">
        <v>8.05554692955692</v>
      </c>
      <c r="K1030">
        <v>707.05655321815902</v>
      </c>
      <c r="L1030">
        <v>347.80393757888299</v>
      </c>
      <c r="M1030">
        <v>99.999998686591198</v>
      </c>
      <c r="N1030">
        <v>3.92809440120512</v>
      </c>
      <c r="O1030">
        <v>0</v>
      </c>
      <c r="P1030">
        <v>69676.666666666599</v>
      </c>
      <c r="Q1030">
        <v>0.32463519321837397</v>
      </c>
    </row>
    <row r="1031" spans="1:17" hidden="1" x14ac:dyDescent="0.3">
      <c r="A1031" t="s">
        <v>2219</v>
      </c>
      <c r="B1031" t="s">
        <v>2220</v>
      </c>
      <c r="C1031" t="s">
        <v>3163</v>
      </c>
      <c r="D1031" t="s">
        <v>119</v>
      </c>
      <c r="E1031">
        <v>2649.915690844</v>
      </c>
      <c r="F1031">
        <v>49.99</v>
      </c>
      <c r="G1031">
        <v>-12.550797976402601</v>
      </c>
      <c r="H1031">
        <v>-1.59328529777706</v>
      </c>
      <c r="I1031">
        <v>18.807207617116099</v>
      </c>
      <c r="J1031">
        <v>2.9445414473091698</v>
      </c>
      <c r="K1031">
        <v>50.4181689404586</v>
      </c>
      <c r="L1031">
        <v>43.522667442302598</v>
      </c>
      <c r="M1031">
        <v>40.198896261530798</v>
      </c>
      <c r="N1031">
        <v>0.78349783673885498</v>
      </c>
      <c r="O1031">
        <v>17.823564712942499</v>
      </c>
      <c r="P1031">
        <v>62.940026075619301</v>
      </c>
      <c r="Q1031">
        <v>0.12535089490235601</v>
      </c>
    </row>
    <row r="1032" spans="1:17" hidden="1" x14ac:dyDescent="0.3">
      <c r="A1032" t="s">
        <v>2221</v>
      </c>
      <c r="B1032" t="s">
        <v>2222</v>
      </c>
      <c r="C1032" t="s">
        <v>3163</v>
      </c>
      <c r="D1032" t="s">
        <v>274</v>
      </c>
      <c r="E1032">
        <v>2644.9460226000001</v>
      </c>
      <c r="F1032">
        <v>387.45</v>
      </c>
      <c r="G1032">
        <v>-52.2630444869366</v>
      </c>
      <c r="H1032">
        <v>-4.1609234271407498</v>
      </c>
      <c r="I1032">
        <v>-24.825328011057199</v>
      </c>
      <c r="J1032">
        <v>-1.2417654378213601</v>
      </c>
      <c r="K1032">
        <v>407.96986868751799</v>
      </c>
      <c r="L1032">
        <v>456.13889417402498</v>
      </c>
      <c r="M1032">
        <v>39.195838492234898</v>
      </c>
      <c r="N1032">
        <v>0.69646875293996902</v>
      </c>
      <c r="O1032">
        <v>49.1289198606271</v>
      </c>
      <c r="P1032">
        <v>2.2430399788890298</v>
      </c>
      <c r="Q1032">
        <v>-0.1975534482539</v>
      </c>
    </row>
    <row r="1033" spans="1:17" hidden="1" x14ac:dyDescent="0.3">
      <c r="A1033" t="s">
        <v>2223</v>
      </c>
      <c r="B1033" t="s">
        <v>2224</v>
      </c>
      <c r="C1033" t="s">
        <v>3163</v>
      </c>
      <c r="D1033" t="s">
        <v>1700</v>
      </c>
      <c r="E1033">
        <v>2644.090741</v>
      </c>
      <c r="F1033">
        <v>65.77</v>
      </c>
      <c r="G1033">
        <v>0.64474958992736797</v>
      </c>
      <c r="H1033">
        <v>3.9466983833821798</v>
      </c>
      <c r="I1033">
        <v>-8.7817253103710993</v>
      </c>
      <c r="J1033">
        <v>0.12845010384469999</v>
      </c>
      <c r="K1033">
        <v>63.901613532587803</v>
      </c>
      <c r="L1033">
        <v>60.645083319236498</v>
      </c>
      <c r="M1033">
        <v>53.860821394049402</v>
      </c>
      <c r="N1033">
        <v>1.3500050472757099</v>
      </c>
      <c r="O1033">
        <v>2.6303785920632499</v>
      </c>
      <c r="P1033">
        <v>28.056853582554499</v>
      </c>
      <c r="Q1033">
        <v>-2.7484158448541001E-2</v>
      </c>
    </row>
    <row r="1034" spans="1:17" hidden="1" x14ac:dyDescent="0.3">
      <c r="A1034" t="s">
        <v>2225</v>
      </c>
      <c r="B1034" t="s">
        <v>2226</v>
      </c>
      <c r="C1034" t="s">
        <v>3163</v>
      </c>
      <c r="D1034" t="s">
        <v>532</v>
      </c>
      <c r="E1034">
        <v>2641.7216086200001</v>
      </c>
      <c r="F1034">
        <v>676.1</v>
      </c>
      <c r="G1034">
        <v>-36.071580549687901</v>
      </c>
      <c r="H1034">
        <v>9.4172941080230697</v>
      </c>
      <c r="I1034">
        <v>9.0097640339630303</v>
      </c>
      <c r="J1034">
        <v>6.8971477313310503</v>
      </c>
      <c r="K1034">
        <v>629.52668116774396</v>
      </c>
      <c r="L1034">
        <v>608.88813674541598</v>
      </c>
      <c r="M1034">
        <v>64.023475089981503</v>
      </c>
      <c r="N1034">
        <v>1.02319706299557</v>
      </c>
      <c r="O1034">
        <v>12.557314006803701</v>
      </c>
      <c r="P1034">
        <v>46.643531070382799</v>
      </c>
      <c r="Q1034">
        <v>-9.0585258574455998E-2</v>
      </c>
    </row>
    <row r="1035" spans="1:17" hidden="1" x14ac:dyDescent="0.3">
      <c r="A1035" t="s">
        <v>2227</v>
      </c>
      <c r="B1035" t="s">
        <v>2228</v>
      </c>
      <c r="C1035" t="s">
        <v>3163</v>
      </c>
      <c r="D1035" t="s">
        <v>387</v>
      </c>
      <c r="E1035">
        <v>2641.5944762499998</v>
      </c>
      <c r="F1035">
        <v>1106.5</v>
      </c>
      <c r="G1035">
        <v>6.2678455053507706E-2</v>
      </c>
      <c r="H1035">
        <v>36.168186782743703</v>
      </c>
      <c r="I1035">
        <v>10.714727055871199</v>
      </c>
      <c r="J1035">
        <v>5.2042453288617896</v>
      </c>
      <c r="K1035">
        <v>952.65877930696297</v>
      </c>
      <c r="L1035">
        <v>930.68303426078603</v>
      </c>
      <c r="M1035">
        <v>69.752542779669696</v>
      </c>
      <c r="N1035">
        <v>0.86457233871940897</v>
      </c>
      <c r="O1035">
        <v>31.043831902394899</v>
      </c>
      <c r="P1035">
        <v>48.185348868353998</v>
      </c>
      <c r="Q1035">
        <v>3.0925469356934999E-2</v>
      </c>
    </row>
    <row r="1036" spans="1:17" hidden="1" x14ac:dyDescent="0.3">
      <c r="A1036" t="s">
        <v>2229</v>
      </c>
      <c r="B1036" t="s">
        <v>2230</v>
      </c>
      <c r="C1036" t="s">
        <v>3163</v>
      </c>
      <c r="D1036" t="s">
        <v>200</v>
      </c>
      <c r="E1036">
        <v>2640.4965291599901</v>
      </c>
      <c r="F1036">
        <v>1824.6</v>
      </c>
      <c r="G1036">
        <v>22.1114288569925</v>
      </c>
      <c r="H1036">
        <v>-8.1459051034118506</v>
      </c>
      <c r="I1036">
        <v>-25.708749336132001</v>
      </c>
      <c r="J1036">
        <v>-1.1089733667510899</v>
      </c>
      <c r="K1036">
        <v>1935.35233484994</v>
      </c>
      <c r="L1036">
        <v>1862.7547043986899</v>
      </c>
      <c r="M1036">
        <v>42.6272975706297</v>
      </c>
      <c r="N1036">
        <v>0.65048390458193095</v>
      </c>
      <c r="O1036">
        <v>35.920201688041203</v>
      </c>
      <c r="P1036">
        <v>52.692581279551398</v>
      </c>
      <c r="Q1036">
        <v>9.4255971742330996E-2</v>
      </c>
    </row>
    <row r="1037" spans="1:17" hidden="1" x14ac:dyDescent="0.3">
      <c r="A1037" t="s">
        <v>2231</v>
      </c>
      <c r="B1037" t="s">
        <v>2232</v>
      </c>
      <c r="C1037" t="s">
        <v>3163</v>
      </c>
      <c r="D1037" t="s">
        <v>266</v>
      </c>
      <c r="E1037">
        <v>2637.6195813099998</v>
      </c>
      <c r="F1037">
        <v>1767.1</v>
      </c>
      <c r="G1037">
        <v>-23.514644303478399</v>
      </c>
      <c r="H1037">
        <v>-3.3436440906056402</v>
      </c>
      <c r="I1037">
        <v>-13.843494434971999</v>
      </c>
      <c r="J1037">
        <v>7.2114143679480103</v>
      </c>
      <c r="K1037">
        <v>1780.80812338755</v>
      </c>
      <c r="L1037">
        <v>1715.9799211254101</v>
      </c>
      <c r="M1037">
        <v>49.4740402704711</v>
      </c>
      <c r="N1037">
        <v>1.42175593923543</v>
      </c>
      <c r="O1037">
        <v>20.389338464150299</v>
      </c>
      <c r="P1037">
        <v>34.893129770992303</v>
      </c>
      <c r="Q1037">
        <v>2.3879965820527E-2</v>
      </c>
    </row>
    <row r="1038" spans="1:17" hidden="1" x14ac:dyDescent="0.3">
      <c r="A1038" t="s">
        <v>2233</v>
      </c>
      <c r="B1038" t="s">
        <v>2234</v>
      </c>
      <c r="C1038" t="s">
        <v>3163</v>
      </c>
      <c r="D1038" t="s">
        <v>266</v>
      </c>
      <c r="E1038">
        <v>2628.20120718</v>
      </c>
      <c r="F1038">
        <v>1739.8</v>
      </c>
      <c r="G1038">
        <v>5.6297075916594999</v>
      </c>
      <c r="H1038">
        <v>14.6346461003785</v>
      </c>
      <c r="I1038">
        <v>1.4920087392171599</v>
      </c>
      <c r="J1038">
        <v>16.586829197526999</v>
      </c>
      <c r="K1038">
        <v>1567.9935990705301</v>
      </c>
      <c r="L1038">
        <v>1509.8474586433899</v>
      </c>
      <c r="M1038">
        <v>80.031225247487797</v>
      </c>
      <c r="N1038">
        <v>2.5699137996796</v>
      </c>
      <c r="O1038">
        <v>12.3807334176342</v>
      </c>
      <c r="P1038">
        <v>60.320678215996999</v>
      </c>
      <c r="Q1038">
        <v>1.7810374669800001E-2</v>
      </c>
    </row>
    <row r="1039" spans="1:17" hidden="1" x14ac:dyDescent="0.3">
      <c r="A1039" t="s">
        <v>2235</v>
      </c>
      <c r="B1039" t="s">
        <v>2236</v>
      </c>
      <c r="C1039" t="s">
        <v>3163</v>
      </c>
      <c r="D1039" t="s">
        <v>600</v>
      </c>
      <c r="E1039">
        <v>2623.6679880000002</v>
      </c>
      <c r="F1039">
        <v>603.79999999999995</v>
      </c>
      <c r="G1039">
        <v>-16.0667575719044</v>
      </c>
      <c r="H1039">
        <v>0.12352485344786999</v>
      </c>
      <c r="I1039">
        <v>9.9090339404613506</v>
      </c>
      <c r="J1039">
        <v>4.3561649202277497</v>
      </c>
      <c r="K1039">
        <v>613.02157722504501</v>
      </c>
      <c r="L1039">
        <v>580.27428067246001</v>
      </c>
      <c r="M1039">
        <v>49.5874130340477</v>
      </c>
      <c r="N1039">
        <v>0.42458868984789999</v>
      </c>
      <c r="O1039">
        <v>15.9324279562769</v>
      </c>
      <c r="P1039">
        <v>32.703296703296701</v>
      </c>
      <c r="Q1039">
        <v>2.4066825638511001E-2</v>
      </c>
    </row>
    <row r="1040" spans="1:17" hidden="1" x14ac:dyDescent="0.3">
      <c r="A1040" t="s">
        <v>2237</v>
      </c>
      <c r="B1040" t="s">
        <v>2238</v>
      </c>
      <c r="C1040" t="s">
        <v>3163</v>
      </c>
      <c r="D1040" t="s">
        <v>274</v>
      </c>
      <c r="E1040">
        <v>2617.7144205</v>
      </c>
      <c r="F1040">
        <v>18001</v>
      </c>
      <c r="G1040">
        <v>3.9776535758484899</v>
      </c>
      <c r="H1040">
        <v>1.2259089001677701</v>
      </c>
      <c r="I1040">
        <v>19.323633784603999</v>
      </c>
      <c r="J1040">
        <v>2.09573612972759</v>
      </c>
      <c r="K1040">
        <v>17940.6948991237</v>
      </c>
      <c r="L1040">
        <v>16166.2322474135</v>
      </c>
      <c r="M1040">
        <v>53.030802918623401</v>
      </c>
      <c r="N1040">
        <v>0.94270335835038999</v>
      </c>
      <c r="O1040">
        <v>16.104660852174799</v>
      </c>
      <c r="P1040">
        <v>42.865079365079303</v>
      </c>
      <c r="Q1040">
        <v>0.150237071222353</v>
      </c>
    </row>
    <row r="1041" spans="1:17" hidden="1" x14ac:dyDescent="0.3">
      <c r="A1041" t="s">
        <v>2239</v>
      </c>
      <c r="B1041" t="s">
        <v>2240</v>
      </c>
      <c r="C1041" t="s">
        <v>3163</v>
      </c>
      <c r="D1041" t="s">
        <v>258</v>
      </c>
      <c r="E1041">
        <v>2608.970577865</v>
      </c>
      <c r="F1041">
        <v>1023.55</v>
      </c>
      <c r="G1041">
        <v>328.70324198898999</v>
      </c>
      <c r="H1041">
        <v>-4.4403250405328798</v>
      </c>
      <c r="I1041">
        <v>192.64664685379401</v>
      </c>
      <c r="J1041">
        <v>4.84317238871997</v>
      </c>
      <c r="K1041">
        <v>915.75625317799404</v>
      </c>
      <c r="L1041">
        <v>594.92360511950699</v>
      </c>
      <c r="M1041">
        <v>61.691932925489503</v>
      </c>
      <c r="N1041">
        <v>0.36931630819646399</v>
      </c>
      <c r="O1041">
        <v>16.262029212055999</v>
      </c>
      <c r="P1041">
        <v>435.25951104719502</v>
      </c>
    </row>
    <row r="1042" spans="1:17" hidden="1" x14ac:dyDescent="0.3">
      <c r="A1042" t="s">
        <v>2241</v>
      </c>
      <c r="B1042" t="s">
        <v>2242</v>
      </c>
      <c r="C1042" t="s">
        <v>3163</v>
      </c>
      <c r="D1042" t="s">
        <v>48</v>
      </c>
      <c r="E1042">
        <v>2602.5482400000001</v>
      </c>
      <c r="F1042">
        <v>2400</v>
      </c>
      <c r="G1042">
        <v>0.52600246356995495</v>
      </c>
      <c r="H1042">
        <v>-12.8849212203042</v>
      </c>
      <c r="I1042">
        <v>-26.948138630729801</v>
      </c>
      <c r="J1042">
        <v>-1.4252423464459101</v>
      </c>
      <c r="K1042">
        <v>2679.5439734512602</v>
      </c>
      <c r="L1042">
        <v>2577.8337067818002</v>
      </c>
      <c r="M1042">
        <v>24.464799614232302</v>
      </c>
      <c r="N1042">
        <v>0.45024251614669503</v>
      </c>
      <c r="O1042">
        <v>54.495833333333302</v>
      </c>
      <c r="P1042">
        <v>40.741826711625798</v>
      </c>
      <c r="Q1042">
        <v>8.6460819688610996E-2</v>
      </c>
    </row>
    <row r="1043" spans="1:17" hidden="1" x14ac:dyDescent="0.3">
      <c r="A1043" t="s">
        <v>2243</v>
      </c>
      <c r="B1043" t="s">
        <v>2244</v>
      </c>
      <c r="C1043" t="s">
        <v>3163</v>
      </c>
      <c r="D1043" t="s">
        <v>1371</v>
      </c>
      <c r="E1043">
        <v>2580.8388</v>
      </c>
      <c r="F1043">
        <v>999.99</v>
      </c>
      <c r="G1043">
        <v>-26.866913457765499</v>
      </c>
      <c r="H1043">
        <v>1.17877638869718</v>
      </c>
      <c r="I1043">
        <v>-12.5035357503647</v>
      </c>
      <c r="J1043">
        <v>-0.17670705209058801</v>
      </c>
      <c r="K1043">
        <v>999.99531104300002</v>
      </c>
      <c r="L1043">
        <v>999.99625648127699</v>
      </c>
      <c r="M1043">
        <v>55.379180563809697</v>
      </c>
      <c r="N1043">
        <v>1.66653519360819</v>
      </c>
      <c r="O1043">
        <v>3.0010300103000902</v>
      </c>
      <c r="P1043">
        <v>3.09175257731959</v>
      </c>
      <c r="Q1043">
        <v>-0.101916752053546</v>
      </c>
    </row>
    <row r="1044" spans="1:17" hidden="1" x14ac:dyDescent="0.3">
      <c r="A1044" t="s">
        <v>2245</v>
      </c>
      <c r="B1044" t="s">
        <v>2246</v>
      </c>
      <c r="C1044" t="s">
        <v>3163</v>
      </c>
      <c r="D1044" t="s">
        <v>225</v>
      </c>
      <c r="E1044">
        <v>2572.3223161199999</v>
      </c>
      <c r="F1044">
        <v>682.9</v>
      </c>
      <c r="G1044">
        <v>6.9966759767145197</v>
      </c>
      <c r="H1044">
        <v>5.67779434840919</v>
      </c>
      <c r="I1044">
        <v>18.7728963911192</v>
      </c>
      <c r="J1044">
        <v>6.9649651443261398</v>
      </c>
      <c r="K1044">
        <v>619.71245427178098</v>
      </c>
      <c r="L1044">
        <v>579.88831082128797</v>
      </c>
      <c r="M1044">
        <v>71.1779977708659</v>
      </c>
      <c r="N1044">
        <v>1.9679892486047099</v>
      </c>
      <c r="O1044">
        <v>6.6041880216722797</v>
      </c>
      <c r="P1044">
        <v>52.774049217002201</v>
      </c>
      <c r="Q1044">
        <v>6.7351160030032997E-2</v>
      </c>
    </row>
    <row r="1045" spans="1:17" hidden="1" x14ac:dyDescent="0.3">
      <c r="A1045" t="s">
        <v>2247</v>
      </c>
      <c r="B1045" t="s">
        <v>2248</v>
      </c>
      <c r="C1045" t="s">
        <v>3163</v>
      </c>
      <c r="D1045" t="s">
        <v>483</v>
      </c>
      <c r="E1045">
        <v>2571.4867380599999</v>
      </c>
      <c r="F1045">
        <v>384.1</v>
      </c>
      <c r="G1045">
        <v>5.9717140711986803</v>
      </c>
      <c r="H1045">
        <v>-1.53713859815645</v>
      </c>
      <c r="I1045">
        <v>12.305562543704999</v>
      </c>
      <c r="J1045">
        <v>7.7999466444074601</v>
      </c>
      <c r="K1045">
        <v>362.12299362447999</v>
      </c>
      <c r="L1045">
        <v>330.35263788495098</v>
      </c>
      <c r="M1045">
        <v>56.217268083962097</v>
      </c>
      <c r="N1045">
        <v>0.50730700976573395</v>
      </c>
      <c r="O1045">
        <v>5.3892215568862101</v>
      </c>
      <c r="P1045">
        <v>63.238419039523997</v>
      </c>
    </row>
    <row r="1046" spans="1:17" hidden="1" x14ac:dyDescent="0.3">
      <c r="A1046" t="s">
        <v>2249</v>
      </c>
      <c r="B1046" t="s">
        <v>2250</v>
      </c>
      <c r="C1046" t="s">
        <v>3163</v>
      </c>
      <c r="D1046" t="s">
        <v>539</v>
      </c>
      <c r="E1046">
        <v>2564.848</v>
      </c>
      <c r="F1046">
        <v>145.72999999999999</v>
      </c>
      <c r="G1046">
        <v>110.09343613573</v>
      </c>
      <c r="H1046">
        <v>-15.341267526556001</v>
      </c>
      <c r="I1046">
        <v>52.8169407102137</v>
      </c>
      <c r="J1046">
        <v>10.8179778378107</v>
      </c>
      <c r="K1046">
        <v>149.22562846748099</v>
      </c>
      <c r="L1046">
        <v>122.451474825587</v>
      </c>
      <c r="M1046">
        <v>54.151047668307598</v>
      </c>
      <c r="N1046">
        <v>0.56158792834975102</v>
      </c>
      <c r="O1046">
        <v>27.976394702532001</v>
      </c>
      <c r="P1046">
        <v>178.64244741873799</v>
      </c>
      <c r="Q1046">
        <v>5.3837761625349999E-2</v>
      </c>
    </row>
    <row r="1047" spans="1:17" hidden="1" x14ac:dyDescent="0.3">
      <c r="A1047" t="s">
        <v>2251</v>
      </c>
      <c r="B1047" t="s">
        <v>2252</v>
      </c>
      <c r="C1047" t="s">
        <v>3163</v>
      </c>
      <c r="D1047" t="s">
        <v>172</v>
      </c>
      <c r="E1047">
        <v>2561.3318344949998</v>
      </c>
      <c r="F1047">
        <v>1699.95</v>
      </c>
      <c r="G1047">
        <v>155.49435562287499</v>
      </c>
      <c r="H1047">
        <v>-2.4780691374545598</v>
      </c>
      <c r="I1047">
        <v>31.1339800924742</v>
      </c>
      <c r="J1047">
        <v>8.45560501461655</v>
      </c>
      <c r="K1047">
        <v>1661.79220587192</v>
      </c>
      <c r="L1047">
        <v>1334.4637140381799</v>
      </c>
      <c r="M1047">
        <v>53.376782154781999</v>
      </c>
      <c r="N1047">
        <v>0.560248227520457</v>
      </c>
      <c r="O1047">
        <v>14.532780375893401</v>
      </c>
      <c r="P1047">
        <v>217.30284647690101</v>
      </c>
      <c r="Q1047">
        <v>0.105835208873037</v>
      </c>
    </row>
    <row r="1048" spans="1:17" x14ac:dyDescent="0.3">
      <c r="A1048" t="s">
        <v>2253</v>
      </c>
      <c r="B1048" t="s">
        <v>2254</v>
      </c>
      <c r="C1048" t="s">
        <v>3165</v>
      </c>
      <c r="D1048" t="s">
        <v>1954</v>
      </c>
      <c r="E1048">
        <v>2557.504797906</v>
      </c>
      <c r="F1048">
        <v>13.89</v>
      </c>
      <c r="G1048">
        <v>-51.784832376684399</v>
      </c>
      <c r="H1048">
        <v>1.53615557615264</v>
      </c>
      <c r="I1048">
        <v>-34.250014623604201</v>
      </c>
      <c r="J1048">
        <v>1.85227845515578</v>
      </c>
      <c r="K1048">
        <v>14.4826943561606</v>
      </c>
      <c r="L1048">
        <v>16.156629142040199</v>
      </c>
      <c r="M1048">
        <v>40.350144512524501</v>
      </c>
      <c r="N1048">
        <v>1.3948915898861001</v>
      </c>
      <c r="O1048">
        <v>87.5449964002879</v>
      </c>
      <c r="P1048">
        <v>8.0933852140077907</v>
      </c>
      <c r="Q1048">
        <v>-2.1333679741815E-2</v>
      </c>
    </row>
    <row r="1049" spans="1:17" hidden="1" x14ac:dyDescent="0.3">
      <c r="A1049" t="s">
        <v>2255</v>
      </c>
      <c r="B1049" t="s">
        <v>2256</v>
      </c>
      <c r="C1049" t="s">
        <v>3163</v>
      </c>
      <c r="D1049" t="s">
        <v>48</v>
      </c>
      <c r="E1049">
        <v>2555.1116389049998</v>
      </c>
      <c r="F1049">
        <v>644.54999999999995</v>
      </c>
      <c r="G1049">
        <v>-42.034378843393299</v>
      </c>
      <c r="H1049">
        <v>-7.1735974972838497</v>
      </c>
      <c r="I1049">
        <v>-12.635237020894699</v>
      </c>
      <c r="J1049">
        <v>2.0078355346602001</v>
      </c>
      <c r="K1049">
        <v>668.55503473928695</v>
      </c>
      <c r="L1049">
        <v>687.30355542223106</v>
      </c>
      <c r="M1049">
        <v>39.090447934405702</v>
      </c>
      <c r="N1049">
        <v>0.54985495701128995</v>
      </c>
      <c r="O1049">
        <v>25.203630439841699</v>
      </c>
      <c r="P1049">
        <v>7.4429071511918599</v>
      </c>
      <c r="Q1049">
        <v>5.7632915233550002E-3</v>
      </c>
    </row>
    <row r="1050" spans="1:17" hidden="1" x14ac:dyDescent="0.3">
      <c r="A1050" t="s">
        <v>2257</v>
      </c>
      <c r="B1050" t="s">
        <v>2258</v>
      </c>
      <c r="C1050" t="s">
        <v>3163</v>
      </c>
      <c r="D1050" t="s">
        <v>51</v>
      </c>
      <c r="E1050">
        <v>2553.6531294000001</v>
      </c>
      <c r="F1050">
        <v>277.45</v>
      </c>
      <c r="G1050">
        <v>40.272640759101897</v>
      </c>
      <c r="H1050">
        <v>3.0504629124894</v>
      </c>
      <c r="I1050">
        <v>20.184173479668601</v>
      </c>
      <c r="J1050">
        <v>11.1129754875919</v>
      </c>
      <c r="K1050">
        <v>261.70134289766702</v>
      </c>
      <c r="L1050">
        <v>228.883009903751</v>
      </c>
      <c r="M1050">
        <v>54.640505260986203</v>
      </c>
      <c r="N1050">
        <v>0.537521123826045</v>
      </c>
      <c r="O1050">
        <v>9.2088664624256609</v>
      </c>
      <c r="P1050">
        <v>95.387323943661897</v>
      </c>
      <c r="Q1050">
        <v>0.12500837663023801</v>
      </c>
    </row>
    <row r="1051" spans="1:17" hidden="1" x14ac:dyDescent="0.3">
      <c r="A1051" t="s">
        <v>2259</v>
      </c>
      <c r="B1051" t="s">
        <v>2260</v>
      </c>
      <c r="C1051" t="s">
        <v>3163</v>
      </c>
      <c r="D1051" t="s">
        <v>1021</v>
      </c>
      <c r="E1051">
        <v>2550.9760321499998</v>
      </c>
      <c r="F1051">
        <v>387.1</v>
      </c>
      <c r="G1051">
        <v>-6.4615588698961597</v>
      </c>
      <c r="H1051">
        <v>-1.33272361130281</v>
      </c>
      <c r="I1051">
        <v>7.3416654880253001</v>
      </c>
      <c r="J1051">
        <v>3.8099596145760701</v>
      </c>
      <c r="K1051">
        <v>392.39400750671098</v>
      </c>
      <c r="M1051">
        <v>49.530259339376997</v>
      </c>
      <c r="N1051">
        <v>0.45267438695754603</v>
      </c>
      <c r="O1051">
        <v>22.6814776543528</v>
      </c>
      <c r="P1051">
        <v>37.172218284904297</v>
      </c>
    </row>
    <row r="1052" spans="1:17" hidden="1" x14ac:dyDescent="0.3">
      <c r="A1052" t="s">
        <v>2261</v>
      </c>
      <c r="B1052" t="s">
        <v>2262</v>
      </c>
      <c r="C1052" t="s">
        <v>3163</v>
      </c>
      <c r="D1052" t="s">
        <v>408</v>
      </c>
      <c r="E1052">
        <v>2545.043049845</v>
      </c>
      <c r="F1052">
        <v>1103.3499999999999</v>
      </c>
      <c r="G1052">
        <v>-44.427927803252601</v>
      </c>
      <c r="H1052">
        <v>-2.1525562441457899</v>
      </c>
      <c r="I1052">
        <v>-17.185838890617902</v>
      </c>
      <c r="J1052">
        <v>0.89952613176591301</v>
      </c>
      <c r="K1052">
        <v>1156.92888555525</v>
      </c>
      <c r="L1052">
        <v>1194.1362335994299</v>
      </c>
      <c r="M1052">
        <v>26.349294065860398</v>
      </c>
      <c r="N1052">
        <v>0.72892737538768704</v>
      </c>
      <c r="O1052">
        <v>30.511623691484999</v>
      </c>
      <c r="P1052">
        <v>1.1319890009165701</v>
      </c>
      <c r="Q1052">
        <v>-2.3132231053971001E-2</v>
      </c>
    </row>
    <row r="1053" spans="1:17" hidden="1" x14ac:dyDescent="0.3">
      <c r="A1053" t="s">
        <v>2263</v>
      </c>
      <c r="B1053" t="s">
        <v>2264</v>
      </c>
      <c r="C1053" t="s">
        <v>3163</v>
      </c>
      <c r="D1053" t="s">
        <v>258</v>
      </c>
      <c r="E1053">
        <v>2544.2964566800001</v>
      </c>
      <c r="F1053">
        <v>433.4</v>
      </c>
      <c r="G1053">
        <v>-32.740601263173197</v>
      </c>
      <c r="H1053">
        <v>-15.0438358083317</v>
      </c>
      <c r="I1053">
        <v>0.18497178993680599</v>
      </c>
      <c r="J1053">
        <v>-0.96374408912762</v>
      </c>
      <c r="K1053">
        <v>451.30270114003201</v>
      </c>
      <c r="L1053">
        <v>425.80354201808802</v>
      </c>
      <c r="M1053">
        <v>34.319626526224397</v>
      </c>
      <c r="N1053">
        <v>0.43942567044873398</v>
      </c>
      <c r="O1053">
        <v>24.065528380249201</v>
      </c>
      <c r="P1053">
        <v>30.995919601027602</v>
      </c>
      <c r="Q1053">
        <v>-3.6559554196212998E-2</v>
      </c>
    </row>
    <row r="1054" spans="1:17" hidden="1" x14ac:dyDescent="0.3">
      <c r="A1054" t="s">
        <v>2265</v>
      </c>
      <c r="B1054" t="s">
        <v>2266</v>
      </c>
      <c r="C1054" t="s">
        <v>3163</v>
      </c>
      <c r="D1054" t="s">
        <v>2267</v>
      </c>
      <c r="E1054">
        <v>2541.464352</v>
      </c>
      <c r="F1054">
        <v>1028.4000000000001</v>
      </c>
      <c r="G1054">
        <v>1172.55646921371</v>
      </c>
      <c r="H1054">
        <v>59.787834996755699</v>
      </c>
      <c r="I1054">
        <v>196.51088732655799</v>
      </c>
      <c r="J1054">
        <v>23.5941596298211</v>
      </c>
      <c r="K1054">
        <v>854.90552101200501</v>
      </c>
      <c r="L1054">
        <v>609.30622329064499</v>
      </c>
      <c r="M1054">
        <v>54.535961011194203</v>
      </c>
      <c r="N1054">
        <v>1.0168587022437801</v>
      </c>
      <c r="O1054">
        <v>11.1678335278101</v>
      </c>
      <c r="P1054">
        <v>1382.7600411946401</v>
      </c>
    </row>
    <row r="1055" spans="1:17" hidden="1" x14ac:dyDescent="0.3">
      <c r="A1055" t="s">
        <v>2268</v>
      </c>
      <c r="B1055" t="s">
        <v>2269</v>
      </c>
      <c r="C1055" t="s">
        <v>3163</v>
      </c>
      <c r="D1055" t="s">
        <v>734</v>
      </c>
      <c r="E1055">
        <v>2541.2990617199998</v>
      </c>
      <c r="F1055">
        <v>2144.4</v>
      </c>
      <c r="G1055">
        <v>-34.578084227261101</v>
      </c>
      <c r="H1055">
        <v>-11.183659103753399</v>
      </c>
      <c r="I1055">
        <v>-25.4672503375877</v>
      </c>
      <c r="J1055">
        <v>-4.3489665599205596</v>
      </c>
      <c r="K1055">
        <v>2372.5016944197</v>
      </c>
      <c r="L1055">
        <v>2390.7744177796098</v>
      </c>
      <c r="M1055">
        <v>33.877227680738102</v>
      </c>
      <c r="N1055">
        <v>0.58000072263024405</v>
      </c>
      <c r="O1055">
        <v>50.624883417272798</v>
      </c>
      <c r="P1055">
        <v>10.1358465370689</v>
      </c>
      <c r="Q1055">
        <v>6.5362394331894003E-2</v>
      </c>
    </row>
    <row r="1056" spans="1:17" hidden="1" x14ac:dyDescent="0.3">
      <c r="A1056" t="s">
        <v>2270</v>
      </c>
      <c r="B1056" t="s">
        <v>2271</v>
      </c>
      <c r="C1056" t="s">
        <v>3163</v>
      </c>
      <c r="D1056" t="s">
        <v>600</v>
      </c>
      <c r="E1056">
        <v>2541.14347916</v>
      </c>
      <c r="F1056">
        <v>1777.45</v>
      </c>
      <c r="G1056">
        <v>218.605417931933</v>
      </c>
      <c r="H1056">
        <v>-10.5852188157884</v>
      </c>
      <c r="I1056">
        <v>-1.08562062468309</v>
      </c>
      <c r="J1056">
        <v>2.3347215193379798</v>
      </c>
      <c r="K1056">
        <v>1878.49955842542</v>
      </c>
      <c r="L1056">
        <v>1563.6870450521501</v>
      </c>
      <c r="M1056">
        <v>36.972058528265499</v>
      </c>
      <c r="N1056">
        <v>0.63686922587175798</v>
      </c>
      <c r="O1056">
        <v>26.327041548285401</v>
      </c>
      <c r="P1056">
        <v>266.48453608247399</v>
      </c>
      <c r="Q1056">
        <v>0.256494638351285</v>
      </c>
    </row>
    <row r="1057" spans="1:17" hidden="1" x14ac:dyDescent="0.3">
      <c r="A1057" t="s">
        <v>2272</v>
      </c>
      <c r="B1057" t="s">
        <v>2273</v>
      </c>
      <c r="C1057" t="s">
        <v>3163</v>
      </c>
      <c r="D1057" t="s">
        <v>215</v>
      </c>
      <c r="E1057">
        <v>2528.1895470499999</v>
      </c>
      <c r="F1057">
        <v>1619.95</v>
      </c>
      <c r="G1057">
        <v>39.325417652775599</v>
      </c>
      <c r="H1057">
        <v>-9.2892801477750702</v>
      </c>
      <c r="I1057">
        <v>2.6642447131642899</v>
      </c>
      <c r="J1057">
        <v>-4.8240414828870897</v>
      </c>
      <c r="K1057">
        <v>1758.5410638733399</v>
      </c>
      <c r="L1057">
        <v>1606.55408486244</v>
      </c>
      <c r="M1057">
        <v>41.655137690148401</v>
      </c>
      <c r="N1057">
        <v>0.81443494776828096</v>
      </c>
      <c r="O1057">
        <v>55.560356801135796</v>
      </c>
      <c r="P1057">
        <v>74.931159224663901</v>
      </c>
      <c r="Q1057">
        <v>0.291177423165424</v>
      </c>
    </row>
    <row r="1058" spans="1:17" x14ac:dyDescent="0.3">
      <c r="A1058" t="s">
        <v>2274</v>
      </c>
      <c r="B1058" t="s">
        <v>2275</v>
      </c>
      <c r="C1058" t="s">
        <v>3160</v>
      </c>
      <c r="D1058" t="s">
        <v>600</v>
      </c>
      <c r="E1058">
        <v>2520.8632354360002</v>
      </c>
      <c r="F1058">
        <v>171.08</v>
      </c>
      <c r="G1058">
        <v>-59.338777085158398</v>
      </c>
      <c r="H1058">
        <v>0.54762881097176896</v>
      </c>
      <c r="I1058">
        <v>-32.596950042751502</v>
      </c>
      <c r="J1058">
        <v>1.5949233187157601</v>
      </c>
      <c r="K1058">
        <v>174.68344130475899</v>
      </c>
      <c r="L1058">
        <v>201.543433045228</v>
      </c>
      <c r="M1058">
        <v>40.850539343959603</v>
      </c>
      <c r="N1058">
        <v>0.53273007643094406</v>
      </c>
      <c r="O1058">
        <v>82.3708206686929</v>
      </c>
      <c r="P1058">
        <v>18.8715953307393</v>
      </c>
    </row>
    <row r="1059" spans="1:17" hidden="1" x14ac:dyDescent="0.3">
      <c r="A1059" t="s">
        <v>2276</v>
      </c>
      <c r="B1059" t="s">
        <v>2277</v>
      </c>
      <c r="C1059" t="s">
        <v>3163</v>
      </c>
      <c r="D1059" t="s">
        <v>258</v>
      </c>
      <c r="E1059">
        <v>2509.2929949999998</v>
      </c>
      <c r="F1059">
        <v>1229.45</v>
      </c>
      <c r="G1059">
        <v>65.506172287814195</v>
      </c>
      <c r="H1059">
        <v>7.5287755183751601</v>
      </c>
      <c r="I1059">
        <v>90.376002203430602</v>
      </c>
      <c r="J1059">
        <v>18.2522520485103</v>
      </c>
      <c r="K1059">
        <v>1086.02157945622</v>
      </c>
      <c r="L1059">
        <v>861.59478990727905</v>
      </c>
      <c r="M1059">
        <v>45.371023034348198</v>
      </c>
      <c r="N1059">
        <v>1.4505314879000999</v>
      </c>
      <c r="O1059">
        <v>3.4202285574850499</v>
      </c>
      <c r="P1059">
        <v>131.09962406015001</v>
      </c>
    </row>
    <row r="1060" spans="1:17" hidden="1" x14ac:dyDescent="0.3">
      <c r="A1060" t="s">
        <v>2278</v>
      </c>
      <c r="B1060" t="s">
        <v>2279</v>
      </c>
      <c r="C1060" t="s">
        <v>3163</v>
      </c>
      <c r="D1060" t="s">
        <v>371</v>
      </c>
      <c r="E1060">
        <v>2498.1774233750002</v>
      </c>
      <c r="F1060">
        <v>1133.75</v>
      </c>
      <c r="G1060">
        <v>-14.4520519734563</v>
      </c>
      <c r="H1060">
        <v>-6.8210716079108202</v>
      </c>
      <c r="I1060">
        <v>-3.6826882195302102</v>
      </c>
      <c r="J1060">
        <v>2.0566137168502299</v>
      </c>
      <c r="K1060">
        <v>1114.31358892358</v>
      </c>
      <c r="L1060">
        <v>1062.8772670001999</v>
      </c>
      <c r="M1060">
        <v>59.234317187991898</v>
      </c>
      <c r="N1060">
        <v>0.57601593907885196</v>
      </c>
      <c r="O1060">
        <v>14.469680264608501</v>
      </c>
      <c r="P1060">
        <v>31.831395348837201</v>
      </c>
      <c r="Q1060">
        <v>0.107682458640162</v>
      </c>
    </row>
    <row r="1061" spans="1:17" hidden="1" x14ac:dyDescent="0.3">
      <c r="A1061" t="s">
        <v>2280</v>
      </c>
      <c r="B1061" t="s">
        <v>2281</v>
      </c>
      <c r="C1061" t="s">
        <v>3163</v>
      </c>
      <c r="D1061" t="s">
        <v>119</v>
      </c>
      <c r="E1061">
        <v>2479.6369946250002</v>
      </c>
      <c r="F1061">
        <v>183.75</v>
      </c>
      <c r="G1061">
        <v>45.9126478962542</v>
      </c>
      <c r="H1061">
        <v>4.5833512844769597</v>
      </c>
      <c r="I1061">
        <v>34.673076183956397</v>
      </c>
      <c r="J1061">
        <v>6.3601251437201798</v>
      </c>
      <c r="K1061">
        <v>175.655683199175</v>
      </c>
      <c r="L1061">
        <v>154.344796506802</v>
      </c>
      <c r="M1061">
        <v>60.015311995227798</v>
      </c>
      <c r="N1061">
        <v>1.1415995499245399</v>
      </c>
      <c r="O1061">
        <v>11.0857142857143</v>
      </c>
      <c r="P1061">
        <v>95.270988310308198</v>
      </c>
      <c r="Q1061">
        <v>0.186150059052411</v>
      </c>
    </row>
    <row r="1062" spans="1:17" hidden="1" x14ac:dyDescent="0.3">
      <c r="A1062" t="s">
        <v>2282</v>
      </c>
      <c r="B1062" t="s">
        <v>2283</v>
      </c>
      <c r="C1062" t="s">
        <v>3163</v>
      </c>
      <c r="D1062" t="s">
        <v>263</v>
      </c>
      <c r="E1062">
        <v>2472.1295</v>
      </c>
      <c r="F1062">
        <v>5259.85</v>
      </c>
      <c r="G1062">
        <v>73.627711349263393</v>
      </c>
      <c r="H1062">
        <v>32.439264170882097</v>
      </c>
      <c r="I1062">
        <v>48.624083413953301</v>
      </c>
      <c r="J1062">
        <v>12.6843455794883</v>
      </c>
      <c r="K1062">
        <v>4352.7648142068902</v>
      </c>
      <c r="L1062">
        <v>3540.3544202786402</v>
      </c>
      <c r="M1062">
        <v>66.779371240179401</v>
      </c>
      <c r="N1062">
        <v>1.13343030475041</v>
      </c>
      <c r="O1062">
        <v>9.1076741732178501</v>
      </c>
      <c r="P1062">
        <v>119.16041666666599</v>
      </c>
      <c r="Q1062">
        <v>0.21790689050020901</v>
      </c>
    </row>
    <row r="1063" spans="1:17" hidden="1" x14ac:dyDescent="0.3">
      <c r="A1063" t="s">
        <v>2284</v>
      </c>
      <c r="B1063" t="s">
        <v>2285</v>
      </c>
      <c r="C1063" t="s">
        <v>3163</v>
      </c>
      <c r="D1063" t="s">
        <v>184</v>
      </c>
      <c r="E1063">
        <v>2442.8457045300001</v>
      </c>
      <c r="F1063">
        <v>257.18</v>
      </c>
      <c r="G1063">
        <v>-32.175191808280999</v>
      </c>
      <c r="H1063">
        <v>-3.1105413571061602</v>
      </c>
      <c r="I1063">
        <v>13.8748426280135</v>
      </c>
      <c r="J1063">
        <v>19.630985255601701</v>
      </c>
      <c r="K1063">
        <v>233.97764955522101</v>
      </c>
      <c r="L1063">
        <v>218.01422519159601</v>
      </c>
      <c r="M1063">
        <v>64.376246636836598</v>
      </c>
      <c r="N1063">
        <v>0.74870985084947395</v>
      </c>
      <c r="O1063">
        <v>12.372657282836901</v>
      </c>
      <c r="P1063">
        <v>48.9603243556327</v>
      </c>
      <c r="Q1063">
        <v>9.0293944758359002E-2</v>
      </c>
    </row>
    <row r="1064" spans="1:17" hidden="1" x14ac:dyDescent="0.3">
      <c r="A1064" t="s">
        <v>2286</v>
      </c>
      <c r="B1064" t="s">
        <v>2287</v>
      </c>
      <c r="C1064" t="s">
        <v>3163</v>
      </c>
      <c r="D1064" t="s">
        <v>1188</v>
      </c>
      <c r="E1064">
        <v>2438.3757244499998</v>
      </c>
      <c r="F1064">
        <v>462.85</v>
      </c>
      <c r="G1064">
        <v>66.390871510919197</v>
      </c>
      <c r="H1064">
        <v>-16.177296171023599</v>
      </c>
      <c r="I1064">
        <v>59.144897403723803</v>
      </c>
      <c r="J1064">
        <v>4.9205736396832203</v>
      </c>
      <c r="K1064">
        <v>492.268264641901</v>
      </c>
      <c r="L1064">
        <v>393.95149891946301</v>
      </c>
      <c r="M1064">
        <v>37.4789758730386</v>
      </c>
      <c r="N1064">
        <v>0.34738053122200202</v>
      </c>
      <c r="O1064">
        <v>32.591552338770597</v>
      </c>
      <c r="P1064">
        <v>118.686510748877</v>
      </c>
      <c r="Q1064">
        <v>8.5403453800095994E-2</v>
      </c>
    </row>
    <row r="1065" spans="1:17" hidden="1" x14ac:dyDescent="0.3">
      <c r="A1065" t="s">
        <v>2288</v>
      </c>
      <c r="B1065" t="s">
        <v>2289</v>
      </c>
      <c r="C1065" t="s">
        <v>3163</v>
      </c>
      <c r="D1065" t="s">
        <v>371</v>
      </c>
      <c r="E1065">
        <v>2431.5257819499998</v>
      </c>
      <c r="F1065">
        <v>731.75</v>
      </c>
      <c r="G1065">
        <v>-42.319408547309102</v>
      </c>
      <c r="H1065">
        <v>-7.9049610056125097</v>
      </c>
      <c r="I1065">
        <v>-25.307396570193202</v>
      </c>
      <c r="J1065">
        <v>0.58941922193634999</v>
      </c>
      <c r="K1065">
        <v>769.75703595755294</v>
      </c>
      <c r="L1065">
        <v>813.08901044366701</v>
      </c>
      <c r="M1065">
        <v>32.114417491967302</v>
      </c>
      <c r="N1065">
        <v>0.93955872856310296</v>
      </c>
      <c r="O1065">
        <v>28.418175606422899</v>
      </c>
      <c r="P1065">
        <v>2.3999440246291499</v>
      </c>
      <c r="Q1065">
        <v>-2.9579809813390999E-2</v>
      </c>
    </row>
    <row r="1066" spans="1:17" x14ac:dyDescent="0.3">
      <c r="A1066" t="s">
        <v>2290</v>
      </c>
      <c r="B1066" t="s">
        <v>2291</v>
      </c>
      <c r="C1066" t="s">
        <v>3158</v>
      </c>
      <c r="D1066" t="s">
        <v>429</v>
      </c>
      <c r="E1066">
        <v>2430.8149395999999</v>
      </c>
      <c r="F1066">
        <v>458</v>
      </c>
      <c r="G1066">
        <v>-34.293907394096998</v>
      </c>
      <c r="H1066">
        <v>-6.9737485193270699</v>
      </c>
      <c r="I1066">
        <v>-21.168407621937199</v>
      </c>
      <c r="J1066">
        <v>2.5707901670417801</v>
      </c>
      <c r="K1066">
        <v>472.56522222004099</v>
      </c>
      <c r="L1066">
        <v>489.607709596745</v>
      </c>
      <c r="M1066">
        <v>40.2677141138916</v>
      </c>
      <c r="N1066">
        <v>0.40507627763733201</v>
      </c>
      <c r="O1066">
        <v>27.074235807860202</v>
      </c>
      <c r="P1066">
        <v>5.7492495959362699</v>
      </c>
      <c r="Q1066">
        <v>-1.4877717702631001E-2</v>
      </c>
    </row>
    <row r="1067" spans="1:17" hidden="1" x14ac:dyDescent="0.3">
      <c r="A1067" t="s">
        <v>2292</v>
      </c>
      <c r="B1067" t="s">
        <v>2293</v>
      </c>
      <c r="C1067" t="s">
        <v>3163</v>
      </c>
      <c r="D1067" t="s">
        <v>1508</v>
      </c>
      <c r="E1067">
        <v>2412.9180306479998</v>
      </c>
      <c r="F1067">
        <v>178.16</v>
      </c>
      <c r="G1067">
        <v>15.6050981375963</v>
      </c>
      <c r="H1067">
        <v>-2.8449068791053498</v>
      </c>
      <c r="I1067">
        <v>55.018796172531303</v>
      </c>
      <c r="J1067">
        <v>10.7065737050072</v>
      </c>
      <c r="K1067">
        <v>158.946640559689</v>
      </c>
      <c r="L1067">
        <v>129.47231409903301</v>
      </c>
      <c r="M1067">
        <v>64.927133538516898</v>
      </c>
      <c r="N1067">
        <v>0.55534621940691997</v>
      </c>
      <c r="O1067">
        <v>14.4476874719353</v>
      </c>
      <c r="P1067">
        <v>96.753175041413499</v>
      </c>
      <c r="Q1067">
        <v>9.0109897167676006E-2</v>
      </c>
    </row>
    <row r="1068" spans="1:17" hidden="1" x14ac:dyDescent="0.3">
      <c r="A1068" t="s">
        <v>2294</v>
      </c>
      <c r="B1068" t="s">
        <v>2295</v>
      </c>
      <c r="C1068" t="s">
        <v>3163</v>
      </c>
      <c r="D1068" t="s">
        <v>400</v>
      </c>
      <c r="E1068">
        <v>2409.0099252300001</v>
      </c>
      <c r="F1068">
        <v>827.9</v>
      </c>
      <c r="G1068">
        <v>36.637592022633299</v>
      </c>
      <c r="H1068">
        <v>-12.5109192039519</v>
      </c>
      <c r="I1068">
        <v>35.401779122346198</v>
      </c>
      <c r="J1068">
        <v>0.38157515649836199</v>
      </c>
      <c r="K1068">
        <v>856.21846941641104</v>
      </c>
      <c r="L1068">
        <v>719.77586575349301</v>
      </c>
      <c r="M1068">
        <v>38.286204927360302</v>
      </c>
      <c r="N1068">
        <v>0.65165057649306501</v>
      </c>
      <c r="O1068">
        <v>30.9638845271168</v>
      </c>
      <c r="P1068">
        <v>78.004730165555699</v>
      </c>
      <c r="Q1068">
        <v>6.3264003929396004E-2</v>
      </c>
    </row>
    <row r="1069" spans="1:17" x14ac:dyDescent="0.3">
      <c r="A1069" t="s">
        <v>2296</v>
      </c>
      <c r="B1069" t="s">
        <v>2297</v>
      </c>
      <c r="C1069" t="s">
        <v>3165</v>
      </c>
      <c r="D1069" t="s">
        <v>1954</v>
      </c>
      <c r="E1069">
        <v>2408.6213975279902</v>
      </c>
      <c r="F1069">
        <v>50.52</v>
      </c>
      <c r="G1069">
        <v>-28.386381294022801</v>
      </c>
      <c r="H1069">
        <v>0.77538586298949796</v>
      </c>
      <c r="I1069">
        <v>-10.7512698893375</v>
      </c>
      <c r="J1069">
        <v>2.5442462746224099</v>
      </c>
      <c r="K1069">
        <v>52.573298384651999</v>
      </c>
      <c r="L1069">
        <v>52.024748836656599</v>
      </c>
      <c r="M1069">
        <v>36.9540482261555</v>
      </c>
      <c r="N1069">
        <v>0.66714979757085002</v>
      </c>
      <c r="O1069">
        <v>37.3713380839271</v>
      </c>
      <c r="P1069">
        <v>19.010600706713699</v>
      </c>
      <c r="Q1069">
        <v>-1.0279948939829E-2</v>
      </c>
    </row>
    <row r="1070" spans="1:17" hidden="1" x14ac:dyDescent="0.3">
      <c r="A1070" t="s">
        <v>2298</v>
      </c>
      <c r="B1070" t="s">
        <v>2299</v>
      </c>
      <c r="C1070" t="s">
        <v>3163</v>
      </c>
      <c r="D1070" t="s">
        <v>159</v>
      </c>
      <c r="E1070">
        <v>2407.8726000000001</v>
      </c>
      <c r="F1070">
        <v>2267.3000000000002</v>
      </c>
      <c r="G1070">
        <v>289.649196306173</v>
      </c>
      <c r="H1070">
        <v>9.1472763886971702</v>
      </c>
      <c r="I1070">
        <v>61.636249195871699</v>
      </c>
      <c r="J1070">
        <v>28.762804502217602</v>
      </c>
      <c r="K1070">
        <v>1930.51265398546</v>
      </c>
      <c r="L1070">
        <v>1535.6062531928401</v>
      </c>
      <c r="M1070">
        <v>79.923142549907396</v>
      </c>
      <c r="N1070">
        <v>0.66723864663203702</v>
      </c>
      <c r="O1070">
        <v>3.4578573633837499</v>
      </c>
      <c r="P1070">
        <v>375.92359361880699</v>
      </c>
      <c r="Q1070">
        <v>0.19038463481002199</v>
      </c>
    </row>
    <row r="1071" spans="1:17" hidden="1" x14ac:dyDescent="0.3">
      <c r="A1071" t="s">
        <v>2300</v>
      </c>
      <c r="B1071" t="s">
        <v>2301</v>
      </c>
      <c r="C1071" t="s">
        <v>3163</v>
      </c>
      <c r="D1071" t="s">
        <v>274</v>
      </c>
      <c r="E1071">
        <v>2399.8481885000001</v>
      </c>
      <c r="F1071">
        <v>1379</v>
      </c>
      <c r="G1071">
        <v>-11.0516865324275</v>
      </c>
      <c r="H1071">
        <v>0.30587331911265198</v>
      </c>
      <c r="I1071">
        <v>-15.9484314232397</v>
      </c>
      <c r="J1071">
        <v>4.2379907079585202</v>
      </c>
      <c r="K1071">
        <v>1355.31487953436</v>
      </c>
      <c r="L1071">
        <v>1353.1221531418801</v>
      </c>
      <c r="M1071">
        <v>59.187265638643197</v>
      </c>
      <c r="N1071">
        <v>0.474354096620067</v>
      </c>
      <c r="O1071">
        <v>28.353879622915102</v>
      </c>
      <c r="P1071">
        <v>24.5652861207714</v>
      </c>
      <c r="Q1071">
        <v>7.6646037616534005E-2</v>
      </c>
    </row>
    <row r="1072" spans="1:17" x14ac:dyDescent="0.3">
      <c r="A1072" t="s">
        <v>2302</v>
      </c>
      <c r="B1072" t="s">
        <v>2303</v>
      </c>
      <c r="C1072" t="s">
        <v>3148</v>
      </c>
      <c r="D1072" t="s">
        <v>24</v>
      </c>
      <c r="E1072">
        <v>2399.827229256</v>
      </c>
      <c r="F1072">
        <v>46.61</v>
      </c>
      <c r="G1072">
        <v>-59.3641031753614</v>
      </c>
      <c r="H1072">
        <v>-8.8918796622582299</v>
      </c>
      <c r="I1072">
        <v>-35.398490258222502</v>
      </c>
      <c r="J1072">
        <v>0.22329294790941001</v>
      </c>
      <c r="K1072">
        <v>48.571755097519301</v>
      </c>
      <c r="L1072">
        <v>56.969976347527897</v>
      </c>
      <c r="M1072">
        <v>54.981765483618197</v>
      </c>
      <c r="N1072">
        <v>1.28270318724874</v>
      </c>
      <c r="O1072">
        <v>76.786097403990496</v>
      </c>
      <c r="P1072">
        <v>5.9318181818181799</v>
      </c>
    </row>
    <row r="1073" spans="1:17" hidden="1" x14ac:dyDescent="0.3">
      <c r="A1073" t="s">
        <v>2304</v>
      </c>
      <c r="B1073" t="s">
        <v>2305</v>
      </c>
      <c r="C1073" t="s">
        <v>3163</v>
      </c>
      <c r="D1073" t="s">
        <v>277</v>
      </c>
      <c r="E1073">
        <v>2392.3589024399998</v>
      </c>
      <c r="F1073">
        <v>392.6</v>
      </c>
      <c r="G1073">
        <v>36.598227272951597</v>
      </c>
      <c r="H1073">
        <v>-4.7808030461164002</v>
      </c>
      <c r="I1073">
        <v>-7.0651041671769299</v>
      </c>
      <c r="J1073">
        <v>5.7056458890858801</v>
      </c>
      <c r="K1073">
        <v>407.283923644249</v>
      </c>
      <c r="L1073">
        <v>378.973919549252</v>
      </c>
      <c r="M1073">
        <v>49.267250990172997</v>
      </c>
      <c r="N1073">
        <v>0.959833875910856</v>
      </c>
      <c r="O1073">
        <v>38.5506877228731</v>
      </c>
      <c r="P1073">
        <v>89.753504108264806</v>
      </c>
      <c r="Q1073">
        <v>7.5438247272997999E-2</v>
      </c>
    </row>
    <row r="1074" spans="1:17" hidden="1" x14ac:dyDescent="0.3">
      <c r="A1074" t="s">
        <v>2306</v>
      </c>
      <c r="B1074" t="s">
        <v>2307</v>
      </c>
      <c r="C1074" t="s">
        <v>3163</v>
      </c>
      <c r="D1074" t="s">
        <v>184</v>
      </c>
      <c r="E1074">
        <v>2390.0748564199998</v>
      </c>
      <c r="F1074">
        <v>2556.85</v>
      </c>
      <c r="G1074">
        <v>-10.977321697805399</v>
      </c>
      <c r="H1074">
        <v>-6.4456852667449303</v>
      </c>
      <c r="I1074">
        <v>-8.8803620285061893</v>
      </c>
      <c r="J1074">
        <v>5.6953932093527397</v>
      </c>
      <c r="K1074">
        <v>2687.40715970355</v>
      </c>
      <c r="L1074">
        <v>2609.1111747615701</v>
      </c>
      <c r="M1074">
        <v>51.378303290876502</v>
      </c>
      <c r="N1074">
        <v>0.49724018126417102</v>
      </c>
      <c r="O1074">
        <v>18.653812308113501</v>
      </c>
      <c r="P1074">
        <v>21.812767984754601</v>
      </c>
      <c r="Q1074">
        <v>6.5426898980464998E-2</v>
      </c>
    </row>
    <row r="1075" spans="1:17" hidden="1" x14ac:dyDescent="0.3">
      <c r="A1075" t="s">
        <v>2308</v>
      </c>
      <c r="B1075" t="s">
        <v>2309</v>
      </c>
      <c r="C1075" t="s">
        <v>3163</v>
      </c>
      <c r="D1075" t="s">
        <v>109</v>
      </c>
      <c r="E1075">
        <v>2387.1194464149999</v>
      </c>
      <c r="F1075">
        <v>20.350000000000001</v>
      </c>
      <c r="G1075">
        <v>34.213186796837697</v>
      </c>
      <c r="H1075">
        <v>1.22867614419841</v>
      </c>
      <c r="I1075">
        <v>-4.4578493388004201</v>
      </c>
      <c r="J1075">
        <v>7.1685185512672396</v>
      </c>
      <c r="K1075">
        <v>20.412853694613499</v>
      </c>
      <c r="L1075">
        <v>19.315289071206401</v>
      </c>
      <c r="M1075">
        <v>48.807933511261702</v>
      </c>
      <c r="N1075">
        <v>1.3985745611000999</v>
      </c>
      <c r="O1075">
        <v>56.681377026588997</v>
      </c>
      <c r="P1075">
        <v>82.4671965539697</v>
      </c>
      <c r="Q1075">
        <v>0.13957271887688999</v>
      </c>
    </row>
    <row r="1076" spans="1:17" hidden="1" x14ac:dyDescent="0.3">
      <c r="A1076" t="s">
        <v>2310</v>
      </c>
      <c r="B1076" t="s">
        <v>2311</v>
      </c>
      <c r="C1076" t="s">
        <v>3163</v>
      </c>
      <c r="D1076" t="s">
        <v>18</v>
      </c>
      <c r="E1076">
        <v>2386.55560947</v>
      </c>
      <c r="F1076">
        <v>243.85</v>
      </c>
      <c r="G1076">
        <v>-45.960140398707701</v>
      </c>
      <c r="H1076">
        <v>8.0539717170032397</v>
      </c>
      <c r="I1076">
        <v>0.44227249419286702</v>
      </c>
      <c r="J1076">
        <v>9.7192740353798595</v>
      </c>
      <c r="K1076">
        <v>216.917666131451</v>
      </c>
      <c r="L1076">
        <v>228.615665489322</v>
      </c>
      <c r="M1076">
        <v>81.349155473945501</v>
      </c>
      <c r="N1076">
        <v>2.0219339516089101</v>
      </c>
      <c r="O1076">
        <v>41.090834529423802</v>
      </c>
      <c r="P1076">
        <v>33.653055631679898</v>
      </c>
    </row>
    <row r="1077" spans="1:17" hidden="1" x14ac:dyDescent="0.3">
      <c r="A1077" t="s">
        <v>2312</v>
      </c>
      <c r="B1077" t="s">
        <v>2313</v>
      </c>
      <c r="C1077" t="s">
        <v>3163</v>
      </c>
      <c r="D1077" t="s">
        <v>460</v>
      </c>
      <c r="E1077">
        <v>2385.2625691399999</v>
      </c>
      <c r="F1077">
        <v>394.3</v>
      </c>
      <c r="G1077">
        <v>-3.4929472500058298</v>
      </c>
      <c r="H1077">
        <v>-3.5683556913220902</v>
      </c>
      <c r="I1077">
        <v>10.064073823772601</v>
      </c>
      <c r="J1077">
        <v>3.00867153798773</v>
      </c>
      <c r="K1077">
        <v>400.73341263859999</v>
      </c>
      <c r="L1077">
        <v>373.90387631897897</v>
      </c>
      <c r="M1077">
        <v>46.6328026805352</v>
      </c>
      <c r="N1077">
        <v>0.38065515288650398</v>
      </c>
      <c r="O1077">
        <v>14.7603347704793</v>
      </c>
      <c r="P1077">
        <v>35.498281786941497</v>
      </c>
      <c r="Q1077">
        <v>4.3489203141042002E-2</v>
      </c>
    </row>
    <row r="1078" spans="1:17" hidden="1" x14ac:dyDescent="0.3">
      <c r="A1078" t="s">
        <v>2314</v>
      </c>
      <c r="B1078" t="s">
        <v>2315</v>
      </c>
      <c r="C1078" t="s">
        <v>3163</v>
      </c>
      <c r="D1078" t="s">
        <v>258</v>
      </c>
      <c r="E1078">
        <v>2378.6306249999998</v>
      </c>
      <c r="F1078">
        <v>476.25</v>
      </c>
      <c r="G1078">
        <v>-17.332794782512501</v>
      </c>
      <c r="H1078">
        <v>5.6844803178615502</v>
      </c>
      <c r="I1078">
        <v>-8.1657112350838101</v>
      </c>
      <c r="J1078">
        <v>2.4537277305181102</v>
      </c>
      <c r="K1078">
        <v>464.454215485752</v>
      </c>
      <c r="L1078">
        <v>446.98605856306199</v>
      </c>
      <c r="M1078">
        <v>48.5391806174162</v>
      </c>
      <c r="N1078">
        <v>0.56988464886099499</v>
      </c>
      <c r="O1078">
        <v>11.265091863517</v>
      </c>
      <c r="P1078">
        <v>24.819813916917798</v>
      </c>
      <c r="Q1078">
        <v>2.5224102530615002E-2</v>
      </c>
    </row>
    <row r="1079" spans="1:17" hidden="1" x14ac:dyDescent="0.3">
      <c r="A1079" t="s">
        <v>2316</v>
      </c>
      <c r="B1079" t="s">
        <v>2317</v>
      </c>
      <c r="C1079" t="s">
        <v>3163</v>
      </c>
      <c r="D1079" t="s">
        <v>518</v>
      </c>
      <c r="E1079">
        <v>2363.2452425000001</v>
      </c>
      <c r="F1079">
        <v>77.5</v>
      </c>
      <c r="G1079">
        <v>7.9213487361418006E-2</v>
      </c>
      <c r="H1079">
        <v>-18.596806151641999</v>
      </c>
      <c r="I1079">
        <v>-15.8701192915119</v>
      </c>
      <c r="J1079">
        <v>1.4746690946984</v>
      </c>
      <c r="K1079">
        <v>83.7194323438097</v>
      </c>
      <c r="L1079">
        <v>77.832752452156896</v>
      </c>
      <c r="M1079">
        <v>32.136092929544901</v>
      </c>
      <c r="N1079">
        <v>0.69768294971336098</v>
      </c>
      <c r="O1079">
        <v>50.774193548386997</v>
      </c>
      <c r="P1079">
        <v>50.485436893203797</v>
      </c>
      <c r="Q1079">
        <v>0.145620867875763</v>
      </c>
    </row>
    <row r="1080" spans="1:17" hidden="1" x14ac:dyDescent="0.3">
      <c r="A1080" t="s">
        <v>2318</v>
      </c>
      <c r="B1080" t="s">
        <v>2319</v>
      </c>
      <c r="C1080" t="s">
        <v>3163</v>
      </c>
      <c r="D1080" t="s">
        <v>119</v>
      </c>
      <c r="E1080">
        <v>2359.8829869299998</v>
      </c>
      <c r="F1080">
        <v>289.35000000000002</v>
      </c>
      <c r="G1080">
        <v>15.706148626491601</v>
      </c>
      <c r="H1080">
        <v>3.7506053498724201</v>
      </c>
      <c r="I1080">
        <v>17.541408069859902</v>
      </c>
      <c r="J1080">
        <v>3.37202176146873</v>
      </c>
      <c r="K1080">
        <v>287.66625148393598</v>
      </c>
      <c r="L1080">
        <v>265.22658336465298</v>
      </c>
      <c r="M1080">
        <v>46.902842189893001</v>
      </c>
      <c r="N1080">
        <v>0.60938478666410101</v>
      </c>
      <c r="O1080">
        <v>17.573872472783801</v>
      </c>
      <c r="P1080">
        <v>56.067961165048501</v>
      </c>
      <c r="Q1080">
        <v>8.7599414284617996E-2</v>
      </c>
    </row>
    <row r="1081" spans="1:17" hidden="1" x14ac:dyDescent="0.3">
      <c r="A1081" t="s">
        <v>2320</v>
      </c>
      <c r="B1081" t="s">
        <v>2321</v>
      </c>
      <c r="C1081" t="s">
        <v>3163</v>
      </c>
      <c r="D1081" t="s">
        <v>943</v>
      </c>
      <c r="E1081">
        <v>2355.38171044</v>
      </c>
      <c r="F1081">
        <v>353.65</v>
      </c>
      <c r="G1081">
        <v>248.00267326115201</v>
      </c>
      <c r="H1081">
        <v>-8.2691483424856003</v>
      </c>
      <c r="I1081">
        <v>65.165391654809696</v>
      </c>
      <c r="J1081">
        <v>12.4821558241636</v>
      </c>
      <c r="K1081">
        <v>342.79646849292902</v>
      </c>
      <c r="L1081">
        <v>261.05594382299898</v>
      </c>
      <c r="M1081">
        <v>65.646617805911504</v>
      </c>
      <c r="N1081">
        <v>0.79970823539743696</v>
      </c>
      <c r="O1081">
        <v>23.045383854093</v>
      </c>
      <c r="Q1081">
        <v>0.17098963161950601</v>
      </c>
    </row>
    <row r="1082" spans="1:17" hidden="1" x14ac:dyDescent="0.3">
      <c r="A1082" t="s">
        <v>2322</v>
      </c>
      <c r="B1082" t="s">
        <v>2323</v>
      </c>
      <c r="C1082" t="s">
        <v>3163</v>
      </c>
      <c r="D1082" t="s">
        <v>539</v>
      </c>
      <c r="E1082">
        <v>2349.8698538899998</v>
      </c>
      <c r="F1082">
        <v>256.10000000000002</v>
      </c>
      <c r="G1082">
        <v>-35.499520307569298</v>
      </c>
      <c r="H1082">
        <v>4.57857102606342</v>
      </c>
      <c r="I1082">
        <v>-12.698391557067801</v>
      </c>
      <c r="J1082">
        <v>7.8318582584019101</v>
      </c>
      <c r="K1082">
        <v>250.30457001983501</v>
      </c>
      <c r="L1082">
        <v>256.030962221756</v>
      </c>
      <c r="M1082">
        <v>63.379700454428701</v>
      </c>
      <c r="N1082">
        <v>0.80043665662549501</v>
      </c>
      <c r="O1082">
        <v>23.779773525966402</v>
      </c>
      <c r="P1082">
        <v>20.234741784037499</v>
      </c>
      <c r="Q1082">
        <v>3.5246957966755997E-2</v>
      </c>
    </row>
    <row r="1083" spans="1:17" hidden="1" x14ac:dyDescent="0.3">
      <c r="A1083" t="s">
        <v>2324</v>
      </c>
      <c r="B1083" t="s">
        <v>2325</v>
      </c>
      <c r="C1083" t="s">
        <v>3163</v>
      </c>
      <c r="D1083" t="s">
        <v>282</v>
      </c>
      <c r="E1083">
        <v>2349.8135010000001</v>
      </c>
      <c r="F1083">
        <v>960.15</v>
      </c>
      <c r="G1083">
        <v>151.07590156611599</v>
      </c>
      <c r="H1083">
        <v>5.7301679739026996</v>
      </c>
      <c r="I1083">
        <v>122.395546818442</v>
      </c>
      <c r="J1083">
        <v>8.1704493460136796</v>
      </c>
      <c r="K1083">
        <v>846.85498174436998</v>
      </c>
      <c r="M1083">
        <v>77.655071776160895</v>
      </c>
      <c r="N1083">
        <v>1.0067779463833999</v>
      </c>
      <c r="O1083">
        <v>17.8669999479248</v>
      </c>
      <c r="P1083">
        <v>308.57446808510599</v>
      </c>
    </row>
    <row r="1084" spans="1:17" hidden="1" x14ac:dyDescent="0.3">
      <c r="A1084" t="s">
        <v>2326</v>
      </c>
      <c r="B1084" t="s">
        <v>2327</v>
      </c>
      <c r="C1084" t="s">
        <v>3163</v>
      </c>
      <c r="D1084" t="s">
        <v>51</v>
      </c>
      <c r="E1084">
        <v>2345.988536325</v>
      </c>
      <c r="F1084">
        <v>1660.25</v>
      </c>
      <c r="G1084">
        <v>12.7330102788862</v>
      </c>
      <c r="H1084">
        <v>-1.1773892210094701</v>
      </c>
      <c r="I1084">
        <v>-5.9201114709785196</v>
      </c>
      <c r="J1084">
        <v>6.1018569470268904</v>
      </c>
      <c r="K1084">
        <v>1637.3613361442499</v>
      </c>
      <c r="L1084">
        <v>1515.57088869159</v>
      </c>
      <c r="M1084">
        <v>51.656976732540599</v>
      </c>
      <c r="N1084">
        <v>0.75406800439266297</v>
      </c>
      <c r="O1084">
        <v>14.076193344375801</v>
      </c>
      <c r="P1084">
        <v>41.159716022616102</v>
      </c>
      <c r="Q1084">
        <v>0.10170253645584799</v>
      </c>
    </row>
    <row r="1085" spans="1:17" hidden="1" x14ac:dyDescent="0.3">
      <c r="A1085" t="s">
        <v>2328</v>
      </c>
      <c r="B1085" t="s">
        <v>2329</v>
      </c>
      <c r="C1085" t="s">
        <v>3163</v>
      </c>
      <c r="D1085" t="s">
        <v>460</v>
      </c>
      <c r="E1085">
        <v>2343.8839109999999</v>
      </c>
      <c r="F1085">
        <v>1002</v>
      </c>
      <c r="G1085">
        <v>-62.4223980061142</v>
      </c>
      <c r="H1085">
        <v>3.5361601866334098</v>
      </c>
      <c r="I1085">
        <v>-31.188867460650801</v>
      </c>
      <c r="J1085">
        <v>-8.6345606307458397E-2</v>
      </c>
      <c r="K1085">
        <v>1014.96258541605</v>
      </c>
      <c r="L1085">
        <v>1169.43638693608</v>
      </c>
      <c r="M1085">
        <v>45.860734076384603</v>
      </c>
      <c r="N1085">
        <v>0.84911448430429903</v>
      </c>
      <c r="O1085">
        <v>64.755489021955995</v>
      </c>
      <c r="P1085">
        <v>7.4818986323410996</v>
      </c>
      <c r="Q1085">
        <v>-0.14020080875154101</v>
      </c>
    </row>
    <row r="1086" spans="1:17" hidden="1" x14ac:dyDescent="0.3">
      <c r="A1086" t="s">
        <v>2330</v>
      </c>
      <c r="B1086" t="s">
        <v>2331</v>
      </c>
      <c r="C1086" t="s">
        <v>3163</v>
      </c>
      <c r="D1086" t="s">
        <v>2332</v>
      </c>
      <c r="E1086">
        <v>2340.7487532</v>
      </c>
      <c r="F1086">
        <v>470.25</v>
      </c>
      <c r="G1086">
        <v>46.0837003708479</v>
      </c>
      <c r="H1086">
        <v>-5.6996843567429396</v>
      </c>
      <c r="I1086">
        <v>4.72194100396651</v>
      </c>
      <c r="J1086">
        <v>4.2010707256871802</v>
      </c>
      <c r="K1086">
        <v>487.09709336503698</v>
      </c>
      <c r="L1086">
        <v>438.30000546286902</v>
      </c>
      <c r="M1086">
        <v>52.802465221352499</v>
      </c>
      <c r="N1086">
        <v>1.0021056872979801</v>
      </c>
      <c r="O1086">
        <v>31.4194577352472</v>
      </c>
      <c r="P1086">
        <v>110.63829787234</v>
      </c>
    </row>
    <row r="1087" spans="1:17" hidden="1" x14ac:dyDescent="0.3">
      <c r="A1087" t="s">
        <v>2333</v>
      </c>
      <c r="B1087" t="s">
        <v>2334</v>
      </c>
      <c r="C1087" t="s">
        <v>3163</v>
      </c>
      <c r="D1087" t="s">
        <v>77</v>
      </c>
      <c r="E1087">
        <v>2334.7955731799998</v>
      </c>
      <c r="F1087">
        <v>849.1</v>
      </c>
      <c r="G1087">
        <v>101.233482109729</v>
      </c>
      <c r="H1087">
        <v>-7.9868902779694801</v>
      </c>
      <c r="I1087">
        <v>-13.332781253751801</v>
      </c>
      <c r="J1087">
        <v>8.8577975379695602</v>
      </c>
      <c r="K1087">
        <v>906.73856030224294</v>
      </c>
      <c r="L1087">
        <v>808.80527884742799</v>
      </c>
      <c r="M1087">
        <v>42.914840519468697</v>
      </c>
      <c r="N1087">
        <v>0.72863151287922401</v>
      </c>
      <c r="O1087">
        <v>28.8069720880932</v>
      </c>
      <c r="P1087">
        <v>141.59908948641299</v>
      </c>
      <c r="Q1087">
        <v>8.1979293548099005E-2</v>
      </c>
    </row>
    <row r="1088" spans="1:17" hidden="1" x14ac:dyDescent="0.3">
      <c r="A1088" t="s">
        <v>2335</v>
      </c>
      <c r="B1088" t="s">
        <v>2336</v>
      </c>
      <c r="C1088" t="s">
        <v>3163</v>
      </c>
      <c r="D1088" t="s">
        <v>184</v>
      </c>
      <c r="E1088">
        <v>2334.0460141499998</v>
      </c>
      <c r="F1088">
        <v>419.55</v>
      </c>
      <c r="G1088">
        <v>-6.3575119067099397</v>
      </c>
      <c r="H1088">
        <v>-6.3524004439832797</v>
      </c>
      <c r="I1088">
        <v>3.71530081473216</v>
      </c>
      <c r="J1088">
        <v>5.4349508796491603</v>
      </c>
      <c r="K1088">
        <v>431.69512694690798</v>
      </c>
      <c r="L1088">
        <v>405.18505317581798</v>
      </c>
      <c r="M1088">
        <v>47.336803033756603</v>
      </c>
      <c r="N1088">
        <v>0.64178995031290598</v>
      </c>
      <c r="O1088">
        <v>16.553450125133999</v>
      </c>
      <c r="P1088">
        <v>34.0201245807379</v>
      </c>
      <c r="Q1088">
        <v>4.0178211997263E-2</v>
      </c>
    </row>
    <row r="1089" spans="1:17" hidden="1" x14ac:dyDescent="0.3">
      <c r="A1089" t="s">
        <v>2337</v>
      </c>
      <c r="B1089" t="s">
        <v>2338</v>
      </c>
      <c r="C1089" t="s">
        <v>3163</v>
      </c>
      <c r="D1089" t="s">
        <v>266</v>
      </c>
      <c r="E1089">
        <v>2323.8207499999999</v>
      </c>
      <c r="F1089">
        <v>3703.3</v>
      </c>
      <c r="G1089">
        <v>1798.1340865422301</v>
      </c>
      <c r="H1089">
        <v>-7.8908234335421001</v>
      </c>
      <c r="I1089">
        <v>87.555888375830406</v>
      </c>
      <c r="J1089">
        <v>6.3209648147767696</v>
      </c>
      <c r="K1089">
        <v>3776.7932263952598</v>
      </c>
      <c r="L1089">
        <v>2592.5826889289401</v>
      </c>
      <c r="M1089">
        <v>41.300066852689604</v>
      </c>
      <c r="N1089">
        <v>0.83095455717265398</v>
      </c>
      <c r="O1089">
        <v>29.584424702292502</v>
      </c>
      <c r="P1089">
        <v>1860.45526733721</v>
      </c>
      <c r="Q1089">
        <v>0.23445967946468399</v>
      </c>
    </row>
    <row r="1090" spans="1:17" hidden="1" x14ac:dyDescent="0.3">
      <c r="A1090" t="s">
        <v>2339</v>
      </c>
      <c r="B1090" t="s">
        <v>2340</v>
      </c>
      <c r="C1090" t="s">
        <v>3163</v>
      </c>
      <c r="D1090" t="s">
        <v>600</v>
      </c>
      <c r="E1090">
        <v>2323.4022064800001</v>
      </c>
      <c r="F1090">
        <v>512.1</v>
      </c>
      <c r="G1090">
        <v>-33.288937669734402</v>
      </c>
      <c r="H1090">
        <v>6.5403315531344699</v>
      </c>
      <c r="I1090">
        <v>-2.54003993760979</v>
      </c>
      <c r="J1090">
        <v>8.49549211803388</v>
      </c>
      <c r="K1090">
        <v>494.68759525999297</v>
      </c>
      <c r="L1090">
        <v>496.37956645216201</v>
      </c>
      <c r="M1090">
        <v>58.761830995667999</v>
      </c>
      <c r="N1090">
        <v>1.81366320883914</v>
      </c>
      <c r="O1090">
        <v>11.735989064635801</v>
      </c>
      <c r="P1090">
        <v>25.0244140625</v>
      </c>
      <c r="Q1090">
        <v>5.0785972961039996E-3</v>
      </c>
    </row>
    <row r="1091" spans="1:17" x14ac:dyDescent="0.3">
      <c r="A1091" t="s">
        <v>2341</v>
      </c>
      <c r="B1091" t="s">
        <v>2342</v>
      </c>
      <c r="C1091" t="s">
        <v>3157</v>
      </c>
      <c r="D1091" t="s">
        <v>1227</v>
      </c>
      <c r="E1091">
        <v>2320.3527975249999</v>
      </c>
      <c r="F1091">
        <v>320.95</v>
      </c>
      <c r="G1091">
        <v>-64.198726110308698</v>
      </c>
      <c r="H1091">
        <v>-11.639668055747199</v>
      </c>
      <c r="I1091">
        <v>-31.496468612555599</v>
      </c>
      <c r="J1091">
        <v>9.2549526410753806</v>
      </c>
      <c r="K1091">
        <v>349.90145334717499</v>
      </c>
      <c r="L1091">
        <v>400.69038659670002</v>
      </c>
      <c r="M1091">
        <v>54.621616645112098</v>
      </c>
      <c r="N1091">
        <v>1.25212759577667</v>
      </c>
      <c r="O1091">
        <v>72.7371864776444</v>
      </c>
      <c r="P1091">
        <v>14.1967621419676</v>
      </c>
      <c r="Q1091">
        <v>-4.7829538486905999E-2</v>
      </c>
    </row>
    <row r="1092" spans="1:17" hidden="1" x14ac:dyDescent="0.3">
      <c r="A1092" t="s">
        <v>2343</v>
      </c>
      <c r="B1092" t="s">
        <v>2344</v>
      </c>
      <c r="C1092" t="s">
        <v>3163</v>
      </c>
      <c r="D1092" t="s">
        <v>258</v>
      </c>
      <c r="E1092">
        <v>2314.808772585</v>
      </c>
      <c r="F1092">
        <v>421.45</v>
      </c>
      <c r="G1092">
        <v>63.663019634458699</v>
      </c>
      <c r="H1092">
        <v>-1.5517855680944701</v>
      </c>
      <c r="I1092">
        <v>119.572455439062</v>
      </c>
      <c r="J1092">
        <v>10.1924110093351</v>
      </c>
      <c r="K1092">
        <v>369.54067645700599</v>
      </c>
      <c r="M1092">
        <v>68.5811067758722</v>
      </c>
      <c r="N1092">
        <v>0.34383615329936601</v>
      </c>
      <c r="O1092">
        <v>4.2116502550717696</v>
      </c>
      <c r="P1092">
        <v>152.743628185907</v>
      </c>
    </row>
    <row r="1093" spans="1:17" hidden="1" x14ac:dyDescent="0.3">
      <c r="A1093" t="s">
        <v>2345</v>
      </c>
      <c r="B1093" t="s">
        <v>2346</v>
      </c>
      <c r="C1093" t="s">
        <v>3163</v>
      </c>
      <c r="D1093" t="s">
        <v>387</v>
      </c>
      <c r="E1093">
        <v>2313.8616167999999</v>
      </c>
      <c r="F1093">
        <v>949.5</v>
      </c>
      <c r="G1093">
        <v>-11.1790416941347</v>
      </c>
      <c r="H1093">
        <v>13.3220245923264</v>
      </c>
      <c r="I1093">
        <v>19.748013800439502</v>
      </c>
      <c r="J1093">
        <v>9.3119968718095194</v>
      </c>
      <c r="K1093">
        <v>847.33160768249604</v>
      </c>
      <c r="L1093">
        <v>814.60819304927702</v>
      </c>
      <c r="M1093">
        <v>72.765260552112196</v>
      </c>
      <c r="N1093">
        <v>1.42836532211963</v>
      </c>
      <c r="O1093">
        <v>14.797261716693001</v>
      </c>
      <c r="P1093">
        <v>47.334936767786402</v>
      </c>
      <c r="Q1093">
        <v>-4.5779065401093999E-2</v>
      </c>
    </row>
    <row r="1094" spans="1:17" hidden="1" x14ac:dyDescent="0.3">
      <c r="A1094" t="s">
        <v>2347</v>
      </c>
      <c r="B1094" t="s">
        <v>2348</v>
      </c>
      <c r="C1094" t="s">
        <v>3163</v>
      </c>
      <c r="D1094" t="s">
        <v>983</v>
      </c>
      <c r="E1094">
        <v>2309.7636244999999</v>
      </c>
      <c r="F1094">
        <v>126.74</v>
      </c>
      <c r="G1094">
        <v>-16.724260550839301</v>
      </c>
      <c r="H1094">
        <v>-12.8357066136589</v>
      </c>
      <c r="I1094">
        <v>-2.3618828434385701</v>
      </c>
      <c r="J1094">
        <v>5.2981071510473203</v>
      </c>
      <c r="K1094">
        <v>130.01875726213299</v>
      </c>
      <c r="M1094">
        <v>36.604667393846903</v>
      </c>
      <c r="O1094">
        <v>25.2958813318605</v>
      </c>
      <c r="P1094">
        <v>18.338001867413599</v>
      </c>
    </row>
    <row r="1095" spans="1:17" hidden="1" x14ac:dyDescent="0.3">
      <c r="A1095" t="s">
        <v>2349</v>
      </c>
      <c r="B1095" t="s">
        <v>2350</v>
      </c>
      <c r="C1095" t="s">
        <v>3163</v>
      </c>
      <c r="D1095" t="s">
        <v>151</v>
      </c>
      <c r="E1095">
        <v>2309.2554579900002</v>
      </c>
      <c r="F1095">
        <v>1270.05</v>
      </c>
      <c r="G1095">
        <v>356.96265797080503</v>
      </c>
      <c r="H1095">
        <v>-14.082433379117001</v>
      </c>
      <c r="I1095">
        <v>128.15018286640401</v>
      </c>
      <c r="J1095">
        <v>-8.0773596989361298</v>
      </c>
      <c r="K1095">
        <v>1318.01429856615</v>
      </c>
      <c r="M1095">
        <v>37.187854695793</v>
      </c>
      <c r="N1095">
        <v>0.85197792088316404</v>
      </c>
      <c r="O1095">
        <v>23.538443368371301</v>
      </c>
      <c r="P1095">
        <v>448.97341690079901</v>
      </c>
    </row>
    <row r="1096" spans="1:17" x14ac:dyDescent="0.3">
      <c r="A1096" t="s">
        <v>2351</v>
      </c>
      <c r="B1096" t="s">
        <v>2352</v>
      </c>
      <c r="C1096" t="s">
        <v>3162</v>
      </c>
      <c r="D1096" t="s">
        <v>400</v>
      </c>
      <c r="E1096">
        <v>2304.8824491119999</v>
      </c>
      <c r="F1096">
        <v>200.14</v>
      </c>
      <c r="G1096">
        <v>-56.984628541564398</v>
      </c>
      <c r="H1096">
        <v>-5.44972697442822</v>
      </c>
      <c r="I1096">
        <v>-25.4293569380959</v>
      </c>
      <c r="J1096">
        <v>3.2210787751631198</v>
      </c>
      <c r="K1096">
        <v>211.510762238892</v>
      </c>
      <c r="L1096">
        <v>241.358046635514</v>
      </c>
      <c r="M1096">
        <v>36.903547283409601</v>
      </c>
      <c r="N1096">
        <v>0.51834837837515702</v>
      </c>
      <c r="O1096">
        <v>115.723993204756</v>
      </c>
      <c r="P1096">
        <v>4.5117493472584798</v>
      </c>
      <c r="Q1096">
        <v>-5.0433308352815003E-2</v>
      </c>
    </row>
    <row r="1097" spans="1:17" hidden="1" x14ac:dyDescent="0.3">
      <c r="A1097" t="s">
        <v>2353</v>
      </c>
      <c r="B1097" t="s">
        <v>2354</v>
      </c>
      <c r="C1097" t="s">
        <v>3163</v>
      </c>
      <c r="D1097" t="s">
        <v>600</v>
      </c>
      <c r="E1097">
        <v>2296.0248000000001</v>
      </c>
      <c r="F1097">
        <v>408.4</v>
      </c>
      <c r="G1097">
        <v>12.591146470525301</v>
      </c>
      <c r="H1097">
        <v>-0.717598312973457</v>
      </c>
      <c r="I1097">
        <v>4.2655850502070303</v>
      </c>
      <c r="J1097">
        <v>13.7980607283059</v>
      </c>
      <c r="K1097">
        <v>399.73782768382898</v>
      </c>
      <c r="L1097">
        <v>368.458166525585</v>
      </c>
      <c r="M1097">
        <v>64.521237137809294</v>
      </c>
      <c r="N1097">
        <v>0.38656509323313298</v>
      </c>
      <c r="O1097">
        <v>16.0626836434867</v>
      </c>
      <c r="P1097">
        <v>56.775431861804201</v>
      </c>
      <c r="Q1097">
        <v>6.6697884275413996E-2</v>
      </c>
    </row>
    <row r="1098" spans="1:17" hidden="1" x14ac:dyDescent="0.3">
      <c r="A1098" t="s">
        <v>2355</v>
      </c>
      <c r="B1098" t="s">
        <v>2356</v>
      </c>
      <c r="C1098" t="s">
        <v>3163</v>
      </c>
      <c r="D1098" t="s">
        <v>455</v>
      </c>
      <c r="E1098">
        <v>2282.7712510799902</v>
      </c>
      <c r="F1098">
        <v>554.29999999999995</v>
      </c>
      <c r="G1098">
        <v>-47.179311962653401</v>
      </c>
      <c r="H1098">
        <v>-10.5695086446679</v>
      </c>
      <c r="I1098">
        <v>-26.983208665585</v>
      </c>
      <c r="J1098">
        <v>-0.257656863207683</v>
      </c>
      <c r="K1098">
        <v>594.29700330680203</v>
      </c>
      <c r="L1098">
        <v>629.59408781428795</v>
      </c>
      <c r="M1098">
        <v>32.079925474246998</v>
      </c>
      <c r="N1098">
        <v>0.33840844447798801</v>
      </c>
      <c r="O1098">
        <v>44.082626736424302</v>
      </c>
      <c r="P1098">
        <v>2.8958604046779</v>
      </c>
      <c r="Q1098">
        <v>-3.9666866470044998E-2</v>
      </c>
    </row>
    <row r="1099" spans="1:17" hidden="1" x14ac:dyDescent="0.3">
      <c r="A1099" t="s">
        <v>2357</v>
      </c>
      <c r="B1099" t="s">
        <v>2358</v>
      </c>
      <c r="C1099" t="s">
        <v>3163</v>
      </c>
      <c r="D1099" t="s">
        <v>387</v>
      </c>
      <c r="E1099">
        <v>2281.0063023500002</v>
      </c>
      <c r="F1099">
        <v>45.55</v>
      </c>
      <c r="G1099">
        <v>-63.681005703569397</v>
      </c>
      <c r="H1099">
        <v>-8.4616578742510296</v>
      </c>
      <c r="I1099">
        <v>-41.773722085768497</v>
      </c>
      <c r="J1099">
        <v>0.28840922697917998</v>
      </c>
      <c r="K1099">
        <v>49.270940044622201</v>
      </c>
      <c r="L1099">
        <v>56.3613174522037</v>
      </c>
      <c r="M1099">
        <v>35.982509172481699</v>
      </c>
      <c r="N1099">
        <v>0.94057769058972795</v>
      </c>
      <c r="O1099">
        <v>84.522502744237102</v>
      </c>
      <c r="P1099">
        <v>2.08426714477811</v>
      </c>
    </row>
    <row r="1100" spans="1:17" hidden="1" x14ac:dyDescent="0.3">
      <c r="A1100" t="s">
        <v>2359</v>
      </c>
      <c r="B1100" t="s">
        <v>2360</v>
      </c>
      <c r="C1100" t="s">
        <v>3163</v>
      </c>
      <c r="D1100" t="s">
        <v>1056</v>
      </c>
      <c r="E1100">
        <v>2270.7730759999999</v>
      </c>
      <c r="F1100">
        <v>995.15</v>
      </c>
      <c r="G1100">
        <v>-1.5716106563805801</v>
      </c>
      <c r="H1100">
        <v>-17.826354621305999</v>
      </c>
      <c r="I1100">
        <v>25.100170001847498</v>
      </c>
      <c r="J1100">
        <v>6.1398069522510097</v>
      </c>
      <c r="K1100">
        <v>1032.96285593312</v>
      </c>
      <c r="L1100">
        <v>890.15225019589195</v>
      </c>
      <c r="M1100">
        <v>39.009880967627502</v>
      </c>
      <c r="N1100">
        <v>0.39545039467570298</v>
      </c>
      <c r="O1100">
        <v>34.150630558207297</v>
      </c>
      <c r="P1100">
        <v>54.875106995564501</v>
      </c>
      <c r="Q1100">
        <v>2.3157833133434998E-2</v>
      </c>
    </row>
    <row r="1101" spans="1:17" hidden="1" x14ac:dyDescent="0.3">
      <c r="A1101" t="s">
        <v>2361</v>
      </c>
      <c r="B1101" t="s">
        <v>2362</v>
      </c>
      <c r="C1101" t="s">
        <v>3163</v>
      </c>
      <c r="D1101" t="s">
        <v>215</v>
      </c>
      <c r="E1101">
        <v>2265.74967556</v>
      </c>
      <c r="F1101">
        <v>94.01</v>
      </c>
      <c r="G1101">
        <v>116.05398318306101</v>
      </c>
      <c r="H1101">
        <v>-1.0435687351027101</v>
      </c>
      <c r="I1101">
        <v>119.048188387566</v>
      </c>
      <c r="J1101">
        <v>9.8790317717064795</v>
      </c>
      <c r="K1101">
        <v>90.637595435669695</v>
      </c>
      <c r="L1101">
        <v>66.760647693226602</v>
      </c>
      <c r="M1101">
        <v>39.871834995073101</v>
      </c>
      <c r="N1101">
        <v>0.66815846477144403</v>
      </c>
      <c r="O1101">
        <v>22.104031486012101</v>
      </c>
      <c r="P1101">
        <v>194.24100156494501</v>
      </c>
      <c r="Q1101">
        <v>0.14073327849640299</v>
      </c>
    </row>
    <row r="1102" spans="1:17" hidden="1" x14ac:dyDescent="0.3">
      <c r="A1102" t="s">
        <v>2363</v>
      </c>
      <c r="B1102" t="s">
        <v>2364</v>
      </c>
      <c r="C1102" t="s">
        <v>3163</v>
      </c>
      <c r="D1102" t="s">
        <v>452</v>
      </c>
      <c r="E1102">
        <v>2264.4618460000002</v>
      </c>
      <c r="F1102">
        <v>284.75</v>
      </c>
      <c r="G1102">
        <v>-18.369056913661801</v>
      </c>
      <c r="H1102">
        <v>-10.017015714942501</v>
      </c>
      <c r="I1102">
        <v>-1.14256586377894</v>
      </c>
      <c r="J1102">
        <v>5.1846836157959499</v>
      </c>
      <c r="K1102">
        <v>299.166072073549</v>
      </c>
      <c r="L1102">
        <v>285.576863806956</v>
      </c>
      <c r="M1102">
        <v>43.195291537994798</v>
      </c>
      <c r="N1102">
        <v>0.26539749874266899</v>
      </c>
      <c r="O1102">
        <v>27.129060579455601</v>
      </c>
      <c r="P1102">
        <v>25.523473661009401</v>
      </c>
      <c r="Q1102">
        <v>-7.1548000602977002E-2</v>
      </c>
    </row>
    <row r="1103" spans="1:17" hidden="1" x14ac:dyDescent="0.3">
      <c r="A1103" t="s">
        <v>2365</v>
      </c>
      <c r="B1103" t="s">
        <v>2366</v>
      </c>
      <c r="C1103" t="s">
        <v>3163</v>
      </c>
      <c r="D1103" t="s">
        <v>138</v>
      </c>
      <c r="E1103">
        <v>2264.2279209549902</v>
      </c>
      <c r="F1103">
        <v>1755.65</v>
      </c>
      <c r="G1103">
        <v>-4.2004112743594098</v>
      </c>
      <c r="H1103">
        <v>0.79709078617996298</v>
      </c>
      <c r="I1103">
        <v>-8.1527378068894993</v>
      </c>
      <c r="J1103">
        <v>0.22900723362369099</v>
      </c>
      <c r="K1103">
        <v>1750.13239068245</v>
      </c>
      <c r="L1103">
        <v>1648.30467139044</v>
      </c>
      <c r="M1103">
        <v>40.243743372152501</v>
      </c>
      <c r="N1103">
        <v>0.52837546750075104</v>
      </c>
      <c r="O1103">
        <v>19.556859282886599</v>
      </c>
      <c r="P1103">
        <v>37.914375490966201</v>
      </c>
      <c r="Q1103">
        <v>0.11684111737111399</v>
      </c>
    </row>
    <row r="1104" spans="1:17" hidden="1" x14ac:dyDescent="0.3">
      <c r="A1104" t="s">
        <v>2367</v>
      </c>
      <c r="B1104" t="s">
        <v>2368</v>
      </c>
      <c r="C1104" t="s">
        <v>3163</v>
      </c>
      <c r="D1104" t="s">
        <v>1969</v>
      </c>
      <c r="E1104">
        <v>2262.6590448000002</v>
      </c>
      <c r="F1104">
        <v>565.6</v>
      </c>
      <c r="G1104">
        <v>1078.3333194422901</v>
      </c>
      <c r="H1104">
        <v>-14.8909566486168</v>
      </c>
      <c r="I1104">
        <v>66.398883987101598</v>
      </c>
      <c r="J1104">
        <v>5.6582634783612802</v>
      </c>
      <c r="K1104">
        <v>596.65255966610198</v>
      </c>
      <c r="L1104">
        <v>467.69306811450201</v>
      </c>
      <c r="M1104">
        <v>59.665712921088101</v>
      </c>
      <c r="N1104">
        <v>0.91909432988582296</v>
      </c>
      <c r="O1104">
        <v>67.733380480905197</v>
      </c>
    </row>
    <row r="1105" spans="1:17" hidden="1" x14ac:dyDescent="0.3">
      <c r="A1105" t="s">
        <v>2369</v>
      </c>
      <c r="B1105" t="s">
        <v>2370</v>
      </c>
      <c r="C1105" t="s">
        <v>3163</v>
      </c>
      <c r="D1105" t="s">
        <v>1227</v>
      </c>
      <c r="E1105">
        <v>2258.75652094</v>
      </c>
      <c r="F1105">
        <v>794.9</v>
      </c>
      <c r="G1105">
        <v>-10.4396959550192</v>
      </c>
      <c r="H1105">
        <v>-9.7667210675559595</v>
      </c>
      <c r="I1105">
        <v>-28.324778999332199</v>
      </c>
      <c r="J1105">
        <v>5.11115070453575</v>
      </c>
      <c r="K1105">
        <v>823.74489115236599</v>
      </c>
      <c r="L1105">
        <v>834.46208214825504</v>
      </c>
      <c r="M1105">
        <v>47.166586999241503</v>
      </c>
      <c r="N1105">
        <v>0.76658369677338301</v>
      </c>
      <c r="O1105">
        <v>44.791797710403799</v>
      </c>
      <c r="P1105">
        <v>34.035916027316397</v>
      </c>
      <c r="Q1105">
        <v>4.096875849377E-3</v>
      </c>
    </row>
    <row r="1106" spans="1:17" hidden="1" x14ac:dyDescent="0.3">
      <c r="A1106" t="s">
        <v>2371</v>
      </c>
      <c r="B1106" t="s">
        <v>2372</v>
      </c>
      <c r="C1106" t="s">
        <v>3163</v>
      </c>
      <c r="D1106" t="s">
        <v>179</v>
      </c>
      <c r="E1106">
        <v>2258.17960025</v>
      </c>
      <c r="F1106">
        <v>201.25</v>
      </c>
      <c r="G1106">
        <v>46.550717304836702</v>
      </c>
      <c r="H1106">
        <v>3.8267628585618798</v>
      </c>
      <c r="I1106">
        <v>28.724534425073799</v>
      </c>
      <c r="J1106">
        <v>16.3828772822297</v>
      </c>
      <c r="K1106">
        <v>186.973818814639</v>
      </c>
      <c r="L1106">
        <v>157.93473019536799</v>
      </c>
      <c r="M1106">
        <v>52.798495653491301</v>
      </c>
      <c r="N1106">
        <v>0.77019084540956595</v>
      </c>
      <c r="O1106">
        <v>8.0397515527950301</v>
      </c>
      <c r="P1106">
        <v>85.740655283802496</v>
      </c>
      <c r="Q1106">
        <v>6.0267021838937999E-2</v>
      </c>
    </row>
    <row r="1107" spans="1:17" hidden="1" x14ac:dyDescent="0.3">
      <c r="A1107" t="s">
        <v>2373</v>
      </c>
      <c r="B1107" t="s">
        <v>2374</v>
      </c>
      <c r="C1107" t="s">
        <v>3163</v>
      </c>
      <c r="D1107" t="s">
        <v>119</v>
      </c>
      <c r="E1107">
        <v>2254.9977561779901</v>
      </c>
      <c r="F1107">
        <v>156.06</v>
      </c>
      <c r="G1107">
        <v>-36.335939522057402</v>
      </c>
      <c r="H1107">
        <v>-0.70346278267758</v>
      </c>
      <c r="I1107">
        <v>-19.858834058467998</v>
      </c>
      <c r="J1107">
        <v>0.53205583450736404</v>
      </c>
      <c r="K1107">
        <v>160.91231011585</v>
      </c>
      <c r="L1107">
        <v>162.90126811634201</v>
      </c>
      <c r="M1107">
        <v>36.499659051418398</v>
      </c>
      <c r="N1107">
        <v>0.33157054100747002</v>
      </c>
      <c r="O1107">
        <v>36.3578110982955</v>
      </c>
      <c r="P1107">
        <v>15.5999999999999</v>
      </c>
      <c r="Q1107">
        <v>8.7077082846869994E-3</v>
      </c>
    </row>
    <row r="1108" spans="1:17" hidden="1" x14ac:dyDescent="0.3">
      <c r="A1108" t="s">
        <v>2375</v>
      </c>
      <c r="B1108" t="s">
        <v>2376</v>
      </c>
      <c r="C1108" t="s">
        <v>3163</v>
      </c>
      <c r="D1108" t="s">
        <v>239</v>
      </c>
      <c r="E1108">
        <v>2252.1082046679999</v>
      </c>
      <c r="F1108">
        <v>46.06</v>
      </c>
      <c r="G1108">
        <v>-6.7616109805816897</v>
      </c>
      <c r="H1108">
        <v>-5.5885162942296498</v>
      </c>
      <c r="I1108">
        <v>-5.08749097424539</v>
      </c>
      <c r="J1108">
        <v>6.4977115525605598</v>
      </c>
      <c r="K1108">
        <v>47.898292078273599</v>
      </c>
      <c r="L1108">
        <v>44.672401132698702</v>
      </c>
      <c r="M1108">
        <v>56.264119234945497</v>
      </c>
      <c r="N1108">
        <v>0.61748308552198605</v>
      </c>
      <c r="O1108">
        <v>49.5440729483282</v>
      </c>
      <c r="P1108">
        <v>57.847840986977303</v>
      </c>
      <c r="Q1108">
        <v>6.3623627412511E-2</v>
      </c>
    </row>
    <row r="1109" spans="1:17" hidden="1" x14ac:dyDescent="0.3">
      <c r="A1109" t="s">
        <v>2377</v>
      </c>
      <c r="B1109" t="s">
        <v>2378</v>
      </c>
      <c r="C1109" t="s">
        <v>3163</v>
      </c>
      <c r="D1109" t="s">
        <v>48</v>
      </c>
      <c r="E1109">
        <v>2251.9800156749998</v>
      </c>
      <c r="F1109">
        <v>533.15</v>
      </c>
      <c r="G1109">
        <v>-29.9119218229228</v>
      </c>
      <c r="H1109">
        <v>-4.4580469832921104</v>
      </c>
      <c r="I1109">
        <v>-22.845753861858899</v>
      </c>
      <c r="J1109">
        <v>0.29821696006746601</v>
      </c>
      <c r="K1109">
        <v>559.56811289550501</v>
      </c>
      <c r="L1109">
        <v>567.926804694103</v>
      </c>
      <c r="M1109">
        <v>41.427043099645203</v>
      </c>
      <c r="N1109">
        <v>0.52615069684083704</v>
      </c>
      <c r="O1109">
        <v>59.429803995123301</v>
      </c>
      <c r="P1109">
        <v>23.257426887065002</v>
      </c>
      <c r="Q1109">
        <v>0.16508898473491701</v>
      </c>
    </row>
    <row r="1110" spans="1:17" hidden="1" x14ac:dyDescent="0.3">
      <c r="A1110" t="s">
        <v>2379</v>
      </c>
      <c r="B1110" t="s">
        <v>2380</v>
      </c>
      <c r="C1110" t="s">
        <v>3163</v>
      </c>
      <c r="D1110" t="s">
        <v>455</v>
      </c>
      <c r="E1110">
        <v>2251.48983864</v>
      </c>
      <c r="F1110">
        <v>347.8</v>
      </c>
      <c r="G1110">
        <v>26.722075060671202</v>
      </c>
      <c r="H1110">
        <v>-9.9327523176054306</v>
      </c>
      <c r="I1110">
        <v>-15.461125036079</v>
      </c>
      <c r="J1110">
        <v>7.6715901615317001</v>
      </c>
      <c r="K1110">
        <v>383.77392885377498</v>
      </c>
      <c r="L1110">
        <v>367.94734470992802</v>
      </c>
      <c r="M1110">
        <v>43.126300344687799</v>
      </c>
      <c r="N1110">
        <v>0.88967800806772501</v>
      </c>
      <c r="O1110">
        <v>47.699827487061498</v>
      </c>
      <c r="P1110">
        <v>80.020703933747399</v>
      </c>
      <c r="Q1110">
        <v>0.126984521959286</v>
      </c>
    </row>
    <row r="1111" spans="1:17" hidden="1" x14ac:dyDescent="0.3">
      <c r="A1111" t="s">
        <v>2381</v>
      </c>
      <c r="B1111" t="s">
        <v>2382</v>
      </c>
      <c r="C1111" t="s">
        <v>3163</v>
      </c>
      <c r="D1111" t="s">
        <v>133</v>
      </c>
      <c r="E1111">
        <v>2250.9569457799998</v>
      </c>
      <c r="F1111">
        <v>123.07</v>
      </c>
      <c r="G1111">
        <v>9.1982103675523099</v>
      </c>
      <c r="H1111">
        <v>7.2257358561778799</v>
      </c>
      <c r="I1111">
        <v>14.1768553973449</v>
      </c>
      <c r="J1111">
        <v>12.489959614576</v>
      </c>
      <c r="K1111">
        <v>119.264074556884</v>
      </c>
      <c r="L1111">
        <v>106.70411457373601</v>
      </c>
      <c r="M1111">
        <v>58.800398044130901</v>
      </c>
      <c r="N1111">
        <v>0.72744100417148905</v>
      </c>
      <c r="O1111">
        <v>31.998049890306302</v>
      </c>
      <c r="P1111">
        <v>69.517906336088103</v>
      </c>
      <c r="Q1111">
        <v>4.7560651410464998E-2</v>
      </c>
    </row>
    <row r="1112" spans="1:17" hidden="1" x14ac:dyDescent="0.3">
      <c r="A1112" t="s">
        <v>2383</v>
      </c>
      <c r="B1112" t="s">
        <v>2384</v>
      </c>
      <c r="C1112" t="s">
        <v>3163</v>
      </c>
      <c r="D1112" t="s">
        <v>460</v>
      </c>
      <c r="E1112">
        <v>2246.9533080000001</v>
      </c>
      <c r="F1112">
        <v>1971.15</v>
      </c>
      <c r="G1112">
        <v>-15.2524257309174</v>
      </c>
      <c r="H1112">
        <v>-3.1864886715437701</v>
      </c>
      <c r="I1112">
        <v>-7.3643209007808297</v>
      </c>
      <c r="J1112">
        <v>1.3972698629146501</v>
      </c>
      <c r="K1112">
        <v>1962.95997273443</v>
      </c>
      <c r="L1112">
        <v>1860.52141360524</v>
      </c>
      <c r="M1112">
        <v>47.035698675112101</v>
      </c>
      <c r="N1112">
        <v>0.53353030825223202</v>
      </c>
      <c r="O1112">
        <v>23.108337772366301</v>
      </c>
      <c r="P1112">
        <v>30.108910891089099</v>
      </c>
    </row>
    <row r="1113" spans="1:17" x14ac:dyDescent="0.3">
      <c r="A1113" t="s">
        <v>2385</v>
      </c>
      <c r="B1113" t="s">
        <v>2386</v>
      </c>
      <c r="C1113" t="s">
        <v>3148</v>
      </c>
      <c r="D1113" t="s">
        <v>54</v>
      </c>
      <c r="E1113">
        <v>2243.0093178000002</v>
      </c>
      <c r="F1113">
        <v>222.85</v>
      </c>
      <c r="G1113">
        <v>-90.782688069164493</v>
      </c>
      <c r="H1113">
        <v>-25.717775157694501</v>
      </c>
      <c r="I1113">
        <v>-65.642006994187696</v>
      </c>
      <c r="J1113">
        <v>0.15491657719841001</v>
      </c>
      <c r="K1113">
        <v>295.29639208628402</v>
      </c>
      <c r="L1113">
        <v>413.105586682889</v>
      </c>
      <c r="M1113">
        <v>14.7556061002166</v>
      </c>
      <c r="N1113">
        <v>0.460659746619619</v>
      </c>
      <c r="O1113">
        <v>202.82701368633599</v>
      </c>
      <c r="P1113">
        <v>0.29252925292528797</v>
      </c>
    </row>
    <row r="1114" spans="1:17" hidden="1" x14ac:dyDescent="0.3">
      <c r="A1114" t="s">
        <v>2387</v>
      </c>
      <c r="B1114" t="s">
        <v>2388</v>
      </c>
      <c r="C1114" t="s">
        <v>3163</v>
      </c>
      <c r="D1114" t="s">
        <v>518</v>
      </c>
      <c r="E1114">
        <v>2240.9746587899999</v>
      </c>
      <c r="F1114">
        <v>645.9</v>
      </c>
      <c r="G1114">
        <v>3.6716774880711598</v>
      </c>
      <c r="H1114">
        <v>-9.0967944092888793</v>
      </c>
      <c r="I1114">
        <v>18.298408356561001</v>
      </c>
      <c r="J1114">
        <v>5.5875205901858402</v>
      </c>
      <c r="K1114">
        <v>687.91017543608905</v>
      </c>
      <c r="L1114">
        <v>628.15432159308398</v>
      </c>
      <c r="M1114">
        <v>40.948072341216204</v>
      </c>
      <c r="N1114">
        <v>0.27776726834355697</v>
      </c>
      <c r="O1114">
        <v>45.223718841926001</v>
      </c>
      <c r="P1114">
        <v>67.766233766233697</v>
      </c>
      <c r="Q1114">
        <v>0.15713401249550801</v>
      </c>
    </row>
    <row r="1115" spans="1:17" hidden="1" x14ac:dyDescent="0.3">
      <c r="A1115" t="s">
        <v>2389</v>
      </c>
      <c r="B1115" t="s">
        <v>2390</v>
      </c>
      <c r="C1115" t="s">
        <v>3163</v>
      </c>
      <c r="D1115" t="s">
        <v>144</v>
      </c>
      <c r="E1115">
        <v>2238.0232447200001</v>
      </c>
      <c r="F1115">
        <v>21729.9</v>
      </c>
      <c r="G1115">
        <v>632.389851741396</v>
      </c>
      <c r="H1115">
        <v>12.2833505200954</v>
      </c>
      <c r="I1115">
        <v>309.18243968189898</v>
      </c>
      <c r="J1115">
        <v>9.3719044922933303</v>
      </c>
      <c r="K1115">
        <v>18450.802968997599</v>
      </c>
      <c r="L1115">
        <v>10666.627186448901</v>
      </c>
      <c r="M1115">
        <v>44.361349667042802</v>
      </c>
      <c r="N1115">
        <v>0.95425883992335803</v>
      </c>
      <c r="O1115">
        <v>27.8192720629179</v>
      </c>
      <c r="P1115">
        <v>722.69715670313803</v>
      </c>
      <c r="Q1115">
        <v>0.17904058237906201</v>
      </c>
    </row>
    <row r="1116" spans="1:17" hidden="1" x14ac:dyDescent="0.3">
      <c r="A1116" t="s">
        <v>2391</v>
      </c>
      <c r="B1116" t="s">
        <v>2392</v>
      </c>
      <c r="C1116" t="s">
        <v>3163</v>
      </c>
      <c r="D1116" t="s">
        <v>405</v>
      </c>
      <c r="E1116">
        <v>2234.5514146999999</v>
      </c>
      <c r="F1116">
        <v>1721.5</v>
      </c>
      <c r="G1116">
        <v>309.95215302282298</v>
      </c>
      <c r="H1116">
        <v>7.39367614647621</v>
      </c>
      <c r="I1116">
        <v>105.40785665469799</v>
      </c>
      <c r="J1116">
        <v>10.013370267497001</v>
      </c>
      <c r="K1116">
        <v>1570.4431569528899</v>
      </c>
      <c r="L1116">
        <v>1131.8917298731101</v>
      </c>
      <c r="M1116">
        <v>51.2246904133548</v>
      </c>
      <c r="N1116">
        <v>3.3954066546349702</v>
      </c>
      <c r="O1116">
        <v>8.6261980830670808</v>
      </c>
      <c r="P1116">
        <v>370.35519125682998</v>
      </c>
      <c r="Q1116">
        <v>0.121444082331588</v>
      </c>
    </row>
    <row r="1117" spans="1:17" hidden="1" x14ac:dyDescent="0.3">
      <c r="A1117" t="s">
        <v>2393</v>
      </c>
      <c r="B1117" t="s">
        <v>2394</v>
      </c>
      <c r="C1117" t="s">
        <v>3163</v>
      </c>
      <c r="D1117" t="s">
        <v>215</v>
      </c>
      <c r="E1117">
        <v>2232.7898815499998</v>
      </c>
      <c r="F1117">
        <v>127.56</v>
      </c>
      <c r="G1117">
        <v>66.231270920072802</v>
      </c>
      <c r="H1117">
        <v>12.5991255992005</v>
      </c>
      <c r="I1117">
        <v>59.874842628013504</v>
      </c>
      <c r="J1117">
        <v>-2.4193400409922301</v>
      </c>
      <c r="K1117">
        <v>111.36377883828401</v>
      </c>
      <c r="L1117">
        <v>84.162649898274594</v>
      </c>
      <c r="M1117">
        <v>62.373371041015503</v>
      </c>
      <c r="N1117">
        <v>1.7951055977761099</v>
      </c>
      <c r="O1117">
        <v>30.4405769833803</v>
      </c>
      <c r="P1117">
        <v>146.92218350754899</v>
      </c>
    </row>
    <row r="1118" spans="1:17" hidden="1" x14ac:dyDescent="0.3">
      <c r="A1118" t="s">
        <v>2395</v>
      </c>
      <c r="B1118" t="s">
        <v>2396</v>
      </c>
      <c r="C1118" t="s">
        <v>3163</v>
      </c>
      <c r="D1118" t="s">
        <v>133</v>
      </c>
      <c r="E1118">
        <v>2228.6505594999999</v>
      </c>
      <c r="F1118">
        <v>131.5</v>
      </c>
      <c r="G1118">
        <v>45.0969477950133</v>
      </c>
      <c r="H1118">
        <v>17.616831020526099</v>
      </c>
      <c r="I1118">
        <v>32.848514653083797</v>
      </c>
      <c r="J1118">
        <v>3.6792251512992298</v>
      </c>
      <c r="K1118">
        <v>115.400002539608</v>
      </c>
      <c r="L1118">
        <v>99.481628606808201</v>
      </c>
      <c r="M1118">
        <v>61.043379458415899</v>
      </c>
      <c r="N1118">
        <v>1.2812363896946599</v>
      </c>
      <c r="O1118">
        <v>12.319391634980899</v>
      </c>
      <c r="P1118">
        <v>87.830309955720594</v>
      </c>
      <c r="Q1118">
        <v>8.5086399733481005E-2</v>
      </c>
    </row>
    <row r="1119" spans="1:17" hidden="1" x14ac:dyDescent="0.3">
      <c r="A1119" t="s">
        <v>2397</v>
      </c>
      <c r="B1119" t="s">
        <v>2398</v>
      </c>
      <c r="C1119" t="s">
        <v>3163</v>
      </c>
      <c r="D1119" t="s">
        <v>266</v>
      </c>
      <c r="E1119">
        <v>2221.5896330239998</v>
      </c>
      <c r="F1119">
        <v>216.88</v>
      </c>
      <c r="G1119">
        <v>-23.629051310012301</v>
      </c>
      <c r="H1119">
        <v>-11.6043491754877</v>
      </c>
      <c r="I1119">
        <v>-9.2666736026115597</v>
      </c>
      <c r="J1119">
        <v>9.8181647427812102</v>
      </c>
      <c r="M1119">
        <v>57.550319707813102</v>
      </c>
      <c r="O1119">
        <v>21.721689413500499</v>
      </c>
      <c r="P1119">
        <v>15.9166221272047</v>
      </c>
    </row>
    <row r="1120" spans="1:17" hidden="1" x14ac:dyDescent="0.3">
      <c r="A1120" t="s">
        <v>2399</v>
      </c>
      <c r="B1120" t="s">
        <v>2400</v>
      </c>
      <c r="C1120" t="s">
        <v>3163</v>
      </c>
      <c r="D1120" t="s">
        <v>452</v>
      </c>
      <c r="E1120">
        <v>2220.4441740000002</v>
      </c>
      <c r="F1120">
        <v>884.9</v>
      </c>
      <c r="G1120">
        <v>24.489598386927799</v>
      </c>
      <c r="H1120">
        <v>-11.3146787347687</v>
      </c>
      <c r="I1120">
        <v>36.8466752200993</v>
      </c>
      <c r="J1120">
        <v>-8.0862207979406103E-2</v>
      </c>
      <c r="K1120">
        <v>904.48252144362198</v>
      </c>
      <c r="L1120">
        <v>746.98530806818701</v>
      </c>
      <c r="M1120">
        <v>36.7936521132576</v>
      </c>
      <c r="N1120">
        <v>0.206118202793413</v>
      </c>
      <c r="O1120">
        <v>28.0483670471239</v>
      </c>
      <c r="P1120">
        <v>71.575375666505096</v>
      </c>
      <c r="Q1120">
        <v>0.111158044585164</v>
      </c>
    </row>
    <row r="1121" spans="1:17" hidden="1" x14ac:dyDescent="0.3">
      <c r="A1121" t="s">
        <v>2401</v>
      </c>
      <c r="B1121" t="s">
        <v>2402</v>
      </c>
      <c r="C1121" t="s">
        <v>3163</v>
      </c>
      <c r="D1121" t="s">
        <v>1412</v>
      </c>
      <c r="E1121">
        <v>2210.8904714499999</v>
      </c>
      <c r="F1121">
        <v>779.5</v>
      </c>
      <c r="G1121">
        <v>54.1395434097603</v>
      </c>
      <c r="H1121">
        <v>8.8384349083472298</v>
      </c>
      <c r="I1121">
        <v>46.286441841812803</v>
      </c>
      <c r="J1121">
        <v>9.7488512605644893</v>
      </c>
      <c r="K1121">
        <v>717.89191077978899</v>
      </c>
      <c r="L1121">
        <v>590.89879158257804</v>
      </c>
      <c r="M1121">
        <v>60.5601186957336</v>
      </c>
      <c r="N1121">
        <v>0.55856792430370705</v>
      </c>
      <c r="O1121">
        <v>15.7152020525978</v>
      </c>
      <c r="P1121">
        <v>119.608395548668</v>
      </c>
      <c r="Q1121">
        <v>8.7942226278408003E-2</v>
      </c>
    </row>
    <row r="1122" spans="1:17" hidden="1" x14ac:dyDescent="0.3">
      <c r="A1122" t="s">
        <v>2403</v>
      </c>
      <c r="B1122" t="s">
        <v>2404</v>
      </c>
      <c r="C1122" t="s">
        <v>3163</v>
      </c>
      <c r="D1122" t="s">
        <v>725</v>
      </c>
      <c r="E1122">
        <v>2204.070190425</v>
      </c>
      <c r="F1122">
        <v>414.25</v>
      </c>
      <c r="G1122">
        <v>-44.746773800713299</v>
      </c>
      <c r="H1122">
        <v>-4.9902931648141404</v>
      </c>
      <c r="I1122">
        <v>-21.0576196355745</v>
      </c>
      <c r="J1122">
        <v>-2.249063918968</v>
      </c>
      <c r="K1122">
        <v>453.60164378758498</v>
      </c>
      <c r="L1122">
        <v>474.45773549688499</v>
      </c>
      <c r="M1122">
        <v>27.0874221681017</v>
      </c>
      <c r="N1122">
        <v>0.59448144836924299</v>
      </c>
      <c r="O1122">
        <v>38.660229330114603</v>
      </c>
      <c r="P1122">
        <v>6.4636340272423398</v>
      </c>
      <c r="Q1122">
        <v>-0.111952596675865</v>
      </c>
    </row>
    <row r="1123" spans="1:17" hidden="1" x14ac:dyDescent="0.3">
      <c r="A1123" t="s">
        <v>2405</v>
      </c>
      <c r="B1123" t="s">
        <v>2406</v>
      </c>
      <c r="C1123" t="s">
        <v>3163</v>
      </c>
      <c r="D1123" t="s">
        <v>51</v>
      </c>
      <c r="E1123">
        <v>2199.94418124</v>
      </c>
      <c r="F1123">
        <v>761.45</v>
      </c>
      <c r="G1123">
        <v>-0.18981962978349601</v>
      </c>
      <c r="H1123">
        <v>-2.4724414806317601</v>
      </c>
      <c r="I1123">
        <v>3.2183487481154498</v>
      </c>
      <c r="J1123">
        <v>2.91997989855173</v>
      </c>
      <c r="K1123">
        <v>774.46363667528499</v>
      </c>
      <c r="L1123">
        <v>723.69211842839297</v>
      </c>
      <c r="M1123">
        <v>44.531289825988097</v>
      </c>
      <c r="N1123">
        <v>0.30902852038977702</v>
      </c>
      <c r="O1123">
        <v>13.283866307702301</v>
      </c>
      <c r="P1123">
        <v>35.0328072353254</v>
      </c>
      <c r="Q1123">
        <v>-6.8588690642497993E-2</v>
      </c>
    </row>
    <row r="1124" spans="1:17" hidden="1" x14ac:dyDescent="0.3">
      <c r="A1124" t="s">
        <v>2407</v>
      </c>
      <c r="B1124" t="s">
        <v>2408</v>
      </c>
      <c r="C1124" t="s">
        <v>3163</v>
      </c>
      <c r="D1124" t="s">
        <v>184</v>
      </c>
      <c r="E1124">
        <v>2196.01409896</v>
      </c>
      <c r="F1124">
        <v>697.7</v>
      </c>
      <c r="G1124">
        <v>-13.0857438556781</v>
      </c>
      <c r="H1124">
        <v>-9.7111046870837292</v>
      </c>
      <c r="I1124">
        <v>47.007209562849603</v>
      </c>
      <c r="J1124">
        <v>4.1358288173854998</v>
      </c>
      <c r="K1124">
        <v>643.46076377840404</v>
      </c>
      <c r="L1124">
        <v>569.18360907169404</v>
      </c>
      <c r="M1124">
        <v>73.651267913597195</v>
      </c>
      <c r="N1124">
        <v>0.53795779284107803</v>
      </c>
      <c r="O1124">
        <v>13.5373369643112</v>
      </c>
      <c r="P1124">
        <v>73.557213930348198</v>
      </c>
      <c r="Q1124">
        <v>2.0301961291624E-2</v>
      </c>
    </row>
    <row r="1125" spans="1:17" hidden="1" x14ac:dyDescent="0.3">
      <c r="A1125" t="s">
        <v>2409</v>
      </c>
      <c r="B1125" t="s">
        <v>2410</v>
      </c>
      <c r="C1125" t="s">
        <v>3163</v>
      </c>
      <c r="D1125" t="s">
        <v>274</v>
      </c>
      <c r="E1125">
        <v>2193.3525283200001</v>
      </c>
      <c r="F1125">
        <v>608.6</v>
      </c>
      <c r="G1125">
        <v>-5.77558317523469</v>
      </c>
      <c r="H1125">
        <v>-5.26240209521713</v>
      </c>
      <c r="I1125">
        <v>-18.9663037515943</v>
      </c>
      <c r="J1125">
        <v>4.9294114098577202</v>
      </c>
      <c r="K1125">
        <v>610.93829004997303</v>
      </c>
      <c r="L1125">
        <v>609.67812596435499</v>
      </c>
      <c r="M1125">
        <v>55.326541312704798</v>
      </c>
      <c r="N1125">
        <v>0.85347619143395603</v>
      </c>
      <c r="O1125">
        <v>53.631284916201103</v>
      </c>
      <c r="P1125">
        <v>40.020706315426203</v>
      </c>
      <c r="Q1125">
        <v>7.2142583613580002E-2</v>
      </c>
    </row>
    <row r="1126" spans="1:17" hidden="1" x14ac:dyDescent="0.3">
      <c r="A1126" t="s">
        <v>2411</v>
      </c>
      <c r="B1126" t="s">
        <v>2412</v>
      </c>
      <c r="C1126" t="s">
        <v>3163</v>
      </c>
      <c r="D1126" t="s">
        <v>759</v>
      </c>
      <c r="E1126">
        <v>2192.9889359839999</v>
      </c>
      <c r="F1126">
        <v>19.36</v>
      </c>
      <c r="G1126">
        <v>-44.307278063309198</v>
      </c>
      <c r="H1126">
        <v>7.5448474039522901</v>
      </c>
      <c r="I1126">
        <v>-5.1269411857502698</v>
      </c>
      <c r="J1126">
        <v>-7.42441347410894</v>
      </c>
      <c r="K1126">
        <v>19.887971648740599</v>
      </c>
      <c r="L1126">
        <v>18.588932416296998</v>
      </c>
      <c r="M1126">
        <v>25.151902807133901</v>
      </c>
      <c r="N1126">
        <v>0.50699907249162302</v>
      </c>
      <c r="O1126">
        <v>42.045454545454497</v>
      </c>
      <c r="P1126">
        <v>37.207654145995697</v>
      </c>
      <c r="Q1126">
        <v>7.1874894988494004E-2</v>
      </c>
    </row>
    <row r="1127" spans="1:17" hidden="1" x14ac:dyDescent="0.3">
      <c r="A1127" t="s">
        <v>2413</v>
      </c>
      <c r="B1127" t="s">
        <v>2414</v>
      </c>
      <c r="C1127" t="s">
        <v>3163</v>
      </c>
      <c r="D1127" t="s">
        <v>455</v>
      </c>
      <c r="E1127">
        <v>2183.6946603749998</v>
      </c>
      <c r="F1127">
        <v>14.05</v>
      </c>
      <c r="G1127">
        <v>-12.9469945388465</v>
      </c>
      <c r="H1127">
        <v>-12.550478775336799</v>
      </c>
      <c r="I1127">
        <v>3.1343243319397298</v>
      </c>
      <c r="J1127">
        <v>5.08645084264624</v>
      </c>
      <c r="K1127">
        <v>13.5320357135297</v>
      </c>
      <c r="L1127">
        <v>12.6294978537075</v>
      </c>
      <c r="M1127">
        <v>41.929361827943701</v>
      </c>
      <c r="N1127">
        <v>0.345668498484975</v>
      </c>
      <c r="O1127">
        <v>24.911032028469702</v>
      </c>
      <c r="P1127">
        <v>41.919191919191903</v>
      </c>
      <c r="Q1127">
        <v>0.117786355800914</v>
      </c>
    </row>
    <row r="1128" spans="1:17" hidden="1" x14ac:dyDescent="0.3">
      <c r="A1128" t="s">
        <v>2415</v>
      </c>
      <c r="B1128" t="s">
        <v>2416</v>
      </c>
      <c r="C1128" t="s">
        <v>3163</v>
      </c>
      <c r="D1128" t="s">
        <v>215</v>
      </c>
      <c r="E1128">
        <v>2182.4069962399999</v>
      </c>
      <c r="F1128">
        <v>282.39999999999998</v>
      </c>
      <c r="G1128">
        <v>-47.035524765185997</v>
      </c>
      <c r="H1128">
        <v>-6.6956516236947801</v>
      </c>
      <c r="I1128">
        <v>-15.4921994398186</v>
      </c>
      <c r="J1128">
        <v>1.2595586570656001</v>
      </c>
      <c r="K1128">
        <v>292.43602614645999</v>
      </c>
      <c r="L1128">
        <v>309.36275078957402</v>
      </c>
      <c r="M1128">
        <v>37.430164096931897</v>
      </c>
      <c r="N1128">
        <v>0.35139783942498198</v>
      </c>
      <c r="O1128">
        <v>32.790368271954698</v>
      </c>
      <c r="P1128">
        <v>15.053982481157</v>
      </c>
    </row>
    <row r="1129" spans="1:17" hidden="1" x14ac:dyDescent="0.3">
      <c r="A1129" t="s">
        <v>2417</v>
      </c>
      <c r="B1129" t="s">
        <v>2418</v>
      </c>
      <c r="C1129" t="s">
        <v>3163</v>
      </c>
      <c r="D1129" t="s">
        <v>460</v>
      </c>
      <c r="E1129">
        <v>2180.8582424000001</v>
      </c>
      <c r="F1129">
        <v>420.65</v>
      </c>
      <c r="G1129">
        <v>-46.772615666447898</v>
      </c>
      <c r="H1129">
        <v>-3.9582951368799901</v>
      </c>
      <c r="I1129">
        <v>-19.418782486368301</v>
      </c>
      <c r="J1129">
        <v>-1.3323674294490699</v>
      </c>
      <c r="K1129">
        <v>432.97018046517201</v>
      </c>
      <c r="L1129">
        <v>449.34798293761401</v>
      </c>
      <c r="M1129">
        <v>40.209771766955797</v>
      </c>
      <c r="N1129">
        <v>0.49609540663735302</v>
      </c>
      <c r="O1129">
        <v>33.923689528111197</v>
      </c>
      <c r="P1129">
        <v>9.8302872062663091</v>
      </c>
      <c r="Q1129">
        <v>-4.3471256038999997E-3</v>
      </c>
    </row>
    <row r="1130" spans="1:17" hidden="1" x14ac:dyDescent="0.3">
      <c r="A1130" t="s">
        <v>2419</v>
      </c>
      <c r="B1130" t="s">
        <v>2420</v>
      </c>
      <c r="C1130" t="s">
        <v>3163</v>
      </c>
      <c r="D1130" t="s">
        <v>746</v>
      </c>
      <c r="E1130">
        <v>2180.653534008</v>
      </c>
      <c r="F1130">
        <v>278.49</v>
      </c>
      <c r="G1130">
        <v>1.6659552827153901</v>
      </c>
      <c r="H1130">
        <v>0.60528793165969796</v>
      </c>
      <c r="I1130">
        <v>0.98982149146421206</v>
      </c>
      <c r="J1130">
        <v>1.6131564390508599</v>
      </c>
      <c r="K1130">
        <v>277.97497643217298</v>
      </c>
      <c r="L1130">
        <v>258.206015850592</v>
      </c>
      <c r="M1130">
        <v>58.290846172297002</v>
      </c>
      <c r="N1130">
        <v>1.16678847523969</v>
      </c>
      <c r="O1130">
        <v>6.0361233796545504</v>
      </c>
      <c r="P1130">
        <v>34.406370656370598</v>
      </c>
      <c r="Q1130">
        <v>3.2968413234804997E-2</v>
      </c>
    </row>
    <row r="1131" spans="1:17" hidden="1" x14ac:dyDescent="0.3">
      <c r="A1131" t="s">
        <v>2421</v>
      </c>
      <c r="B1131" t="s">
        <v>2422</v>
      </c>
      <c r="C1131" t="s">
        <v>3163</v>
      </c>
      <c r="D1131" t="s">
        <v>314</v>
      </c>
      <c r="E1131">
        <v>2160.7820448900002</v>
      </c>
      <c r="F1131">
        <v>840.65</v>
      </c>
      <c r="G1131">
        <v>53.686062487251597</v>
      </c>
      <c r="H1131">
        <v>-10.3022136820749</v>
      </c>
      <c r="I1131">
        <v>31.4557073355158</v>
      </c>
      <c r="J1131">
        <v>2.9046632658871401</v>
      </c>
      <c r="K1131">
        <v>911.89191498851096</v>
      </c>
      <c r="L1131">
        <v>777.94236464871597</v>
      </c>
      <c r="M1131">
        <v>39.121998794419198</v>
      </c>
      <c r="N1131">
        <v>0.57792678347299797</v>
      </c>
      <c r="O1131">
        <v>44.531017664902102</v>
      </c>
      <c r="P1131">
        <v>94.145496535796696</v>
      </c>
      <c r="Q1131">
        <v>0.10560014685967301</v>
      </c>
    </row>
    <row r="1132" spans="1:17" hidden="1" x14ac:dyDescent="0.3">
      <c r="A1132" t="s">
        <v>2423</v>
      </c>
      <c r="B1132" t="s">
        <v>2424</v>
      </c>
      <c r="C1132" t="s">
        <v>3163</v>
      </c>
      <c r="D1132" t="s">
        <v>539</v>
      </c>
      <c r="E1132">
        <v>2159.401567464</v>
      </c>
      <c r="F1132">
        <v>119.96</v>
      </c>
      <c r="G1132">
        <v>11.019144013498799</v>
      </c>
      <c r="H1132">
        <v>-3.6978810521371601</v>
      </c>
      <c r="I1132">
        <v>-1.4808610627201799</v>
      </c>
      <c r="J1132">
        <v>1.33870390681351</v>
      </c>
      <c r="K1132">
        <v>122.58594170891899</v>
      </c>
      <c r="L1132">
        <v>113.227018082532</v>
      </c>
      <c r="M1132">
        <v>46.5593830988294</v>
      </c>
      <c r="N1132">
        <v>0.46706488279375502</v>
      </c>
      <c r="O1132">
        <v>24.2080693564521</v>
      </c>
      <c r="P1132">
        <v>50.703517587939601</v>
      </c>
      <c r="Q1132">
        <v>6.0913547738984997E-2</v>
      </c>
    </row>
    <row r="1133" spans="1:17" hidden="1" x14ac:dyDescent="0.3">
      <c r="A1133" t="s">
        <v>2425</v>
      </c>
      <c r="B1133" t="s">
        <v>2426</v>
      </c>
      <c r="C1133" t="s">
        <v>3163</v>
      </c>
      <c r="D1133" t="s">
        <v>400</v>
      </c>
      <c r="E1133">
        <v>2148.3276361950002</v>
      </c>
      <c r="F1133">
        <v>1095.45</v>
      </c>
      <c r="G1133">
        <v>-43.864701152870801</v>
      </c>
      <c r="H1133">
        <v>-8.5310265728113706</v>
      </c>
      <c r="I1133">
        <v>-24.459009146924799</v>
      </c>
      <c r="J1133">
        <v>0.55345312679865499</v>
      </c>
      <c r="K1133">
        <v>1187.95958519548</v>
      </c>
      <c r="L1133">
        <v>1206.77674685681</v>
      </c>
      <c r="M1133">
        <v>30.1973853775044</v>
      </c>
      <c r="N1133">
        <v>0.61299047064924905</v>
      </c>
      <c r="O1133">
        <v>34.593089597882098</v>
      </c>
      <c r="P1133">
        <v>32.773771286588698</v>
      </c>
      <c r="Q1133">
        <v>-3.6056773320526002E-2</v>
      </c>
    </row>
    <row r="1134" spans="1:17" hidden="1" x14ac:dyDescent="0.3">
      <c r="A1134" t="s">
        <v>2427</v>
      </c>
      <c r="B1134" t="s">
        <v>2428</v>
      </c>
      <c r="C1134" t="s">
        <v>3163</v>
      </c>
      <c r="D1134" t="s">
        <v>77</v>
      </c>
      <c r="E1134">
        <v>2145.8331541399998</v>
      </c>
      <c r="F1134">
        <v>247.19</v>
      </c>
      <c r="G1134">
        <v>4.19983415623234</v>
      </c>
      <c r="H1134">
        <v>0.236533584989255</v>
      </c>
      <c r="I1134">
        <v>1.1731715386671699</v>
      </c>
      <c r="J1134">
        <v>7.5332841061764304</v>
      </c>
      <c r="K1134">
        <v>240.50825612639699</v>
      </c>
      <c r="L1134">
        <v>230.76950227510699</v>
      </c>
      <c r="M1134">
        <v>64.484886723047893</v>
      </c>
      <c r="N1134">
        <v>0.89806548962065202</v>
      </c>
      <c r="O1134">
        <v>11.0481815607427</v>
      </c>
      <c r="P1134">
        <v>35.968096809680901</v>
      </c>
      <c r="Q1134">
        <v>-5.4340541168264998E-2</v>
      </c>
    </row>
    <row r="1135" spans="1:17" hidden="1" x14ac:dyDescent="0.3">
      <c r="A1135" t="s">
        <v>2429</v>
      </c>
      <c r="B1135" t="s">
        <v>2430</v>
      </c>
      <c r="C1135" t="s">
        <v>3163</v>
      </c>
      <c r="D1135" t="s">
        <v>600</v>
      </c>
      <c r="E1135">
        <v>2142.1911608999999</v>
      </c>
      <c r="F1135">
        <v>430.5</v>
      </c>
      <c r="G1135">
        <v>0.595226438607525</v>
      </c>
      <c r="H1135">
        <v>1.4979582068789901</v>
      </c>
      <c r="I1135">
        <v>-12.5267591595612</v>
      </c>
      <c r="J1135">
        <v>7.7846479680879401</v>
      </c>
      <c r="K1135">
        <v>428.30111047207998</v>
      </c>
      <c r="L1135">
        <v>410.06338934447098</v>
      </c>
      <c r="M1135">
        <v>45.995918510663401</v>
      </c>
      <c r="N1135">
        <v>0.45230824142034898</v>
      </c>
      <c r="O1135">
        <v>46.329849012775803</v>
      </c>
      <c r="P1135">
        <v>57.260273972602697</v>
      </c>
      <c r="Q1135">
        <v>6.1872587038479997E-2</v>
      </c>
    </row>
    <row r="1136" spans="1:17" hidden="1" x14ac:dyDescent="0.3">
      <c r="A1136" t="s">
        <v>2431</v>
      </c>
      <c r="B1136" t="s">
        <v>2432</v>
      </c>
      <c r="C1136" t="s">
        <v>3163</v>
      </c>
      <c r="D1136" t="s">
        <v>195</v>
      </c>
      <c r="E1136">
        <v>2126.4448615199999</v>
      </c>
      <c r="F1136">
        <v>79.239999999999995</v>
      </c>
      <c r="G1136">
        <v>213.292918909695</v>
      </c>
      <c r="H1136">
        <v>-6.3698152099025798</v>
      </c>
      <c r="I1136">
        <v>-47.526085975866998</v>
      </c>
      <c r="J1136">
        <v>-1.75434680364337</v>
      </c>
      <c r="K1136">
        <v>85.298330020305897</v>
      </c>
      <c r="L1136">
        <v>83.326729042002796</v>
      </c>
      <c r="M1136">
        <v>25.576777839997199</v>
      </c>
      <c r="N1136">
        <v>0.41910487471588997</v>
      </c>
      <c r="O1136">
        <v>76.678445229681898</v>
      </c>
      <c r="P1136">
        <v>243.03030303030201</v>
      </c>
      <c r="Q1136">
        <v>0.18252773991485699</v>
      </c>
    </row>
    <row r="1137" spans="1:17" hidden="1" x14ac:dyDescent="0.3">
      <c r="A1137" t="s">
        <v>2433</v>
      </c>
      <c r="B1137" t="s">
        <v>2434</v>
      </c>
      <c r="C1137" t="s">
        <v>3163</v>
      </c>
      <c r="D1137" t="s">
        <v>184</v>
      </c>
      <c r="E1137">
        <v>2123.796304</v>
      </c>
      <c r="F1137">
        <v>1306</v>
      </c>
      <c r="G1137">
        <v>29.158218911865902</v>
      </c>
      <c r="H1137">
        <v>-10.674521552469299</v>
      </c>
      <c r="I1137">
        <v>39.048538517114103</v>
      </c>
      <c r="J1137">
        <v>3.1491214425967802</v>
      </c>
      <c r="K1137">
        <v>1345.37163794501</v>
      </c>
      <c r="L1137">
        <v>1155.42866365553</v>
      </c>
      <c r="M1137">
        <v>42.165085895002001</v>
      </c>
      <c r="N1137">
        <v>0.45303536366068498</v>
      </c>
      <c r="O1137">
        <v>18.062787136293998</v>
      </c>
      <c r="P1137">
        <v>68.396621752304796</v>
      </c>
      <c r="Q1137">
        <v>5.273450941288E-2</v>
      </c>
    </row>
    <row r="1138" spans="1:17" hidden="1" x14ac:dyDescent="0.3">
      <c r="A1138" t="s">
        <v>2435</v>
      </c>
      <c r="B1138" t="s">
        <v>2436</v>
      </c>
      <c r="C1138" t="s">
        <v>3163</v>
      </c>
      <c r="D1138" t="s">
        <v>236</v>
      </c>
      <c r="E1138">
        <v>2122.8390591839998</v>
      </c>
      <c r="F1138">
        <v>108.87</v>
      </c>
      <c r="G1138">
        <v>-47.201051757194698</v>
      </c>
      <c r="H1138">
        <v>-9.5550997785784908</v>
      </c>
      <c r="I1138">
        <v>-21.200281808734399</v>
      </c>
      <c r="J1138">
        <v>1.5161699136818501</v>
      </c>
      <c r="K1138">
        <v>113.572474394682</v>
      </c>
      <c r="L1138">
        <v>113.51273665481099</v>
      </c>
      <c r="M1138">
        <v>33.959964833796803</v>
      </c>
      <c r="N1138">
        <v>0.45653457951936199</v>
      </c>
      <c r="O1138">
        <v>36.768623128501801</v>
      </c>
      <c r="P1138">
        <v>25.919500346981199</v>
      </c>
      <c r="Q1138">
        <v>0.184973145360253</v>
      </c>
    </row>
    <row r="1139" spans="1:17" hidden="1" x14ac:dyDescent="0.3">
      <c r="A1139" t="s">
        <v>2437</v>
      </c>
      <c r="B1139" t="s">
        <v>2438</v>
      </c>
      <c r="C1139" t="s">
        <v>3163</v>
      </c>
      <c r="D1139" t="s">
        <v>258</v>
      </c>
      <c r="E1139">
        <v>2119.96753485</v>
      </c>
      <c r="F1139">
        <v>427.65</v>
      </c>
      <c r="G1139">
        <v>-54.713053663603198</v>
      </c>
      <c r="H1139">
        <v>-6.9122636861679396</v>
      </c>
      <c r="I1139">
        <v>-14.1818895841387</v>
      </c>
      <c r="J1139">
        <v>3.9390325338410599</v>
      </c>
      <c r="K1139">
        <v>436.29341852359499</v>
      </c>
      <c r="L1139">
        <v>442.35471713215497</v>
      </c>
      <c r="M1139">
        <v>54.240733975531803</v>
      </c>
      <c r="N1139">
        <v>0.42338401624834598</v>
      </c>
      <c r="O1139">
        <v>49.8538524494329</v>
      </c>
      <c r="P1139">
        <v>29.590909090909001</v>
      </c>
      <c r="Q1139">
        <v>2.8953755960570999E-2</v>
      </c>
    </row>
    <row r="1140" spans="1:17" x14ac:dyDescent="0.3">
      <c r="A1140" t="s">
        <v>2439</v>
      </c>
      <c r="B1140" t="s">
        <v>2440</v>
      </c>
      <c r="C1140" t="s">
        <v>3156</v>
      </c>
      <c r="D1140" t="s">
        <v>77</v>
      </c>
      <c r="E1140">
        <v>2116.9815699999999</v>
      </c>
      <c r="F1140">
        <v>81.95</v>
      </c>
      <c r="G1140">
        <v>-60.294020687659902</v>
      </c>
      <c r="H1140">
        <v>-5.5888573289149504</v>
      </c>
      <c r="I1140">
        <v>-24.527153571084</v>
      </c>
      <c r="J1140">
        <v>0.47640446978248702</v>
      </c>
      <c r="K1140">
        <v>87.277137513115306</v>
      </c>
      <c r="L1140">
        <v>94.999147404801207</v>
      </c>
      <c r="M1140">
        <v>35.515927578291802</v>
      </c>
      <c r="N1140">
        <v>0.465443113202202</v>
      </c>
      <c r="O1140">
        <v>90.359975594874896</v>
      </c>
      <c r="P1140">
        <v>2.4375</v>
      </c>
      <c r="Q1140">
        <v>2.4326518291178E-2</v>
      </c>
    </row>
    <row r="1141" spans="1:17" hidden="1" x14ac:dyDescent="0.3">
      <c r="A1141" t="s">
        <v>2441</v>
      </c>
      <c r="B1141" t="s">
        <v>2442</v>
      </c>
      <c r="C1141" t="s">
        <v>3163</v>
      </c>
      <c r="D1141" t="s">
        <v>51</v>
      </c>
      <c r="E1141">
        <v>2110.1869261536599</v>
      </c>
      <c r="F1141">
        <v>21.03</v>
      </c>
      <c r="G1141">
        <v>108.10615358134</v>
      </c>
      <c r="H1141">
        <v>-16.142138753381399</v>
      </c>
      <c r="I1141">
        <v>58.472074005732701</v>
      </c>
      <c r="J1141">
        <v>9.47739723288616</v>
      </c>
      <c r="K1141">
        <v>20.433482336403198</v>
      </c>
      <c r="L1141">
        <v>15.8995792223599</v>
      </c>
      <c r="M1141">
        <v>50.867776541346799</v>
      </c>
      <c r="N1141">
        <v>0.41361842204903099</v>
      </c>
      <c r="O1141">
        <v>32.6676176890156</v>
      </c>
      <c r="P1141">
        <v>190.068965517241</v>
      </c>
    </row>
    <row r="1142" spans="1:17" hidden="1" x14ac:dyDescent="0.3">
      <c r="A1142" t="s">
        <v>2443</v>
      </c>
      <c r="B1142" t="s">
        <v>2444</v>
      </c>
      <c r="C1142" t="s">
        <v>3163</v>
      </c>
      <c r="D1142" t="s">
        <v>72</v>
      </c>
      <c r="E1142">
        <v>2097.7913343999999</v>
      </c>
      <c r="F1142">
        <v>119.5</v>
      </c>
      <c r="G1142">
        <v>121.98873044061</v>
      </c>
      <c r="H1142">
        <v>20.143870486922498</v>
      </c>
      <c r="I1142">
        <v>31.109010818557199</v>
      </c>
      <c r="J1142">
        <v>3.0462114796909598</v>
      </c>
      <c r="K1142">
        <v>98.846794450122005</v>
      </c>
      <c r="L1142">
        <v>80.942389164118197</v>
      </c>
      <c r="M1142">
        <v>54.971795226704799</v>
      </c>
      <c r="N1142">
        <v>1.6667277568329799</v>
      </c>
      <c r="O1142">
        <v>20.3347280334728</v>
      </c>
      <c r="P1142">
        <v>171.467514766015</v>
      </c>
      <c r="Q1142">
        <v>0.35075249675518</v>
      </c>
    </row>
    <row r="1143" spans="1:17" hidden="1" x14ac:dyDescent="0.3">
      <c r="A1143" t="s">
        <v>2445</v>
      </c>
      <c r="B1143" t="s">
        <v>2446</v>
      </c>
      <c r="C1143" t="s">
        <v>3163</v>
      </c>
      <c r="D1143" t="s">
        <v>77</v>
      </c>
      <c r="E1143">
        <v>2096.2568085150001</v>
      </c>
      <c r="F1143">
        <v>2779.85</v>
      </c>
      <c r="G1143">
        <v>-32.071369553247202</v>
      </c>
      <c r="H1143">
        <v>-2.0854808636290199</v>
      </c>
      <c r="I1143">
        <v>-13.1131392399425</v>
      </c>
      <c r="J1143">
        <v>-0.63958853331133103</v>
      </c>
      <c r="K1143">
        <v>2882.0097892367598</v>
      </c>
      <c r="L1143">
        <v>2834.8797452399099</v>
      </c>
      <c r="M1143">
        <v>24.258667625376201</v>
      </c>
      <c r="N1143">
        <v>0.67315959035876205</v>
      </c>
      <c r="O1143">
        <v>14.076299080885599</v>
      </c>
      <c r="P1143">
        <v>18.510860529064399</v>
      </c>
      <c r="Q1143">
        <v>-0.13184403186532001</v>
      </c>
    </row>
    <row r="1144" spans="1:17" hidden="1" x14ac:dyDescent="0.3">
      <c r="A1144" t="s">
        <v>2447</v>
      </c>
      <c r="B1144" t="s">
        <v>2448</v>
      </c>
      <c r="C1144" t="s">
        <v>3163</v>
      </c>
      <c r="D1144" t="s">
        <v>274</v>
      </c>
      <c r="E1144">
        <v>2092.4219640000001</v>
      </c>
      <c r="F1144">
        <v>1535.7</v>
      </c>
      <c r="G1144">
        <v>-3.3726884165528599</v>
      </c>
      <c r="H1144">
        <v>0.52451492969136704</v>
      </c>
      <c r="I1144">
        <v>-0.71056785344406803</v>
      </c>
      <c r="J1144">
        <v>3.74347122991913</v>
      </c>
      <c r="K1144">
        <v>1526.34764697061</v>
      </c>
      <c r="L1144">
        <v>1403.88190269135</v>
      </c>
      <c r="M1144">
        <v>46.911798836751203</v>
      </c>
      <c r="N1144">
        <v>0.44484010996099699</v>
      </c>
      <c r="O1144">
        <v>12.7108159145666</v>
      </c>
      <c r="P1144">
        <v>49.365364975927598</v>
      </c>
      <c r="Q1144">
        <v>2.7911656742287998E-2</v>
      </c>
    </row>
    <row r="1145" spans="1:17" hidden="1" x14ac:dyDescent="0.3">
      <c r="A1145" t="s">
        <v>1842</v>
      </c>
      <c r="B1145" t="s">
        <v>2449</v>
      </c>
      <c r="C1145" t="s">
        <v>3163</v>
      </c>
      <c r="D1145" t="s">
        <v>1844</v>
      </c>
      <c r="E1145">
        <v>2091.9342556299998</v>
      </c>
      <c r="F1145">
        <v>33.840000000000003</v>
      </c>
      <c r="G1145">
        <v>-25.396648090449101</v>
      </c>
      <c r="H1145">
        <v>-10.1628162038954</v>
      </c>
      <c r="I1145">
        <v>-7.5733031922252403</v>
      </c>
      <c r="J1145">
        <v>9.3213869758636605</v>
      </c>
      <c r="K1145">
        <v>36.324186404388101</v>
      </c>
      <c r="L1145">
        <v>35.444378506309498</v>
      </c>
      <c r="M1145">
        <v>49.333103027404697</v>
      </c>
      <c r="N1145">
        <v>0.61596007940608599</v>
      </c>
      <c r="O1145">
        <v>35.786052009456199</v>
      </c>
      <c r="P1145">
        <v>24.640883977900501</v>
      </c>
      <c r="Q1145">
        <v>7.0291434656782004E-2</v>
      </c>
    </row>
    <row r="1146" spans="1:17" hidden="1" x14ac:dyDescent="0.3">
      <c r="A1146" t="s">
        <v>2450</v>
      </c>
      <c r="B1146" t="s">
        <v>2451</v>
      </c>
      <c r="C1146" t="s">
        <v>3163</v>
      </c>
      <c r="D1146" t="s">
        <v>125</v>
      </c>
      <c r="E1146">
        <v>2090.6511876899999</v>
      </c>
      <c r="F1146">
        <v>1628.1</v>
      </c>
      <c r="G1146">
        <v>348.00647971709202</v>
      </c>
      <c r="H1146">
        <v>15.0842661032297</v>
      </c>
      <c r="I1146">
        <v>291.241039575115</v>
      </c>
      <c r="J1146">
        <v>-9.7413508515628795</v>
      </c>
      <c r="K1146">
        <v>1591.61745894928</v>
      </c>
      <c r="L1146">
        <v>964.14052566611394</v>
      </c>
      <c r="M1146">
        <v>39.517653707790799</v>
      </c>
      <c r="N1146">
        <v>1.12627712187892</v>
      </c>
      <c r="O1146">
        <v>60.2266445550027</v>
      </c>
      <c r="P1146">
        <v>664.36619718309805</v>
      </c>
      <c r="Q1146">
        <v>0.22602988198782301</v>
      </c>
    </row>
    <row r="1147" spans="1:17" hidden="1" x14ac:dyDescent="0.3">
      <c r="A1147" t="s">
        <v>2452</v>
      </c>
      <c r="B1147" t="s">
        <v>2453</v>
      </c>
      <c r="C1147" t="s">
        <v>3163</v>
      </c>
      <c r="D1147" t="s">
        <v>51</v>
      </c>
      <c r="E1147">
        <v>2085.5375331349901</v>
      </c>
      <c r="F1147">
        <v>997.85</v>
      </c>
      <c r="G1147">
        <v>148.745189980986</v>
      </c>
      <c r="H1147">
        <v>7.5242202270038803</v>
      </c>
      <c r="I1147">
        <v>76.322275584671601</v>
      </c>
      <c r="J1147">
        <v>16.974735255601701</v>
      </c>
      <c r="K1147">
        <v>852.78475778831796</v>
      </c>
      <c r="L1147">
        <v>675.40691806769598</v>
      </c>
      <c r="M1147">
        <v>82.019372014434694</v>
      </c>
      <c r="N1147">
        <v>0.71650364041593595</v>
      </c>
      <c r="O1147">
        <v>0.71654056220875595</v>
      </c>
      <c r="P1147">
        <v>220.23427471116801</v>
      </c>
      <c r="Q1147">
        <v>0.123317269691177</v>
      </c>
    </row>
    <row r="1148" spans="1:17" hidden="1" x14ac:dyDescent="0.3">
      <c r="A1148" t="s">
        <v>2454</v>
      </c>
      <c r="B1148" t="s">
        <v>2455</v>
      </c>
      <c r="C1148" t="s">
        <v>3163</v>
      </c>
      <c r="D1148" t="s">
        <v>1333</v>
      </c>
      <c r="E1148">
        <v>2084.0866863000001</v>
      </c>
      <c r="F1148">
        <v>330.45</v>
      </c>
      <c r="G1148">
        <v>-36.665285642834398</v>
      </c>
      <c r="H1148">
        <v>-4.8749651097822104</v>
      </c>
      <c r="I1148">
        <v>-7.5321253310509499</v>
      </c>
      <c r="J1148">
        <v>4.6351374883165697</v>
      </c>
      <c r="K1148">
        <v>342.48229425439501</v>
      </c>
      <c r="L1148">
        <v>336.80430135377401</v>
      </c>
      <c r="M1148">
        <v>40.859131843844303</v>
      </c>
      <c r="N1148">
        <v>0.458234989616432</v>
      </c>
      <c r="O1148">
        <v>16.417007111514501</v>
      </c>
      <c r="P1148">
        <v>18.0178571428571</v>
      </c>
      <c r="Q1148">
        <v>7.0560318961069998E-2</v>
      </c>
    </row>
    <row r="1149" spans="1:17" hidden="1" x14ac:dyDescent="0.3">
      <c r="A1149" t="s">
        <v>2456</v>
      </c>
      <c r="B1149" t="s">
        <v>2457</v>
      </c>
      <c r="C1149" t="s">
        <v>3163</v>
      </c>
      <c r="D1149" t="s">
        <v>133</v>
      </c>
      <c r="E1149">
        <v>2079.8386415629998</v>
      </c>
      <c r="F1149">
        <v>122.09</v>
      </c>
      <c r="G1149">
        <v>5.9127706096624104</v>
      </c>
      <c r="H1149">
        <v>-6.91870845978766</v>
      </c>
      <c r="I1149">
        <v>-12.5526556848715</v>
      </c>
      <c r="J1149">
        <v>5.0449080055900302</v>
      </c>
      <c r="K1149">
        <v>123.894902115634</v>
      </c>
      <c r="L1149">
        <v>115.57413042371</v>
      </c>
      <c r="M1149">
        <v>43.242069926227799</v>
      </c>
      <c r="N1149">
        <v>0.457326706206306</v>
      </c>
      <c r="O1149">
        <v>20.894422147596</v>
      </c>
      <c r="P1149">
        <v>48.527980535279802</v>
      </c>
      <c r="Q1149">
        <v>2.9194927375510001E-2</v>
      </c>
    </row>
    <row r="1150" spans="1:17" hidden="1" x14ac:dyDescent="0.3">
      <c r="A1150" t="s">
        <v>2458</v>
      </c>
      <c r="B1150" t="s">
        <v>2459</v>
      </c>
      <c r="C1150" t="s">
        <v>3163</v>
      </c>
      <c r="D1150" t="s">
        <v>452</v>
      </c>
      <c r="E1150">
        <v>2077.6525516400002</v>
      </c>
      <c r="F1150">
        <v>248.41</v>
      </c>
      <c r="G1150">
        <v>-16.672061707776599</v>
      </c>
      <c r="H1150">
        <v>4.8373901110548596</v>
      </c>
      <c r="I1150">
        <v>9.11702728513092</v>
      </c>
      <c r="J1150">
        <v>9.4786187206467893</v>
      </c>
      <c r="K1150">
        <v>246.91647877053501</v>
      </c>
      <c r="L1150">
        <v>239.53247956935701</v>
      </c>
      <c r="M1150">
        <v>61.286873575511301</v>
      </c>
      <c r="N1150">
        <v>0.72209395321029701</v>
      </c>
      <c r="O1150">
        <v>24.592407713055</v>
      </c>
      <c r="P1150">
        <v>37.585156466352799</v>
      </c>
      <c r="Q1150">
        <v>7.6069012501910005E-2</v>
      </c>
    </row>
    <row r="1151" spans="1:17" hidden="1" x14ac:dyDescent="0.3">
      <c r="A1151" t="s">
        <v>2460</v>
      </c>
      <c r="B1151" t="s">
        <v>2461</v>
      </c>
      <c r="C1151" t="s">
        <v>3163</v>
      </c>
      <c r="D1151" t="s">
        <v>215</v>
      </c>
      <c r="E1151">
        <v>2068.7918153149999</v>
      </c>
      <c r="F1151">
        <v>1169.95</v>
      </c>
      <c r="G1151">
        <v>153.19393094678199</v>
      </c>
      <c r="H1151">
        <v>8.1229422397558402</v>
      </c>
      <c r="I1151">
        <v>38.175838323947701</v>
      </c>
      <c r="J1151">
        <v>19.312249206029701</v>
      </c>
      <c r="K1151">
        <v>984.52891624083497</v>
      </c>
      <c r="L1151">
        <v>804.96026868881404</v>
      </c>
      <c r="M1151">
        <v>82.111482646843598</v>
      </c>
      <c r="N1151">
        <v>1.0910631231685699</v>
      </c>
      <c r="O1151">
        <v>0.85901106884909095</v>
      </c>
      <c r="P1151">
        <v>223.95126678665301</v>
      </c>
      <c r="Q1151">
        <v>0.19182783947232199</v>
      </c>
    </row>
    <row r="1152" spans="1:17" hidden="1" x14ac:dyDescent="0.3">
      <c r="A1152" t="s">
        <v>2462</v>
      </c>
      <c r="B1152" t="s">
        <v>2463</v>
      </c>
      <c r="C1152" t="s">
        <v>3163</v>
      </c>
      <c r="D1152" t="s">
        <v>54</v>
      </c>
      <c r="E1152">
        <v>2067.7747571999998</v>
      </c>
      <c r="F1152">
        <v>188</v>
      </c>
      <c r="G1152">
        <v>-45.055643657939598</v>
      </c>
      <c r="H1152">
        <v>-9.4070780713967093</v>
      </c>
      <c r="I1152">
        <v>-33.378956625785598</v>
      </c>
      <c r="J1152">
        <v>6.1308564421879304</v>
      </c>
      <c r="K1152">
        <v>202.56001587073601</v>
      </c>
      <c r="L1152">
        <v>217.36758962197001</v>
      </c>
      <c r="M1152">
        <v>43.623512716344003</v>
      </c>
      <c r="N1152">
        <v>0.83465826155121903</v>
      </c>
      <c r="O1152">
        <v>50.824468085106297</v>
      </c>
      <c r="P1152">
        <v>6.7575241340147496</v>
      </c>
      <c r="Q1152">
        <v>9.5001325242178997E-2</v>
      </c>
    </row>
    <row r="1153" spans="1:17" hidden="1" x14ac:dyDescent="0.3">
      <c r="A1153" t="s">
        <v>2464</v>
      </c>
      <c r="B1153" t="s">
        <v>2465</v>
      </c>
      <c r="C1153" t="s">
        <v>3163</v>
      </c>
      <c r="D1153" t="s">
        <v>274</v>
      </c>
      <c r="E1153">
        <v>2043.98604058</v>
      </c>
      <c r="F1153">
        <v>456.65</v>
      </c>
      <c r="G1153">
        <v>-48.585292904067003</v>
      </c>
      <c r="H1153">
        <v>-6.4169505534181699</v>
      </c>
      <c r="I1153">
        <v>-29.241615794124399</v>
      </c>
      <c r="J1153">
        <v>0.82815160515323005</v>
      </c>
      <c r="K1153">
        <v>481.59778492689998</v>
      </c>
      <c r="L1153">
        <v>516.67441380164996</v>
      </c>
      <c r="M1153">
        <v>31.799101330848998</v>
      </c>
      <c r="N1153">
        <v>0.58547544374638005</v>
      </c>
      <c r="O1153">
        <v>39.7459761305157</v>
      </c>
      <c r="P1153">
        <v>2.2388895108026401</v>
      </c>
    </row>
    <row r="1154" spans="1:17" hidden="1" x14ac:dyDescent="0.3">
      <c r="A1154" t="s">
        <v>2466</v>
      </c>
      <c r="B1154" t="s">
        <v>2467</v>
      </c>
      <c r="C1154" t="s">
        <v>3163</v>
      </c>
      <c r="D1154" t="s">
        <v>1333</v>
      </c>
      <c r="E1154">
        <v>2032.0501427049901</v>
      </c>
      <c r="F1154">
        <v>102.19</v>
      </c>
      <c r="G1154">
        <v>-43.465929780298701</v>
      </c>
      <c r="H1154">
        <v>-3.3021739160379302</v>
      </c>
      <c r="I1154">
        <v>-8.5991127712087305</v>
      </c>
      <c r="J1154">
        <v>2.0510902384262102</v>
      </c>
      <c r="K1154">
        <v>107.177045278317</v>
      </c>
      <c r="L1154">
        <v>107.514420963514</v>
      </c>
      <c r="M1154">
        <v>42.515697309718298</v>
      </c>
      <c r="N1154">
        <v>0.47011401826982602</v>
      </c>
      <c r="O1154">
        <v>27.1455132596144</v>
      </c>
      <c r="P1154">
        <v>9.8699064616707801</v>
      </c>
      <c r="Q1154">
        <v>9.3253263691484997E-2</v>
      </c>
    </row>
    <row r="1155" spans="1:17" hidden="1" x14ac:dyDescent="0.3">
      <c r="A1155" t="s">
        <v>2468</v>
      </c>
      <c r="B1155" t="s">
        <v>2469</v>
      </c>
      <c r="C1155" t="s">
        <v>3163</v>
      </c>
      <c r="D1155" t="s">
        <v>400</v>
      </c>
      <c r="E1155">
        <v>2027.77501854</v>
      </c>
      <c r="F1155">
        <v>231.41</v>
      </c>
      <c r="G1155">
        <v>-50.208356521947699</v>
      </c>
      <c r="H1155">
        <v>2.4962901501650698</v>
      </c>
      <c r="I1155">
        <v>-13.8632970461874</v>
      </c>
      <c r="J1155">
        <v>8.6262486129340399</v>
      </c>
      <c r="K1155">
        <v>218.67572875945601</v>
      </c>
      <c r="L1155">
        <v>237.65682986343199</v>
      </c>
      <c r="M1155">
        <v>76.911137458926504</v>
      </c>
      <c r="N1155">
        <v>0.737011131074921</v>
      </c>
      <c r="O1155">
        <v>50.533684801866798</v>
      </c>
      <c r="P1155">
        <v>17.467005076142101</v>
      </c>
      <c r="Q1155">
        <v>0.15396050432918701</v>
      </c>
    </row>
    <row r="1156" spans="1:17" hidden="1" x14ac:dyDescent="0.3">
      <c r="A1156" t="s">
        <v>2470</v>
      </c>
      <c r="B1156" t="s">
        <v>2471</v>
      </c>
      <c r="C1156" t="s">
        <v>3163</v>
      </c>
      <c r="D1156" t="s">
        <v>48</v>
      </c>
      <c r="E1156">
        <v>2026.4801600000001</v>
      </c>
      <c r="F1156">
        <v>89.89</v>
      </c>
      <c r="G1156">
        <v>-3.9814295206500199</v>
      </c>
      <c r="H1156">
        <v>-15.6368715303129</v>
      </c>
      <c r="I1156">
        <v>23.693433946604902</v>
      </c>
      <c r="J1156">
        <v>1.2984215928493601</v>
      </c>
      <c r="K1156">
        <v>98.140837138252706</v>
      </c>
      <c r="L1156">
        <v>85.497583542145307</v>
      </c>
      <c r="M1156">
        <v>40.472739614022899</v>
      </c>
      <c r="N1156">
        <v>0.40504115262151202</v>
      </c>
      <c r="O1156">
        <v>34.230726443430797</v>
      </c>
      <c r="P1156">
        <v>52.6146010186757</v>
      </c>
      <c r="Q1156">
        <v>0.12839172418653</v>
      </c>
    </row>
    <row r="1157" spans="1:17" hidden="1" x14ac:dyDescent="0.3">
      <c r="A1157" t="s">
        <v>2472</v>
      </c>
      <c r="B1157" t="s">
        <v>2473</v>
      </c>
      <c r="C1157" t="s">
        <v>3163</v>
      </c>
      <c r="D1157" t="s">
        <v>1462</v>
      </c>
      <c r="E1157">
        <v>2024.2500735000001</v>
      </c>
      <c r="F1157">
        <v>142.97999999999999</v>
      </c>
      <c r="G1157">
        <v>46.864341706268398</v>
      </c>
      <c r="H1157">
        <v>1.42458351035889</v>
      </c>
      <c r="I1157">
        <v>21.749985376395699</v>
      </c>
      <c r="J1157">
        <v>23.795770012129498</v>
      </c>
      <c r="K1157">
        <v>124.569415079588</v>
      </c>
      <c r="L1157">
        <v>114.337154439279</v>
      </c>
      <c r="M1157">
        <v>77.671373416565004</v>
      </c>
      <c r="N1157">
        <v>1.38168722160919</v>
      </c>
      <c r="O1157">
        <v>3.03538956497413</v>
      </c>
      <c r="P1157">
        <v>97.077877325982001</v>
      </c>
      <c r="Q1157">
        <v>0.20166655699605701</v>
      </c>
    </row>
    <row r="1158" spans="1:17" hidden="1" x14ac:dyDescent="0.3">
      <c r="A1158" t="s">
        <v>2474</v>
      </c>
      <c r="B1158" t="s">
        <v>2475</v>
      </c>
      <c r="C1158" t="s">
        <v>3163</v>
      </c>
      <c r="D1158" t="s">
        <v>274</v>
      </c>
      <c r="E1158">
        <v>2009.32483983</v>
      </c>
      <c r="F1158">
        <v>443.85</v>
      </c>
      <c r="G1158">
        <v>86.369733911919795</v>
      </c>
      <c r="H1158">
        <v>-2.0434582354485902</v>
      </c>
      <c r="I1158">
        <v>11.2349643890274</v>
      </c>
      <c r="J1158">
        <v>13.0260640643495</v>
      </c>
      <c r="K1158">
        <v>422.31697377023301</v>
      </c>
      <c r="L1158">
        <v>371.33830968674698</v>
      </c>
      <c r="M1158">
        <v>67.860385672645094</v>
      </c>
      <c r="N1158">
        <v>1.87357875383043</v>
      </c>
      <c r="O1158">
        <v>12.6619353385152</v>
      </c>
      <c r="P1158">
        <v>143.873626373626</v>
      </c>
      <c r="Q1158">
        <v>0.26590309642726401</v>
      </c>
    </row>
    <row r="1159" spans="1:17" hidden="1" x14ac:dyDescent="0.3">
      <c r="A1159" t="s">
        <v>2476</v>
      </c>
      <c r="B1159" t="s">
        <v>2477</v>
      </c>
      <c r="C1159" t="s">
        <v>3163</v>
      </c>
      <c r="D1159" t="s">
        <v>429</v>
      </c>
      <c r="E1159">
        <v>2008.8289896259901</v>
      </c>
      <c r="F1159">
        <v>133.46</v>
      </c>
      <c r="G1159">
        <v>83.638818403433206</v>
      </c>
      <c r="H1159">
        <v>-6.26224507201586</v>
      </c>
      <c r="I1159">
        <v>23.749654652902102</v>
      </c>
      <c r="J1159">
        <v>7.3942962466462197</v>
      </c>
      <c r="K1159">
        <v>134.31529061220201</v>
      </c>
      <c r="L1159">
        <v>115.898315094195</v>
      </c>
      <c r="M1159">
        <v>56.192959995078198</v>
      </c>
      <c r="N1159">
        <v>0.53069754066563202</v>
      </c>
      <c r="O1159">
        <v>23.1829761726359</v>
      </c>
      <c r="P1159">
        <v>139.82030548068201</v>
      </c>
      <c r="Q1159">
        <v>0.110235603420969</v>
      </c>
    </row>
    <row r="1160" spans="1:17" hidden="1" x14ac:dyDescent="0.3">
      <c r="A1160" t="s">
        <v>2478</v>
      </c>
      <c r="B1160" t="s">
        <v>2479</v>
      </c>
      <c r="C1160" t="s">
        <v>3163</v>
      </c>
      <c r="D1160" t="s">
        <v>119</v>
      </c>
      <c r="E1160">
        <v>2008.6158971719999</v>
      </c>
      <c r="F1160">
        <v>51.32</v>
      </c>
      <c r="G1160">
        <v>149.82699992806101</v>
      </c>
      <c r="H1160">
        <v>7.9017848924428797</v>
      </c>
      <c r="I1160">
        <v>76.520405317775101</v>
      </c>
      <c r="J1160">
        <v>7.5486148363214296</v>
      </c>
      <c r="K1160">
        <v>47.176430947730701</v>
      </c>
      <c r="L1160">
        <v>33.638846091206801</v>
      </c>
      <c r="M1160">
        <v>37.650545747597</v>
      </c>
      <c r="N1160">
        <v>0.40154616567428197</v>
      </c>
      <c r="O1160">
        <v>25.720966484801199</v>
      </c>
      <c r="P1160">
        <v>203.668639053254</v>
      </c>
      <c r="Q1160">
        <v>0.135160298426303</v>
      </c>
    </row>
    <row r="1161" spans="1:17" hidden="1" x14ac:dyDescent="0.3">
      <c r="A1161" t="s">
        <v>2480</v>
      </c>
      <c r="B1161" t="s">
        <v>2481</v>
      </c>
      <c r="C1161" t="s">
        <v>3163</v>
      </c>
      <c r="D1161" t="s">
        <v>455</v>
      </c>
      <c r="E1161">
        <v>2004.82228986</v>
      </c>
      <c r="F1161">
        <v>647.4</v>
      </c>
      <c r="G1161">
        <v>-23.8997106744653</v>
      </c>
      <c r="H1161">
        <v>-12.789095206633499</v>
      </c>
      <c r="I1161">
        <v>3.3311395046003098</v>
      </c>
      <c r="J1161">
        <v>-4.1992797622627798</v>
      </c>
      <c r="K1161">
        <v>719.58706738574801</v>
      </c>
      <c r="L1161">
        <v>646.47984915030304</v>
      </c>
      <c r="M1161">
        <v>23.789036755825901</v>
      </c>
      <c r="N1161">
        <v>0.50051597361350098</v>
      </c>
      <c r="O1161">
        <v>37.279888785912803</v>
      </c>
      <c r="P1161">
        <v>47.119645494830102</v>
      </c>
      <c r="Q1161">
        <v>0.123851747119919</v>
      </c>
    </row>
    <row r="1162" spans="1:17" hidden="1" x14ac:dyDescent="0.3">
      <c r="A1162" t="s">
        <v>2482</v>
      </c>
      <c r="B1162" t="s">
        <v>2483</v>
      </c>
      <c r="C1162" t="s">
        <v>3163</v>
      </c>
      <c r="D1162" t="s">
        <v>405</v>
      </c>
      <c r="E1162">
        <v>1999.681992</v>
      </c>
      <c r="F1162">
        <v>890.6</v>
      </c>
      <c r="G1162">
        <v>143.34039722184599</v>
      </c>
      <c r="H1162">
        <v>-1.6455518479655999</v>
      </c>
      <c r="I1162">
        <v>6.23521499958522</v>
      </c>
      <c r="J1162">
        <v>11.5494075975909</v>
      </c>
      <c r="K1162">
        <v>871.44972655470895</v>
      </c>
      <c r="L1162">
        <v>731.48793844716897</v>
      </c>
      <c r="M1162">
        <v>60.694306118276799</v>
      </c>
      <c r="N1162">
        <v>0.43249818728602002</v>
      </c>
      <c r="O1162">
        <v>16.213788457219799</v>
      </c>
      <c r="P1162">
        <v>196.86666666666599</v>
      </c>
      <c r="Q1162">
        <v>0.16465167823268601</v>
      </c>
    </row>
    <row r="1163" spans="1:17" hidden="1" x14ac:dyDescent="0.3">
      <c r="A1163" t="s">
        <v>2484</v>
      </c>
      <c r="B1163" t="s">
        <v>2485</v>
      </c>
      <c r="C1163" t="s">
        <v>3163</v>
      </c>
      <c r="D1163" t="s">
        <v>274</v>
      </c>
      <c r="E1163">
        <v>1995.7412893999999</v>
      </c>
      <c r="F1163">
        <v>554</v>
      </c>
      <c r="G1163">
        <v>18.4074574613376</v>
      </c>
      <c r="H1163">
        <v>2.0687475897343002</v>
      </c>
      <c r="I1163">
        <v>54.263472076245598</v>
      </c>
      <c r="J1163">
        <v>0.51645376121809805</v>
      </c>
      <c r="K1163">
        <v>520.058736546055</v>
      </c>
      <c r="L1163">
        <v>426.34533408264201</v>
      </c>
      <c r="M1163">
        <v>45.817741474653502</v>
      </c>
      <c r="N1163">
        <v>0.93219910280737395</v>
      </c>
      <c r="O1163">
        <v>15.496389891696699</v>
      </c>
      <c r="P1163">
        <v>82.027271233776801</v>
      </c>
      <c r="Q1163">
        <v>0.10270037294649199</v>
      </c>
    </row>
    <row r="1164" spans="1:17" hidden="1" x14ac:dyDescent="0.3">
      <c r="A1164" t="s">
        <v>2486</v>
      </c>
      <c r="B1164" t="s">
        <v>2487</v>
      </c>
      <c r="C1164" t="s">
        <v>3163</v>
      </c>
      <c r="D1164" t="s">
        <v>1021</v>
      </c>
      <c r="E1164">
        <v>1994.3074245</v>
      </c>
      <c r="F1164">
        <v>561.70000000000005</v>
      </c>
      <c r="G1164">
        <v>45.197189620807002</v>
      </c>
      <c r="H1164">
        <v>-17.2672482847425</v>
      </c>
      <c r="I1164">
        <v>72.662114488632994</v>
      </c>
      <c r="J1164">
        <v>0.16257866219512099</v>
      </c>
      <c r="K1164">
        <v>599.18752332273402</v>
      </c>
      <c r="L1164">
        <v>478.398564754701</v>
      </c>
      <c r="M1164">
        <v>28.397793380554901</v>
      </c>
      <c r="N1164">
        <v>0.70963258450344802</v>
      </c>
      <c r="O1164">
        <v>29.748976321879901</v>
      </c>
      <c r="P1164">
        <v>120.188161505292</v>
      </c>
      <c r="Q1164">
        <v>0.144063518738274</v>
      </c>
    </row>
    <row r="1165" spans="1:17" hidden="1" x14ac:dyDescent="0.3">
      <c r="A1165" t="s">
        <v>2488</v>
      </c>
      <c r="B1165" t="s">
        <v>2489</v>
      </c>
      <c r="C1165" t="s">
        <v>3163</v>
      </c>
      <c r="D1165" t="s">
        <v>521</v>
      </c>
      <c r="E1165">
        <v>1993.4055285699999</v>
      </c>
      <c r="F1165">
        <v>325.45</v>
      </c>
      <c r="G1165">
        <v>65.651093344955498</v>
      </c>
      <c r="H1165">
        <v>-1.6048389959181999</v>
      </c>
      <c r="I1165">
        <v>124.27347407138799</v>
      </c>
      <c r="J1165">
        <v>13.781814138170899</v>
      </c>
      <c r="K1165">
        <v>261.17254966451799</v>
      </c>
      <c r="L1165">
        <v>189.15707430287301</v>
      </c>
      <c r="M1165">
        <v>64.458980107076599</v>
      </c>
      <c r="N1165">
        <v>0.42598880804662698</v>
      </c>
      <c r="O1165">
        <v>12.84990013827</v>
      </c>
      <c r="P1165">
        <v>189.67512238540201</v>
      </c>
      <c r="Q1165">
        <v>3.7160452766007997E-2</v>
      </c>
    </row>
    <row r="1166" spans="1:17" hidden="1" x14ac:dyDescent="0.3">
      <c r="A1166" t="s">
        <v>2490</v>
      </c>
      <c r="B1166" t="s">
        <v>2491</v>
      </c>
      <c r="C1166" t="s">
        <v>3163</v>
      </c>
      <c r="D1166" t="s">
        <v>106</v>
      </c>
      <c r="E1166">
        <v>1993.13165968</v>
      </c>
      <c r="F1166">
        <v>8.1199999999999992</v>
      </c>
      <c r="G1166">
        <v>-58.052354135731598</v>
      </c>
      <c r="H1166">
        <v>15.545973571795701</v>
      </c>
      <c r="I1166">
        <v>-72.305515948384596</v>
      </c>
      <c r="J1166">
        <v>-0.54480521159980499</v>
      </c>
      <c r="K1166">
        <v>9.1435556697641704</v>
      </c>
      <c r="L1166">
        <v>13.359050276005</v>
      </c>
      <c r="M1166">
        <v>62.2493435934771</v>
      </c>
      <c r="N1166">
        <v>0.90453221923399796</v>
      </c>
      <c r="O1166">
        <v>234.35960591132999</v>
      </c>
      <c r="P1166">
        <v>33.552631578947299</v>
      </c>
      <c r="Q1166">
        <v>2.0308890726922001E-2</v>
      </c>
    </row>
    <row r="1167" spans="1:17" hidden="1" x14ac:dyDescent="0.3">
      <c r="A1167" t="s">
        <v>2492</v>
      </c>
      <c r="B1167" t="s">
        <v>2493</v>
      </c>
      <c r="C1167" t="s">
        <v>3163</v>
      </c>
      <c r="D1167" t="s">
        <v>1641</v>
      </c>
      <c r="E1167">
        <v>1992.8425144319999</v>
      </c>
      <c r="F1167">
        <v>91.56</v>
      </c>
      <c r="G1167">
        <v>-49.403984523755298</v>
      </c>
      <c r="H1167">
        <v>-6.74835273524962</v>
      </c>
      <c r="I1167">
        <v>-21.035004281833299</v>
      </c>
      <c r="J1167">
        <v>-0.70313828701053105</v>
      </c>
      <c r="K1167">
        <v>94.879838236897896</v>
      </c>
      <c r="L1167">
        <v>96.189129942188103</v>
      </c>
      <c r="M1167">
        <v>40.906664881914899</v>
      </c>
      <c r="N1167">
        <v>0.37910219252517102</v>
      </c>
      <c r="O1167">
        <v>41.437308868501503</v>
      </c>
      <c r="P1167">
        <v>10.313253012048101</v>
      </c>
      <c r="Q1167">
        <v>3.5335976979081002E-2</v>
      </c>
    </row>
    <row r="1168" spans="1:17" hidden="1" x14ac:dyDescent="0.3">
      <c r="A1168" t="s">
        <v>2494</v>
      </c>
      <c r="B1168" t="s">
        <v>2495</v>
      </c>
      <c r="C1168" t="s">
        <v>3163</v>
      </c>
      <c r="D1168" t="s">
        <v>1344</v>
      </c>
      <c r="E1168">
        <v>1992.59508665</v>
      </c>
      <c r="F1168">
        <v>769.3</v>
      </c>
      <c r="G1168">
        <v>-12.971472714557301</v>
      </c>
      <c r="H1168">
        <v>-3.3197529492381799</v>
      </c>
      <c r="I1168">
        <v>28.600646201212498</v>
      </c>
      <c r="J1168">
        <v>4.4862915723935801</v>
      </c>
      <c r="K1168">
        <v>786.71818115670101</v>
      </c>
      <c r="L1168">
        <v>723.81729876896702</v>
      </c>
      <c r="M1168">
        <v>53.663801541524599</v>
      </c>
      <c r="N1168">
        <v>0.200288790796643</v>
      </c>
      <c r="O1168">
        <v>29.793318601325801</v>
      </c>
      <c r="P1168">
        <v>70.387596899224803</v>
      </c>
      <c r="Q1168">
        <v>-2.9412535398119999E-2</v>
      </c>
    </row>
    <row r="1169" spans="1:17" hidden="1" x14ac:dyDescent="0.3">
      <c r="A1169" t="s">
        <v>2496</v>
      </c>
      <c r="B1169" t="s">
        <v>2497</v>
      </c>
      <c r="C1169" t="s">
        <v>3163</v>
      </c>
      <c r="D1169" t="s">
        <v>521</v>
      </c>
      <c r="E1169">
        <v>1991.9675084</v>
      </c>
      <c r="F1169">
        <v>2341.6</v>
      </c>
      <c r="G1169">
        <v>13.4042515765292</v>
      </c>
      <c r="H1169">
        <v>-2.00266134621668</v>
      </c>
      <c r="I1169">
        <v>35.166263076651603</v>
      </c>
      <c r="J1169">
        <v>4.1981259695497997</v>
      </c>
      <c r="K1169">
        <v>2427.76237584101</v>
      </c>
      <c r="L1169">
        <v>2129.9192893146301</v>
      </c>
      <c r="M1169">
        <v>43.508380537134201</v>
      </c>
      <c r="N1169">
        <v>0.19842006087838801</v>
      </c>
      <c r="O1169">
        <v>44.303040655961702</v>
      </c>
      <c r="P1169">
        <v>81.119232702943094</v>
      </c>
      <c r="Q1169">
        <v>-2.3737325385092999E-2</v>
      </c>
    </row>
    <row r="1170" spans="1:17" hidden="1" x14ac:dyDescent="0.3">
      <c r="A1170" t="s">
        <v>2498</v>
      </c>
      <c r="B1170" t="s">
        <v>2499</v>
      </c>
      <c r="C1170" t="s">
        <v>3163</v>
      </c>
      <c r="D1170" t="s">
        <v>266</v>
      </c>
      <c r="E1170">
        <v>1990.09613197</v>
      </c>
      <c r="F1170">
        <v>1282.3</v>
      </c>
      <c r="G1170">
        <v>-32.031760442197701</v>
      </c>
      <c r="H1170">
        <v>-3.5770124083983599</v>
      </c>
      <c r="I1170">
        <v>-13.6407316950084</v>
      </c>
      <c r="J1170">
        <v>1.7622302992179</v>
      </c>
      <c r="K1170">
        <v>1303.3518276729301</v>
      </c>
      <c r="L1170">
        <v>1312.61400079089</v>
      </c>
      <c r="M1170">
        <v>39.048862027676599</v>
      </c>
      <c r="N1170">
        <v>0.68661099104189305</v>
      </c>
      <c r="O1170">
        <v>18.8216486001715</v>
      </c>
      <c r="P1170">
        <v>11.903307443930499</v>
      </c>
      <c r="Q1170">
        <v>9.9946687415300006E-3</v>
      </c>
    </row>
    <row r="1171" spans="1:17" hidden="1" x14ac:dyDescent="0.3">
      <c r="A1171" t="s">
        <v>2500</v>
      </c>
      <c r="B1171" t="s">
        <v>2501</v>
      </c>
      <c r="C1171" t="s">
        <v>3163</v>
      </c>
      <c r="D1171" t="s">
        <v>2502</v>
      </c>
      <c r="E1171">
        <v>1989.25321874</v>
      </c>
      <c r="F1171">
        <v>1841.8</v>
      </c>
      <c r="G1171">
        <v>340.53670042372102</v>
      </c>
      <c r="H1171">
        <v>-3.02900482954978</v>
      </c>
      <c r="I1171">
        <v>17.356155429216301</v>
      </c>
      <c r="J1171">
        <v>9.37680976748128</v>
      </c>
      <c r="K1171">
        <v>1851.98878057204</v>
      </c>
      <c r="L1171">
        <v>1533.8354804707301</v>
      </c>
      <c r="M1171">
        <v>54.604992596066701</v>
      </c>
      <c r="N1171">
        <v>0.79853356389500096</v>
      </c>
      <c r="O1171">
        <v>22.706048430882799</v>
      </c>
      <c r="P1171">
        <v>422.86728176011297</v>
      </c>
      <c r="Q1171">
        <v>0.23918498426355</v>
      </c>
    </row>
    <row r="1172" spans="1:17" hidden="1" x14ac:dyDescent="0.3">
      <c r="A1172" t="s">
        <v>2503</v>
      </c>
      <c r="B1172" t="s">
        <v>2504</v>
      </c>
      <c r="C1172" t="s">
        <v>3163</v>
      </c>
      <c r="D1172" t="s">
        <v>138</v>
      </c>
      <c r="E1172">
        <v>1984.9252374599901</v>
      </c>
      <c r="F1172">
        <v>794.2</v>
      </c>
      <c r="G1172">
        <v>13.8125029801053</v>
      </c>
      <c r="H1172">
        <v>35.162594562463902</v>
      </c>
      <c r="I1172">
        <v>28.174880687506</v>
      </c>
      <c r="J1172">
        <v>23.823292947909401</v>
      </c>
      <c r="O1172">
        <v>0</v>
      </c>
      <c r="P1172">
        <v>47.703180212014097</v>
      </c>
    </row>
    <row r="1173" spans="1:17" hidden="1" x14ac:dyDescent="0.3">
      <c r="A1173" t="s">
        <v>2505</v>
      </c>
      <c r="B1173" t="s">
        <v>2506</v>
      </c>
      <c r="C1173" t="s">
        <v>3163</v>
      </c>
      <c r="D1173" t="s">
        <v>1700</v>
      </c>
      <c r="E1173">
        <v>1984.1380216</v>
      </c>
      <c r="F1173">
        <v>64.239999999999995</v>
      </c>
      <c r="G1173">
        <v>0.19104856755090699</v>
      </c>
      <c r="H1173">
        <v>3.9002116583403099</v>
      </c>
      <c r="I1173">
        <v>-8.1670082207237407</v>
      </c>
      <c r="J1173">
        <v>-2.0676470096526699E-2</v>
      </c>
      <c r="K1173">
        <v>62.375827044553397</v>
      </c>
      <c r="L1173">
        <v>59.166669283316402</v>
      </c>
      <c r="M1173">
        <v>58.880462682991599</v>
      </c>
      <c r="N1173">
        <v>1.0638788998363899</v>
      </c>
      <c r="O1173">
        <v>1.24533001245332</v>
      </c>
      <c r="P1173">
        <v>27.840796019900399</v>
      </c>
      <c r="Q1173">
        <v>-2.8254867209200001E-2</v>
      </c>
    </row>
    <row r="1174" spans="1:17" hidden="1" x14ac:dyDescent="0.3">
      <c r="A1174" t="s">
        <v>2507</v>
      </c>
      <c r="B1174" t="s">
        <v>2508</v>
      </c>
      <c r="C1174" t="s">
        <v>3163</v>
      </c>
      <c r="D1174" t="s">
        <v>130</v>
      </c>
      <c r="E1174">
        <v>1983.16853522</v>
      </c>
      <c r="F1174">
        <v>134.30000000000001</v>
      </c>
      <c r="G1174">
        <v>-16.6755622926851</v>
      </c>
      <c r="H1174">
        <v>-4.5490371706248398</v>
      </c>
      <c r="I1174">
        <v>-7.6553821083942903</v>
      </c>
      <c r="J1174">
        <v>6.7848314094478797</v>
      </c>
      <c r="K1174">
        <v>140.03279579109</v>
      </c>
      <c r="L1174">
        <v>124.769046024395</v>
      </c>
      <c r="M1174">
        <v>37.184118416974798</v>
      </c>
      <c r="N1174">
        <v>0.46669941174181501</v>
      </c>
      <c r="O1174">
        <v>33.060312732687898</v>
      </c>
      <c r="P1174">
        <v>51.751412429378497</v>
      </c>
      <c r="Q1174">
        <v>0.14675357702505601</v>
      </c>
    </row>
    <row r="1175" spans="1:17" hidden="1" x14ac:dyDescent="0.3">
      <c r="A1175" t="s">
        <v>2509</v>
      </c>
      <c r="B1175" t="s">
        <v>2510</v>
      </c>
      <c r="C1175" t="s">
        <v>3163</v>
      </c>
      <c r="D1175" t="s">
        <v>303</v>
      </c>
      <c r="E1175">
        <v>1979.700184</v>
      </c>
      <c r="F1175">
        <v>1477.3</v>
      </c>
      <c r="G1175">
        <v>385.818452323945</v>
      </c>
      <c r="H1175">
        <v>15.5860954582286</v>
      </c>
      <c r="I1175">
        <v>47.646065854058101</v>
      </c>
      <c r="J1175">
        <v>19.425565675182099</v>
      </c>
      <c r="K1175">
        <v>1392.1795728500099</v>
      </c>
      <c r="L1175">
        <v>1016.0289285843101</v>
      </c>
      <c r="M1175">
        <v>52.497694890097101</v>
      </c>
      <c r="N1175">
        <v>0.84412084469026105</v>
      </c>
      <c r="O1175">
        <v>9.6527448724023692</v>
      </c>
      <c r="P1175">
        <v>463.74737645487397</v>
      </c>
      <c r="Q1175">
        <v>0.19897282591280099</v>
      </c>
    </row>
    <row r="1176" spans="1:17" hidden="1" x14ac:dyDescent="0.3">
      <c r="A1176" t="s">
        <v>2511</v>
      </c>
      <c r="B1176" t="s">
        <v>2512</v>
      </c>
      <c r="C1176" t="s">
        <v>3163</v>
      </c>
      <c r="D1176" t="s">
        <v>266</v>
      </c>
      <c r="E1176">
        <v>1979.1542967</v>
      </c>
      <c r="F1176">
        <v>3105.15</v>
      </c>
      <c r="G1176">
        <v>1177.81896049181</v>
      </c>
      <c r="H1176">
        <v>-22.212628674593901</v>
      </c>
      <c r="I1176">
        <v>264.10653095673001</v>
      </c>
      <c r="J1176">
        <v>-2.5952817054282198</v>
      </c>
      <c r="K1176">
        <v>3429.8933063069198</v>
      </c>
      <c r="L1176">
        <v>2254.1808415534101</v>
      </c>
      <c r="M1176">
        <v>29.8964012860724</v>
      </c>
      <c r="N1176">
        <v>1.2710801393728199</v>
      </c>
      <c r="O1176">
        <v>34.4540521391881</v>
      </c>
      <c r="P1176">
        <v>1344.2558139534799</v>
      </c>
    </row>
    <row r="1177" spans="1:17" hidden="1" x14ac:dyDescent="0.3">
      <c r="A1177" t="s">
        <v>2513</v>
      </c>
      <c r="B1177" t="s">
        <v>2514</v>
      </c>
      <c r="C1177" t="s">
        <v>3163</v>
      </c>
      <c r="D1177" t="s">
        <v>172</v>
      </c>
      <c r="E1177">
        <v>1976.8953750000001</v>
      </c>
      <c r="F1177">
        <v>1981.85</v>
      </c>
      <c r="G1177">
        <v>-25.593525302728299</v>
      </c>
      <c r="H1177">
        <v>-6.7125127006898397</v>
      </c>
      <c r="I1177">
        <v>-13.7172731643813</v>
      </c>
      <c r="J1177">
        <v>-1.64436874363287</v>
      </c>
      <c r="K1177">
        <v>2082.4276720856401</v>
      </c>
      <c r="L1177">
        <v>2081.5084030898201</v>
      </c>
      <c r="M1177">
        <v>40.120079646292702</v>
      </c>
      <c r="N1177">
        <v>0.915433931547734</v>
      </c>
      <c r="O1177">
        <v>40.207381991573499</v>
      </c>
      <c r="P1177">
        <v>17.269230769230699</v>
      </c>
      <c r="Q1177">
        <v>0.114715269664921</v>
      </c>
    </row>
    <row r="1178" spans="1:17" hidden="1" x14ac:dyDescent="0.3">
      <c r="A1178" t="s">
        <v>2515</v>
      </c>
      <c r="B1178" t="s">
        <v>2516</v>
      </c>
      <c r="C1178" t="s">
        <v>3163</v>
      </c>
      <c r="D1178" t="s">
        <v>21</v>
      </c>
      <c r="E1178">
        <v>1974.0388495950001</v>
      </c>
      <c r="F1178">
        <v>217.27</v>
      </c>
      <c r="G1178">
        <v>-67.502525479623401</v>
      </c>
      <c r="H1178">
        <v>-14.492643395850401</v>
      </c>
      <c r="I1178">
        <v>-42.0413985685908</v>
      </c>
      <c r="J1178">
        <v>3.82329294790941</v>
      </c>
      <c r="K1178">
        <v>232.41551907889499</v>
      </c>
      <c r="M1178">
        <v>39.9372354916989</v>
      </c>
      <c r="N1178">
        <v>0.69895309403715999</v>
      </c>
      <c r="O1178">
        <v>95.010816035347702</v>
      </c>
      <c r="P1178">
        <v>5.9853658536585401</v>
      </c>
    </row>
    <row r="1179" spans="1:17" hidden="1" x14ac:dyDescent="0.3">
      <c r="A1179" t="s">
        <v>2517</v>
      </c>
      <c r="B1179" t="s">
        <v>2518</v>
      </c>
      <c r="C1179" t="s">
        <v>3163</v>
      </c>
      <c r="D1179" t="s">
        <v>539</v>
      </c>
      <c r="E1179">
        <v>1970.9104261499999</v>
      </c>
      <c r="F1179">
        <v>97.95</v>
      </c>
      <c r="G1179">
        <v>81.560514885675204</v>
      </c>
      <c r="H1179">
        <v>2.8791781569220598</v>
      </c>
      <c r="I1179">
        <v>15.5607905881329</v>
      </c>
      <c r="J1179">
        <v>-0.69457344256184705</v>
      </c>
      <c r="K1179">
        <v>96.750201329596393</v>
      </c>
      <c r="L1179">
        <v>81.452030321033106</v>
      </c>
      <c r="M1179">
        <v>46.022683067464499</v>
      </c>
      <c r="N1179">
        <v>1.0257325793688901</v>
      </c>
      <c r="O1179">
        <v>32.7207759060745</v>
      </c>
      <c r="P1179">
        <v>144.875</v>
      </c>
      <c r="Q1179">
        <v>0.17179987551793199</v>
      </c>
    </row>
    <row r="1180" spans="1:17" hidden="1" x14ac:dyDescent="0.3">
      <c r="A1180" t="s">
        <v>2519</v>
      </c>
      <c r="B1180" t="s">
        <v>2520</v>
      </c>
      <c r="C1180" t="s">
        <v>3163</v>
      </c>
      <c r="D1180" t="s">
        <v>405</v>
      </c>
      <c r="E1180">
        <v>1967.4541205999999</v>
      </c>
      <c r="F1180">
        <v>253.1</v>
      </c>
      <c r="G1180">
        <v>77.659339067486997</v>
      </c>
      <c r="H1180">
        <v>77.569197622886506</v>
      </c>
      <c r="I1180">
        <v>95.125668515426796</v>
      </c>
      <c r="J1180">
        <v>69.014469418497598</v>
      </c>
      <c r="K1180">
        <v>142.97045311412501</v>
      </c>
      <c r="L1180">
        <v>126.553694316784</v>
      </c>
      <c r="M1180">
        <v>97.001592173406905</v>
      </c>
      <c r="N1180">
        <v>2.6133986705513399</v>
      </c>
      <c r="O1180">
        <v>0</v>
      </c>
      <c r="P1180">
        <v>159.45668887749801</v>
      </c>
      <c r="Q1180">
        <v>7.2361596549429003E-2</v>
      </c>
    </row>
    <row r="1181" spans="1:17" hidden="1" x14ac:dyDescent="0.3">
      <c r="A1181" t="s">
        <v>2521</v>
      </c>
      <c r="B1181" t="s">
        <v>2522</v>
      </c>
      <c r="C1181" t="s">
        <v>3163</v>
      </c>
      <c r="D1181" t="s">
        <v>400</v>
      </c>
      <c r="E1181">
        <v>1962.7249954199999</v>
      </c>
      <c r="F1181">
        <v>1561.35</v>
      </c>
      <c r="G1181">
        <v>48.1340865422344</v>
      </c>
      <c r="H1181">
        <v>1.1576455003000901</v>
      </c>
      <c r="I1181">
        <v>65.9874616774717</v>
      </c>
      <c r="J1181">
        <v>5.79849402029547</v>
      </c>
      <c r="K1181">
        <v>1489.7893030247301</v>
      </c>
      <c r="L1181">
        <v>1210.7888524258501</v>
      </c>
      <c r="M1181">
        <v>49.3337922490336</v>
      </c>
      <c r="N1181">
        <v>0.50765792088253503</v>
      </c>
      <c r="O1181">
        <v>9.1875620456656204</v>
      </c>
      <c r="P1181">
        <v>123.113746784795</v>
      </c>
      <c r="Q1181">
        <v>4.4109870255343998E-2</v>
      </c>
    </row>
    <row r="1182" spans="1:17" hidden="1" x14ac:dyDescent="0.3">
      <c r="A1182" t="s">
        <v>2523</v>
      </c>
      <c r="B1182" t="s">
        <v>2524</v>
      </c>
      <c r="C1182" t="s">
        <v>3163</v>
      </c>
      <c r="D1182" t="s">
        <v>274</v>
      </c>
      <c r="E1182">
        <v>1960.3656206999999</v>
      </c>
      <c r="F1182">
        <v>641</v>
      </c>
      <c r="G1182">
        <v>-69.773951756585305</v>
      </c>
      <c r="H1182">
        <v>4.8027893799018999</v>
      </c>
      <c r="I1182">
        <v>-32.157584384107501</v>
      </c>
      <c r="J1182">
        <v>8.6538014224856799</v>
      </c>
      <c r="K1182">
        <v>627.58059921355903</v>
      </c>
      <c r="L1182">
        <v>726.21444501350004</v>
      </c>
      <c r="M1182">
        <v>67.6647037886014</v>
      </c>
      <c r="N1182">
        <v>1.5257034503881299</v>
      </c>
      <c r="O1182">
        <v>78.627145085803406</v>
      </c>
      <c r="P1182">
        <v>12.062937062936999</v>
      </c>
    </row>
    <row r="1183" spans="1:17" hidden="1" x14ac:dyDescent="0.3">
      <c r="A1183" t="s">
        <v>2525</v>
      </c>
      <c r="B1183" t="s">
        <v>2526</v>
      </c>
      <c r="C1183" t="s">
        <v>3163</v>
      </c>
      <c r="D1183" t="s">
        <v>184</v>
      </c>
      <c r="E1183">
        <v>1953.24916448</v>
      </c>
      <c r="F1183">
        <v>821.2</v>
      </c>
      <c r="G1183">
        <v>128.165142442855</v>
      </c>
      <c r="H1183">
        <v>-51.756187018964297</v>
      </c>
      <c r="I1183">
        <v>81.484534880946796</v>
      </c>
      <c r="J1183">
        <v>13.6202100696347</v>
      </c>
      <c r="K1183">
        <v>772.59471696476703</v>
      </c>
      <c r="L1183">
        <v>549.55897150295505</v>
      </c>
      <c r="M1183">
        <v>44.138800524636203</v>
      </c>
      <c r="N1183">
        <v>0.53132823840292898</v>
      </c>
      <c r="O1183">
        <v>26.637847053093001</v>
      </c>
      <c r="P1183">
        <v>190.921973253033</v>
      </c>
      <c r="Q1183">
        <v>0.21608306203859801</v>
      </c>
    </row>
    <row r="1184" spans="1:17" hidden="1" x14ac:dyDescent="0.3">
      <c r="A1184" t="s">
        <v>2527</v>
      </c>
      <c r="B1184" t="s">
        <v>2528</v>
      </c>
      <c r="C1184" t="s">
        <v>3163</v>
      </c>
      <c r="D1184" t="s">
        <v>83</v>
      </c>
      <c r="E1184">
        <v>1948.2004509000001</v>
      </c>
      <c r="F1184">
        <v>291.95</v>
      </c>
      <c r="G1184">
        <v>97.108002921214094</v>
      </c>
      <c r="H1184">
        <v>-12.9913706992792</v>
      </c>
      <c r="I1184">
        <v>128.87720009089099</v>
      </c>
      <c r="J1184">
        <v>18.170776899038</v>
      </c>
      <c r="K1184">
        <v>242.29738183033101</v>
      </c>
      <c r="L1184">
        <v>168.078672971929</v>
      </c>
      <c r="M1184">
        <v>60.245063234668201</v>
      </c>
      <c r="N1184">
        <v>0.39343465499243302</v>
      </c>
      <c r="O1184">
        <v>23.432094536735701</v>
      </c>
      <c r="P1184">
        <v>213.75604513702299</v>
      </c>
      <c r="Q1184">
        <v>0.116205552174531</v>
      </c>
    </row>
    <row r="1185" spans="1:17" hidden="1" x14ac:dyDescent="0.3">
      <c r="A1185" t="s">
        <v>2529</v>
      </c>
      <c r="B1185" t="s">
        <v>2530</v>
      </c>
      <c r="C1185" t="s">
        <v>3163</v>
      </c>
      <c r="D1185" t="s">
        <v>759</v>
      </c>
      <c r="E1185">
        <v>1938.8596977750001</v>
      </c>
      <c r="F1185">
        <v>750.75</v>
      </c>
      <c r="G1185">
        <v>12.0204060316434</v>
      </c>
      <c r="H1185">
        <v>-10.1918392019008</v>
      </c>
      <c r="I1185">
        <v>-35.464028310652097</v>
      </c>
      <c r="J1185">
        <v>0.451628871157852</v>
      </c>
      <c r="K1185">
        <v>803.22172192456605</v>
      </c>
      <c r="L1185">
        <v>803.49971284823596</v>
      </c>
      <c r="M1185">
        <v>36.090413386558502</v>
      </c>
      <c r="N1185">
        <v>0.50465958734342997</v>
      </c>
      <c r="O1185">
        <v>73.160173160173102</v>
      </c>
      <c r="P1185">
        <v>48.9583333333333</v>
      </c>
      <c r="Q1185">
        <v>0.17318792616369899</v>
      </c>
    </row>
    <row r="1186" spans="1:17" hidden="1" x14ac:dyDescent="0.3">
      <c r="A1186" t="s">
        <v>2531</v>
      </c>
      <c r="B1186" t="s">
        <v>2532</v>
      </c>
      <c r="C1186" t="s">
        <v>3163</v>
      </c>
      <c r="D1186" t="s">
        <v>429</v>
      </c>
      <c r="E1186">
        <v>1929.4169374999999</v>
      </c>
      <c r="F1186">
        <v>3233.75</v>
      </c>
      <c r="G1186">
        <v>191.918589696808</v>
      </c>
      <c r="H1186">
        <v>5.9568566526136504</v>
      </c>
      <c r="I1186">
        <v>21.310500498911001</v>
      </c>
      <c r="J1186">
        <v>9.1233263592024194</v>
      </c>
      <c r="K1186">
        <v>3128.18230946934</v>
      </c>
      <c r="L1186">
        <v>2559.5081152120601</v>
      </c>
      <c r="M1186">
        <v>60.763293059634996</v>
      </c>
      <c r="N1186">
        <v>1.21604929626776</v>
      </c>
      <c r="O1186">
        <v>26.331658291457199</v>
      </c>
      <c r="P1186">
        <v>223.375</v>
      </c>
      <c r="Q1186">
        <v>0.124473184623335</v>
      </c>
    </row>
    <row r="1187" spans="1:17" hidden="1" x14ac:dyDescent="0.3">
      <c r="A1187" t="s">
        <v>2533</v>
      </c>
      <c r="B1187" t="s">
        <v>2534</v>
      </c>
      <c r="C1187" t="s">
        <v>3163</v>
      </c>
      <c r="D1187" t="s">
        <v>184</v>
      </c>
      <c r="E1187">
        <v>1924.9923577500001</v>
      </c>
      <c r="F1187">
        <v>311.85000000000002</v>
      </c>
      <c r="G1187">
        <v>16.112400237159001</v>
      </c>
      <c r="H1187">
        <v>-5.2399402582921901</v>
      </c>
      <c r="I1187">
        <v>-1.6038202453861099</v>
      </c>
      <c r="J1187">
        <v>5.86008224556827</v>
      </c>
      <c r="K1187">
        <v>333.56117823820398</v>
      </c>
      <c r="L1187">
        <v>304.918219462217</v>
      </c>
      <c r="M1187">
        <v>35.164679153151901</v>
      </c>
      <c r="N1187">
        <v>0.34593908022341102</v>
      </c>
      <c r="O1187">
        <v>26.919993586660201</v>
      </c>
      <c r="P1187">
        <v>63.263703471022403</v>
      </c>
      <c r="Q1187">
        <v>0.15893509104470399</v>
      </c>
    </row>
    <row r="1188" spans="1:17" hidden="1" x14ac:dyDescent="0.3">
      <c r="A1188" t="s">
        <v>2535</v>
      </c>
      <c r="B1188" t="s">
        <v>2536</v>
      </c>
      <c r="C1188" t="s">
        <v>3163</v>
      </c>
      <c r="D1188" t="s">
        <v>122</v>
      </c>
      <c r="E1188">
        <v>1913.906806021</v>
      </c>
      <c r="F1188">
        <v>121.97</v>
      </c>
      <c r="G1188">
        <v>-43.124066564528299</v>
      </c>
      <c r="H1188">
        <v>-10.9068098426725</v>
      </c>
      <c r="I1188">
        <v>-29.868034395351199</v>
      </c>
      <c r="J1188">
        <v>2.19519377435569</v>
      </c>
      <c r="K1188">
        <v>132.50950990241199</v>
      </c>
      <c r="L1188">
        <v>140.130182071376</v>
      </c>
      <c r="M1188">
        <v>29.4692245367014</v>
      </c>
      <c r="N1188">
        <v>0.46435204597726498</v>
      </c>
      <c r="O1188">
        <v>59.055505452160297</v>
      </c>
      <c r="P1188">
        <v>2.4011418016958999</v>
      </c>
    </row>
    <row r="1189" spans="1:17" hidden="1" x14ac:dyDescent="0.3">
      <c r="A1189" t="s">
        <v>2537</v>
      </c>
      <c r="B1189" t="s">
        <v>2538</v>
      </c>
      <c r="C1189" t="s">
        <v>3163</v>
      </c>
      <c r="D1189" t="s">
        <v>1700</v>
      </c>
      <c r="E1189">
        <v>1906.0882018</v>
      </c>
      <c r="F1189">
        <v>65.83</v>
      </c>
      <c r="G1189">
        <v>0.92478421665306199</v>
      </c>
      <c r="H1189">
        <v>4.2959680579737096</v>
      </c>
      <c r="I1189">
        <v>-8.2101263714040797</v>
      </c>
      <c r="J1189">
        <v>0.189090844571497</v>
      </c>
      <c r="K1189">
        <v>63.917737736287201</v>
      </c>
      <c r="L1189">
        <v>60.660435771233402</v>
      </c>
      <c r="M1189">
        <v>59.453032016997597</v>
      </c>
      <c r="N1189">
        <v>1.1645420688510399</v>
      </c>
      <c r="O1189">
        <v>2.6127905210390399</v>
      </c>
      <c r="P1189">
        <v>28.0241151302994</v>
      </c>
      <c r="Q1189">
        <v>-2.8326200589973E-2</v>
      </c>
    </row>
    <row r="1190" spans="1:17" hidden="1" x14ac:dyDescent="0.3">
      <c r="A1190" t="s">
        <v>2539</v>
      </c>
      <c r="B1190" t="s">
        <v>2540</v>
      </c>
      <c r="C1190" t="s">
        <v>3163</v>
      </c>
      <c r="D1190" t="s">
        <v>1700</v>
      </c>
      <c r="E1190">
        <v>1905.052968</v>
      </c>
      <c r="F1190">
        <v>65.86</v>
      </c>
      <c r="G1190">
        <v>0.52286797356908099</v>
      </c>
      <c r="H1190">
        <v>4.4974602697613397</v>
      </c>
      <c r="I1190">
        <v>-7.9970298792127803</v>
      </c>
      <c r="J1190">
        <v>0.40220824346089701</v>
      </c>
      <c r="K1190">
        <v>63.919781206652999</v>
      </c>
      <c r="L1190">
        <v>60.641842567818401</v>
      </c>
      <c r="M1190">
        <v>55.931821315525497</v>
      </c>
      <c r="N1190">
        <v>1.1131060822044301</v>
      </c>
      <c r="O1190">
        <v>4.4640145763741303</v>
      </c>
      <c r="P1190">
        <v>29.6456692913385</v>
      </c>
      <c r="Q1190">
        <v>-2.9924776916618E-2</v>
      </c>
    </row>
    <row r="1191" spans="1:17" hidden="1" x14ac:dyDescent="0.3">
      <c r="A1191" t="s">
        <v>2541</v>
      </c>
      <c r="B1191" t="s">
        <v>2542</v>
      </c>
      <c r="C1191" t="s">
        <v>3163</v>
      </c>
      <c r="D1191" t="s">
        <v>746</v>
      </c>
      <c r="E1191">
        <v>1901.11000107</v>
      </c>
      <c r="F1191">
        <v>809.45</v>
      </c>
      <c r="G1191">
        <v>41.446903642791703</v>
      </c>
      <c r="H1191">
        <v>1.2714933550965499</v>
      </c>
      <c r="I1191">
        <v>10.0419958681839</v>
      </c>
      <c r="J1191">
        <v>3.8326175576667598</v>
      </c>
      <c r="K1191">
        <v>796.3778577539</v>
      </c>
      <c r="L1191">
        <v>710.531219309123</v>
      </c>
      <c r="M1191">
        <v>43.078312623575101</v>
      </c>
      <c r="N1191">
        <v>1.32088216283499</v>
      </c>
      <c r="O1191">
        <v>2.5387608870220499</v>
      </c>
      <c r="P1191">
        <v>82.493518205388298</v>
      </c>
      <c r="Q1191">
        <v>-3.6227040049000002E-5</v>
      </c>
    </row>
    <row r="1192" spans="1:17" hidden="1" x14ac:dyDescent="0.3">
      <c r="A1192" t="s">
        <v>2543</v>
      </c>
      <c r="B1192" t="s">
        <v>2544</v>
      </c>
      <c r="C1192" t="s">
        <v>3163</v>
      </c>
      <c r="D1192" t="s">
        <v>277</v>
      </c>
      <c r="E1192">
        <v>1895.4661938500001</v>
      </c>
      <c r="F1192">
        <v>302.3</v>
      </c>
      <c r="G1192">
        <v>-3.7545308472992298</v>
      </c>
      <c r="H1192">
        <v>-5.6293229042631703</v>
      </c>
      <c r="I1192">
        <v>-28.7523236711294</v>
      </c>
      <c r="J1192">
        <v>2.7430009771064801</v>
      </c>
      <c r="K1192">
        <v>315.72571268386201</v>
      </c>
      <c r="L1192">
        <v>313.59719050378101</v>
      </c>
      <c r="M1192">
        <v>42.702966148710097</v>
      </c>
      <c r="N1192">
        <v>0.51873328448968103</v>
      </c>
      <c r="O1192">
        <v>39.811445583857001</v>
      </c>
      <c r="P1192">
        <v>42.125058768218103</v>
      </c>
      <c r="Q1192">
        <v>8.3172716473533997E-2</v>
      </c>
    </row>
    <row r="1193" spans="1:17" hidden="1" x14ac:dyDescent="0.3">
      <c r="A1193" t="s">
        <v>2545</v>
      </c>
      <c r="B1193" t="s">
        <v>2546</v>
      </c>
      <c r="C1193" t="s">
        <v>3163</v>
      </c>
      <c r="D1193" t="s">
        <v>460</v>
      </c>
      <c r="E1193">
        <v>1893.5037278299999</v>
      </c>
      <c r="F1193">
        <v>365.3</v>
      </c>
      <c r="G1193">
        <v>7.2629648238573701</v>
      </c>
      <c r="H1193">
        <v>-6.9490380509859699</v>
      </c>
      <c r="I1193">
        <v>-10.221581389452</v>
      </c>
      <c r="J1193">
        <v>2.6277102684557501</v>
      </c>
      <c r="K1193">
        <v>357.27147758440202</v>
      </c>
      <c r="L1193">
        <v>348.68326962267201</v>
      </c>
      <c r="M1193">
        <v>60.916173522402502</v>
      </c>
      <c r="N1193">
        <v>1.1025763002059199</v>
      </c>
      <c r="O1193">
        <v>23.870791130577501</v>
      </c>
      <c r="P1193">
        <v>38.818164544936302</v>
      </c>
      <c r="Q1193">
        <v>-3.7482180810538002E-2</v>
      </c>
    </row>
    <row r="1194" spans="1:17" hidden="1" x14ac:dyDescent="0.3">
      <c r="A1194" t="s">
        <v>2547</v>
      </c>
      <c r="B1194" t="s">
        <v>2548</v>
      </c>
      <c r="C1194" t="s">
        <v>3163</v>
      </c>
      <c r="D1194" t="s">
        <v>1508</v>
      </c>
      <c r="E1194">
        <v>1886.285072875</v>
      </c>
      <c r="F1194">
        <v>264.25</v>
      </c>
      <c r="G1194">
        <v>14.557688361875799</v>
      </c>
      <c r="H1194">
        <v>-16.793196584275702</v>
      </c>
      <c r="I1194">
        <v>25.4140007840819</v>
      </c>
      <c r="J1194">
        <v>-3.6231545600439201</v>
      </c>
      <c r="K1194">
        <v>293.72024033514498</v>
      </c>
      <c r="L1194">
        <v>254.770427733822</v>
      </c>
      <c r="M1194">
        <v>25.757013518629599</v>
      </c>
      <c r="N1194">
        <v>0.89598352897869404</v>
      </c>
      <c r="O1194">
        <v>36.329233680226999</v>
      </c>
      <c r="P1194">
        <v>95.740740740740705</v>
      </c>
      <c r="Q1194">
        <v>6.3693012797503001E-2</v>
      </c>
    </row>
    <row r="1195" spans="1:17" hidden="1" x14ac:dyDescent="0.3">
      <c r="A1195" t="s">
        <v>2549</v>
      </c>
      <c r="B1195" t="s">
        <v>2550</v>
      </c>
      <c r="C1195" t="s">
        <v>3163</v>
      </c>
      <c r="D1195" t="s">
        <v>539</v>
      </c>
      <c r="E1195">
        <v>1881.0884294499999</v>
      </c>
      <c r="F1195">
        <v>374.75</v>
      </c>
      <c r="G1195">
        <v>-17.305907610667099</v>
      </c>
      <c r="H1195">
        <v>-2.5482092135653098</v>
      </c>
      <c r="I1195">
        <v>-23.2029281011332</v>
      </c>
      <c r="J1195">
        <v>8.3123556742602709</v>
      </c>
      <c r="K1195">
        <v>443.92607126186903</v>
      </c>
      <c r="L1195">
        <v>423.85557096964902</v>
      </c>
      <c r="M1195">
        <v>44.6818639459295</v>
      </c>
      <c r="N1195">
        <v>0.46890722951213298</v>
      </c>
      <c r="O1195">
        <v>66.777851901267496</v>
      </c>
      <c r="P1195">
        <v>44.134615384615302</v>
      </c>
    </row>
    <row r="1196" spans="1:17" hidden="1" x14ac:dyDescent="0.3">
      <c r="A1196" t="s">
        <v>2551</v>
      </c>
      <c r="B1196" t="s">
        <v>2552</v>
      </c>
      <c r="C1196" t="s">
        <v>3163</v>
      </c>
      <c r="D1196" t="s">
        <v>539</v>
      </c>
      <c r="E1196">
        <v>1867.3723854719999</v>
      </c>
      <c r="F1196">
        <v>159.72</v>
      </c>
      <c r="G1196">
        <v>215.503115084293</v>
      </c>
      <c r="H1196">
        <v>55.905838856695098</v>
      </c>
      <c r="I1196">
        <v>121.946676812351</v>
      </c>
      <c r="J1196">
        <v>62.111155461335798</v>
      </c>
      <c r="K1196">
        <v>103.09208374048301</v>
      </c>
      <c r="L1196">
        <v>83.432609375459094</v>
      </c>
      <c r="M1196">
        <v>90.097897747218497</v>
      </c>
      <c r="N1196">
        <v>2.8186522601884798</v>
      </c>
      <c r="O1196">
        <v>4.0508389681943298</v>
      </c>
      <c r="P1196">
        <v>272.53150932894903</v>
      </c>
      <c r="Q1196">
        <v>0.14320886540005701</v>
      </c>
    </row>
    <row r="1197" spans="1:17" hidden="1" x14ac:dyDescent="0.3">
      <c r="A1197" t="s">
        <v>2553</v>
      </c>
      <c r="B1197" t="s">
        <v>2554</v>
      </c>
      <c r="C1197" t="s">
        <v>3163</v>
      </c>
      <c r="D1197" t="s">
        <v>400</v>
      </c>
      <c r="E1197">
        <v>1867.228437555</v>
      </c>
      <c r="F1197">
        <v>466.65</v>
      </c>
      <c r="G1197">
        <v>3.6655550737029898</v>
      </c>
      <c r="H1197">
        <v>-2.1741330763233901</v>
      </c>
      <c r="I1197">
        <v>33.919432558389502</v>
      </c>
      <c r="J1197">
        <v>2.9407462958786699</v>
      </c>
      <c r="K1197">
        <v>460.87404665216599</v>
      </c>
      <c r="L1197">
        <v>401.69917290455999</v>
      </c>
      <c r="M1197">
        <v>41.704909243455297</v>
      </c>
      <c r="N1197">
        <v>0.368625888768294</v>
      </c>
      <c r="O1197">
        <v>13.950498232079701</v>
      </c>
      <c r="P1197">
        <v>66.422967189728894</v>
      </c>
      <c r="Q1197">
        <v>-6.8614447878267995E-2</v>
      </c>
    </row>
    <row r="1198" spans="1:17" hidden="1" x14ac:dyDescent="0.3">
      <c r="A1198" t="s">
        <v>2555</v>
      </c>
      <c r="B1198" t="s">
        <v>2556</v>
      </c>
      <c r="C1198" t="s">
        <v>3163</v>
      </c>
      <c r="D1198" t="s">
        <v>236</v>
      </c>
      <c r="E1198">
        <v>1855.0559129849901</v>
      </c>
      <c r="F1198">
        <v>811.95</v>
      </c>
      <c r="G1198">
        <v>19.168259204104899</v>
      </c>
      <c r="H1198">
        <v>-11.808499585153299</v>
      </c>
      <c r="I1198">
        <v>22.139274013498301</v>
      </c>
      <c r="J1198">
        <v>-1.7353867586920499</v>
      </c>
      <c r="K1198">
        <v>855.03008900767099</v>
      </c>
      <c r="L1198">
        <v>716.08917107748198</v>
      </c>
      <c r="M1198">
        <v>33.479426773116103</v>
      </c>
      <c r="N1198">
        <v>0.80831992900827798</v>
      </c>
      <c r="O1198">
        <v>29.195147484450999</v>
      </c>
      <c r="P1198">
        <v>74.974140160331004</v>
      </c>
      <c r="Q1198">
        <v>2.6214616980151002E-2</v>
      </c>
    </row>
    <row r="1199" spans="1:17" hidden="1" x14ac:dyDescent="0.3">
      <c r="A1199" t="s">
        <v>2557</v>
      </c>
      <c r="B1199" t="s">
        <v>2558</v>
      </c>
      <c r="C1199" t="s">
        <v>3163</v>
      </c>
      <c r="D1199" t="s">
        <v>21</v>
      </c>
      <c r="E1199">
        <v>1849.3748505599999</v>
      </c>
      <c r="F1199">
        <v>1570.7</v>
      </c>
      <c r="G1199">
        <v>212.84551111421601</v>
      </c>
      <c r="H1199">
        <v>4.03316663660393</v>
      </c>
      <c r="I1199">
        <v>55.791760510215902</v>
      </c>
      <c r="J1199">
        <v>25.723614491317701</v>
      </c>
      <c r="K1199">
        <v>1517.84753736123</v>
      </c>
      <c r="L1199">
        <v>1185.5726578920201</v>
      </c>
      <c r="M1199">
        <v>51.475338937568502</v>
      </c>
      <c r="N1199">
        <v>0.74205906710802405</v>
      </c>
      <c r="O1199">
        <v>18.673203030495898</v>
      </c>
      <c r="P1199">
        <v>276.98307932317198</v>
      </c>
      <c r="Q1199">
        <v>0.148323531063035</v>
      </c>
    </row>
    <row r="1200" spans="1:17" hidden="1" x14ac:dyDescent="0.3">
      <c r="A1200" t="s">
        <v>2559</v>
      </c>
      <c r="B1200" t="s">
        <v>2560</v>
      </c>
      <c r="C1200" t="s">
        <v>3163</v>
      </c>
      <c r="D1200" t="s">
        <v>51</v>
      </c>
      <c r="E1200">
        <v>1847.9627138000001</v>
      </c>
      <c r="F1200">
        <v>1922.2</v>
      </c>
      <c r="G1200">
        <v>74.243105165377401</v>
      </c>
      <c r="H1200">
        <v>-3.1562236113028099</v>
      </c>
      <c r="I1200">
        <v>35.700010895741599</v>
      </c>
      <c r="J1200">
        <v>6.9162537216869397</v>
      </c>
      <c r="K1200">
        <v>1614.9743526413999</v>
      </c>
      <c r="L1200">
        <v>1372.5153600050401</v>
      </c>
      <c r="M1200">
        <v>81.089967402982396</v>
      </c>
      <c r="N1200">
        <v>0.73486995136392397</v>
      </c>
      <c r="O1200">
        <v>3.2670897929455802</v>
      </c>
      <c r="P1200">
        <v>115.408752171233</v>
      </c>
      <c r="Q1200">
        <v>0.13055136730977801</v>
      </c>
    </row>
    <row r="1201" spans="1:17" hidden="1" x14ac:dyDescent="0.3">
      <c r="A1201" t="s">
        <v>2561</v>
      </c>
      <c r="B1201" t="s">
        <v>2562</v>
      </c>
      <c r="C1201" t="s">
        <v>3163</v>
      </c>
      <c r="D1201" t="s">
        <v>21</v>
      </c>
      <c r="E1201">
        <v>1846.8429499399999</v>
      </c>
      <c r="F1201">
        <v>1058.9000000000001</v>
      </c>
      <c r="G1201">
        <v>276.75520337089802</v>
      </c>
      <c r="H1201">
        <v>59.072282921644401</v>
      </c>
      <c r="I1201">
        <v>67.214726299872794</v>
      </c>
      <c r="J1201">
        <v>59.509007233623599</v>
      </c>
      <c r="K1201">
        <v>735.14393658023005</v>
      </c>
      <c r="L1201">
        <v>575.96650448739797</v>
      </c>
      <c r="M1201">
        <v>79.358332110951295</v>
      </c>
      <c r="N1201">
        <v>2.4552715105998</v>
      </c>
      <c r="O1201">
        <v>6.1667768438945902</v>
      </c>
      <c r="P1201">
        <v>326.97580645161298</v>
      </c>
      <c r="Q1201">
        <v>0.15298021579879401</v>
      </c>
    </row>
    <row r="1202" spans="1:17" hidden="1" x14ac:dyDescent="0.3">
      <c r="A1202" t="s">
        <v>2563</v>
      </c>
      <c r="B1202" t="s">
        <v>2564</v>
      </c>
      <c r="C1202" t="s">
        <v>3163</v>
      </c>
      <c r="D1202" t="s">
        <v>274</v>
      </c>
      <c r="E1202">
        <v>1840.028289225</v>
      </c>
      <c r="F1202">
        <v>3189.85</v>
      </c>
      <c r="G1202">
        <v>102.710537655984</v>
      </c>
      <c r="H1202">
        <v>5.4077237236162699</v>
      </c>
      <c r="I1202">
        <v>72.131662351102506</v>
      </c>
      <c r="J1202">
        <v>12.503481285468199</v>
      </c>
      <c r="K1202">
        <v>2874.9257188186102</v>
      </c>
      <c r="L1202">
        <v>2290.5378919180498</v>
      </c>
      <c r="M1202">
        <v>79.162708918997495</v>
      </c>
      <c r="N1202">
        <v>0.87538910262695901</v>
      </c>
      <c r="O1202">
        <v>9.6916782920827007</v>
      </c>
      <c r="P1202">
        <v>151.466298778084</v>
      </c>
      <c r="Q1202">
        <v>0.18032655644531201</v>
      </c>
    </row>
    <row r="1203" spans="1:17" hidden="1" x14ac:dyDescent="0.3">
      <c r="A1203" t="s">
        <v>2565</v>
      </c>
      <c r="B1203" t="s">
        <v>2566</v>
      </c>
      <c r="C1203" t="s">
        <v>3163</v>
      </c>
      <c r="D1203" t="s">
        <v>106</v>
      </c>
      <c r="E1203">
        <v>1839.7096547199999</v>
      </c>
      <c r="F1203">
        <v>82.88</v>
      </c>
      <c r="G1203">
        <v>82.268580612383303</v>
      </c>
      <c r="H1203">
        <v>-13.3786717991537</v>
      </c>
      <c r="I1203">
        <v>14.955133992041899</v>
      </c>
      <c r="J1203">
        <v>5.3991728520345497</v>
      </c>
      <c r="K1203">
        <v>89.652458361133796</v>
      </c>
      <c r="L1203">
        <v>78.895604531074397</v>
      </c>
      <c r="M1203">
        <v>36.4878644562163</v>
      </c>
      <c r="N1203">
        <v>0.44346136349968801</v>
      </c>
      <c r="O1203">
        <v>30.188223938223899</v>
      </c>
      <c r="P1203">
        <v>114.659414659414</v>
      </c>
      <c r="Q1203">
        <v>7.6628091914944005E-2</v>
      </c>
    </row>
    <row r="1204" spans="1:17" hidden="1" x14ac:dyDescent="0.3">
      <c r="A1204" t="s">
        <v>2567</v>
      </c>
      <c r="B1204" t="s">
        <v>2568</v>
      </c>
      <c r="C1204" t="s">
        <v>3163</v>
      </c>
      <c r="D1204" t="s">
        <v>184</v>
      </c>
      <c r="E1204">
        <v>1836.150316</v>
      </c>
      <c r="F1204">
        <v>427.7</v>
      </c>
      <c r="G1204">
        <v>-32.938165571524102</v>
      </c>
      <c r="H1204">
        <v>-3.0562639329700398</v>
      </c>
      <c r="I1204">
        <v>-6.7811281369671903</v>
      </c>
      <c r="J1204">
        <v>8.4172824584384104E-2</v>
      </c>
      <c r="K1204">
        <v>432.06161607391198</v>
      </c>
      <c r="L1204">
        <v>425.00861117803601</v>
      </c>
      <c r="M1204">
        <v>42.963532286480799</v>
      </c>
      <c r="N1204">
        <v>0.54979659877226705</v>
      </c>
      <c r="O1204">
        <v>21.346738368014901</v>
      </c>
      <c r="P1204">
        <v>19.736842105263101</v>
      </c>
      <c r="Q1204">
        <v>-2.6086772125583E-2</v>
      </c>
    </row>
    <row r="1205" spans="1:17" hidden="1" x14ac:dyDescent="0.3">
      <c r="A1205" t="s">
        <v>2569</v>
      </c>
      <c r="B1205" t="s">
        <v>2570</v>
      </c>
      <c r="C1205" t="s">
        <v>3163</v>
      </c>
      <c r="D1205" t="s">
        <v>405</v>
      </c>
      <c r="E1205">
        <v>1835.93869578</v>
      </c>
      <c r="F1205">
        <v>588.1</v>
      </c>
      <c r="G1205">
        <v>5.7533220817541499</v>
      </c>
      <c r="H1205">
        <v>1.6569916970156899</v>
      </c>
      <c r="I1205">
        <v>-3.2420401628125299</v>
      </c>
      <c r="J1205">
        <v>5.0978027518309696</v>
      </c>
      <c r="K1205">
        <v>526.90110246318704</v>
      </c>
      <c r="L1205">
        <v>512.47427926452895</v>
      </c>
      <c r="M1205">
        <v>75.885516999977796</v>
      </c>
      <c r="N1205">
        <v>1.5129333466591599</v>
      </c>
      <c r="O1205">
        <v>28.9661622173099</v>
      </c>
      <c r="P1205">
        <v>45.569306930693003</v>
      </c>
      <c r="Q1205">
        <v>2.3020105003068E-2</v>
      </c>
    </row>
    <row r="1206" spans="1:17" hidden="1" x14ac:dyDescent="0.3">
      <c r="A1206" t="s">
        <v>2571</v>
      </c>
      <c r="B1206" t="s">
        <v>2572</v>
      </c>
      <c r="C1206" t="s">
        <v>3163</v>
      </c>
      <c r="D1206" t="s">
        <v>57</v>
      </c>
      <c r="E1206">
        <v>1833.6458921200001</v>
      </c>
      <c r="F1206">
        <v>18.829999999999998</v>
      </c>
      <c r="G1206">
        <v>-13.4321785180065</v>
      </c>
      <c r="H1206">
        <v>0.65123516248153102</v>
      </c>
      <c r="I1206">
        <v>3.0179366422732201</v>
      </c>
      <c r="J1206">
        <v>1.82871300210995</v>
      </c>
      <c r="K1206">
        <v>19.190541251951</v>
      </c>
      <c r="L1206">
        <v>18.6284708749989</v>
      </c>
      <c r="M1206">
        <v>44.116406570998599</v>
      </c>
      <c r="N1206">
        <v>0.458024408091178</v>
      </c>
      <c r="O1206">
        <v>48.964418481147099</v>
      </c>
      <c r="P1206">
        <v>34.5</v>
      </c>
      <c r="Q1206">
        <v>2.5606494731049E-2</v>
      </c>
    </row>
    <row r="1207" spans="1:17" hidden="1" x14ac:dyDescent="0.3">
      <c r="A1207" t="s">
        <v>2573</v>
      </c>
      <c r="B1207" t="s">
        <v>2574</v>
      </c>
      <c r="C1207" t="s">
        <v>3163</v>
      </c>
      <c r="D1207" t="s">
        <v>133</v>
      </c>
      <c r="E1207">
        <v>1831.6244392799999</v>
      </c>
      <c r="F1207">
        <v>136.97999999999999</v>
      </c>
      <c r="G1207">
        <v>234.08270314302399</v>
      </c>
      <c r="H1207">
        <v>15.7755210695482</v>
      </c>
      <c r="I1207">
        <v>30.183964249635199</v>
      </c>
      <c r="J1207">
        <v>6.68837231298878</v>
      </c>
      <c r="K1207">
        <v>119.19065275679201</v>
      </c>
      <c r="L1207">
        <v>101.64033107560201</v>
      </c>
      <c r="M1207">
        <v>29.7105599897139</v>
      </c>
      <c r="N1207">
        <v>2.3271104380262502</v>
      </c>
      <c r="O1207">
        <v>2.2047014162651601</v>
      </c>
      <c r="P1207">
        <v>340.30858244937298</v>
      </c>
    </row>
    <row r="1208" spans="1:17" hidden="1" x14ac:dyDescent="0.3">
      <c r="A1208" t="s">
        <v>2575</v>
      </c>
      <c r="B1208" t="s">
        <v>2576</v>
      </c>
      <c r="C1208" t="s">
        <v>3163</v>
      </c>
      <c r="D1208" t="s">
        <v>2577</v>
      </c>
      <c r="E1208">
        <v>1831.579575</v>
      </c>
      <c r="F1208">
        <v>1695.75</v>
      </c>
      <c r="G1208">
        <v>-11.5323080711097</v>
      </c>
      <c r="H1208">
        <v>-5.6671454083077997</v>
      </c>
      <c r="I1208">
        <v>7.7624216964437096</v>
      </c>
      <c r="J1208">
        <v>1.9235968992771899</v>
      </c>
      <c r="K1208">
        <v>1575.5250345698701</v>
      </c>
      <c r="L1208">
        <v>1426.76538843972</v>
      </c>
      <c r="M1208">
        <v>51.132449151133201</v>
      </c>
      <c r="N1208">
        <v>0.43703324808184102</v>
      </c>
      <c r="O1208">
        <v>10.8064278342916</v>
      </c>
      <c r="P1208">
        <v>68.731343283582007</v>
      </c>
      <c r="Q1208">
        <v>0.23868783698351601</v>
      </c>
    </row>
    <row r="1209" spans="1:17" hidden="1" x14ac:dyDescent="0.3">
      <c r="A1209" t="s">
        <v>2578</v>
      </c>
      <c r="B1209" t="s">
        <v>2579</v>
      </c>
      <c r="C1209" t="s">
        <v>3163</v>
      </c>
      <c r="D1209" t="s">
        <v>100</v>
      </c>
      <c r="E1209">
        <v>1830.065832</v>
      </c>
      <c r="F1209">
        <v>333.9</v>
      </c>
      <c r="G1209">
        <v>-39.285585588913001</v>
      </c>
      <c r="H1209">
        <v>-5.3836038929929497</v>
      </c>
      <c r="I1209">
        <v>-8.3225685116752501</v>
      </c>
      <c r="J1209">
        <v>3.86971703824817</v>
      </c>
      <c r="K1209">
        <v>337.74951308761899</v>
      </c>
      <c r="L1209">
        <v>341.97040530712502</v>
      </c>
      <c r="M1209">
        <v>48.143789371489802</v>
      </c>
      <c r="N1209">
        <v>0.45521925410588299</v>
      </c>
      <c r="O1209">
        <v>32.973944294699002</v>
      </c>
      <c r="P1209">
        <v>18.3832653784789</v>
      </c>
      <c r="Q1209">
        <v>5.3570155243985999E-2</v>
      </c>
    </row>
    <row r="1210" spans="1:17" hidden="1" x14ac:dyDescent="0.3">
      <c r="A1210" t="s">
        <v>2580</v>
      </c>
      <c r="B1210" t="s">
        <v>2581</v>
      </c>
      <c r="C1210" t="s">
        <v>3163</v>
      </c>
      <c r="D1210" t="s">
        <v>408</v>
      </c>
      <c r="E1210">
        <v>1826.61287668</v>
      </c>
      <c r="F1210">
        <v>3424.9</v>
      </c>
      <c r="G1210">
        <v>211.68420948647</v>
      </c>
      <c r="H1210">
        <v>-1.12835813271702</v>
      </c>
      <c r="I1210">
        <v>94.251671010878795</v>
      </c>
      <c r="J1210">
        <v>13.190760717551999</v>
      </c>
      <c r="K1210">
        <v>3368.8468547642401</v>
      </c>
      <c r="L1210">
        <v>2620.3943445884202</v>
      </c>
      <c r="M1210">
        <v>59.792335375446498</v>
      </c>
      <c r="N1210">
        <v>0.75049890231086902</v>
      </c>
      <c r="O1210">
        <v>40.592426056235198</v>
      </c>
      <c r="P1210">
        <v>282.07273538598798</v>
      </c>
      <c r="Q1210">
        <v>0.228336333622671</v>
      </c>
    </row>
    <row r="1211" spans="1:17" hidden="1" x14ac:dyDescent="0.3">
      <c r="A1211" t="s">
        <v>2582</v>
      </c>
      <c r="B1211" t="s">
        <v>2583</v>
      </c>
      <c r="C1211" t="s">
        <v>3163</v>
      </c>
      <c r="D1211" t="s">
        <v>439</v>
      </c>
      <c r="E1211">
        <v>1823.7025000000001</v>
      </c>
      <c r="F1211">
        <v>1207.75</v>
      </c>
      <c r="G1211">
        <v>-14.0395320293942</v>
      </c>
      <c r="H1211">
        <v>5.0762110236717204</v>
      </c>
      <c r="I1211">
        <v>-15.7984352619349</v>
      </c>
      <c r="J1211">
        <v>8.7111933037813003</v>
      </c>
      <c r="K1211">
        <v>1217.18798065644</v>
      </c>
      <c r="L1211">
        <v>1228.0864333463701</v>
      </c>
      <c r="M1211">
        <v>50.612920120994303</v>
      </c>
      <c r="N1211">
        <v>1.02445757423851</v>
      </c>
      <c r="O1211">
        <v>32.891740840405703</v>
      </c>
      <c r="P1211">
        <v>22.415365903101499</v>
      </c>
      <c r="Q1211">
        <v>6.2849556727659003E-2</v>
      </c>
    </row>
    <row r="1212" spans="1:17" hidden="1" x14ac:dyDescent="0.3">
      <c r="A1212" t="s">
        <v>2584</v>
      </c>
      <c r="B1212" t="s">
        <v>2585</v>
      </c>
      <c r="C1212" t="s">
        <v>3163</v>
      </c>
      <c r="D1212" t="s">
        <v>759</v>
      </c>
      <c r="E1212">
        <v>1810.6152861810001</v>
      </c>
      <c r="F1212">
        <v>8.9700000000000006</v>
      </c>
      <c r="G1212">
        <v>-75.608770600622606</v>
      </c>
      <c r="H1212">
        <v>-0.89445941916307203</v>
      </c>
      <c r="I1212">
        <v>-53.490377855627898</v>
      </c>
      <c r="J1212">
        <v>-5.7556544205116298</v>
      </c>
      <c r="K1212">
        <v>10.4883854293476</v>
      </c>
      <c r="L1212">
        <v>15.692187274596501</v>
      </c>
      <c r="M1212">
        <v>22.2157814239985</v>
      </c>
      <c r="N1212">
        <v>1.3086572713734199</v>
      </c>
      <c r="O1212">
        <v>155.85284280936401</v>
      </c>
      <c r="P1212">
        <v>31.911764705882302</v>
      </c>
      <c r="Q1212">
        <v>-3.9367940359409999E-2</v>
      </c>
    </row>
    <row r="1213" spans="1:17" hidden="1" x14ac:dyDescent="0.3">
      <c r="A1213" t="s">
        <v>2586</v>
      </c>
      <c r="B1213" t="s">
        <v>2587</v>
      </c>
      <c r="C1213" t="s">
        <v>3163</v>
      </c>
      <c r="D1213" t="s">
        <v>483</v>
      </c>
      <c r="E1213">
        <v>1810.3246012499999</v>
      </c>
      <c r="F1213">
        <v>938.15</v>
      </c>
      <c r="G1213">
        <v>251.42037686481501</v>
      </c>
      <c r="H1213">
        <v>-5.9685343576284398</v>
      </c>
      <c r="I1213">
        <v>56.122329262666497</v>
      </c>
      <c r="J1213">
        <v>6.1511618003684196</v>
      </c>
      <c r="K1213">
        <v>933.71107647948099</v>
      </c>
      <c r="L1213">
        <v>686.275599687046</v>
      </c>
      <c r="M1213">
        <v>41.225131233618001</v>
      </c>
      <c r="N1213">
        <v>0.79885234047373699</v>
      </c>
      <c r="O1213">
        <v>29.5208655332302</v>
      </c>
      <c r="P1213">
        <v>296.59691397167597</v>
      </c>
      <c r="Q1213">
        <v>0.191303602438059</v>
      </c>
    </row>
    <row r="1214" spans="1:17" hidden="1" x14ac:dyDescent="0.3">
      <c r="A1214" t="s">
        <v>2588</v>
      </c>
      <c r="B1214" t="s">
        <v>2589</v>
      </c>
      <c r="C1214" t="s">
        <v>3163</v>
      </c>
      <c r="D1214" t="s">
        <v>21</v>
      </c>
      <c r="E1214">
        <v>1806.046354134</v>
      </c>
      <c r="F1214">
        <v>170.46</v>
      </c>
      <c r="G1214">
        <v>386.56782148199301</v>
      </c>
      <c r="H1214">
        <v>40.405128501373198</v>
      </c>
      <c r="I1214">
        <v>145.96500101991501</v>
      </c>
      <c r="J1214">
        <v>26.4638623429272</v>
      </c>
      <c r="K1214">
        <v>132.13414016470901</v>
      </c>
      <c r="L1214">
        <v>87.489227608437901</v>
      </c>
      <c r="M1214">
        <v>64.535538661958398</v>
      </c>
      <c r="N1214">
        <v>0.56644289146416404</v>
      </c>
      <c r="O1214">
        <v>5.9075442919159702</v>
      </c>
      <c r="P1214">
        <v>492.90434782608702</v>
      </c>
    </row>
    <row r="1215" spans="1:17" hidden="1" x14ac:dyDescent="0.3">
      <c r="A1215" t="s">
        <v>2590</v>
      </c>
      <c r="B1215" t="s">
        <v>2591</v>
      </c>
      <c r="C1215" t="s">
        <v>3163</v>
      </c>
      <c r="D1215" t="s">
        <v>184</v>
      </c>
      <c r="E1215">
        <v>1805.2330916200001</v>
      </c>
      <c r="F1215">
        <v>738.85</v>
      </c>
      <c r="G1215">
        <v>-29.680776989498501</v>
      </c>
      <c r="H1215">
        <v>-6.27954776649681</v>
      </c>
      <c r="I1215">
        <v>17.096534412764399</v>
      </c>
      <c r="J1215">
        <v>4.5541711348782403</v>
      </c>
      <c r="K1215">
        <v>776.86138163073895</v>
      </c>
      <c r="L1215">
        <v>735.62299956349796</v>
      </c>
      <c r="M1215">
        <v>41.111078531932598</v>
      </c>
      <c r="N1215">
        <v>0.38589816497635299</v>
      </c>
      <c r="O1215">
        <v>23.834337145564</v>
      </c>
      <c r="P1215">
        <v>34.826642335766401</v>
      </c>
      <c r="Q1215">
        <v>-9.845656183534E-3</v>
      </c>
    </row>
    <row r="1216" spans="1:17" hidden="1" x14ac:dyDescent="0.3">
      <c r="A1216" t="s">
        <v>2592</v>
      </c>
      <c r="B1216" t="s">
        <v>2593</v>
      </c>
      <c r="C1216" t="s">
        <v>3163</v>
      </c>
      <c r="D1216" t="s">
        <v>1775</v>
      </c>
      <c r="E1216">
        <v>1804.18665504</v>
      </c>
      <c r="F1216">
        <v>171.93</v>
      </c>
      <c r="G1216">
        <v>-55.776395161300698</v>
      </c>
      <c r="H1216">
        <v>-4.6303576913200502</v>
      </c>
      <c r="I1216">
        <v>-33.071796318625303</v>
      </c>
      <c r="J1216">
        <v>7.1361763834922201</v>
      </c>
      <c r="K1216">
        <v>185.35944966854299</v>
      </c>
      <c r="L1216">
        <v>208.88640640720001</v>
      </c>
      <c r="M1216">
        <v>41.333035189857704</v>
      </c>
      <c r="N1216">
        <v>1.0157434586559899</v>
      </c>
      <c r="O1216">
        <v>75.623800383877096</v>
      </c>
      <c r="P1216">
        <v>8.1320754716981192</v>
      </c>
      <c r="Q1216">
        <v>0.14594483876991601</v>
      </c>
    </row>
    <row r="1217" spans="1:17" hidden="1" x14ac:dyDescent="0.3">
      <c r="A1217" t="s">
        <v>2594</v>
      </c>
      <c r="B1217" t="s">
        <v>2595</v>
      </c>
      <c r="C1217" t="s">
        <v>3163</v>
      </c>
      <c r="D1217" t="s">
        <v>119</v>
      </c>
      <c r="E1217">
        <v>1803.69251735999</v>
      </c>
      <c r="F1217">
        <v>261.2</v>
      </c>
      <c r="G1217">
        <v>-48.970172076398399</v>
      </c>
      <c r="H1217">
        <v>-18.922927130408599</v>
      </c>
      <c r="I1217">
        <v>-34.607794368997702</v>
      </c>
      <c r="J1217">
        <v>5.0131915360979198</v>
      </c>
      <c r="K1217">
        <v>308.23884482159599</v>
      </c>
      <c r="M1217">
        <v>34.073373894396603</v>
      </c>
      <c r="N1217">
        <v>0.54362832745763801</v>
      </c>
      <c r="O1217">
        <v>53.139356814701301</v>
      </c>
      <c r="P1217">
        <v>5.1953282319774301</v>
      </c>
    </row>
    <row r="1218" spans="1:17" hidden="1" x14ac:dyDescent="0.3">
      <c r="A1218" t="s">
        <v>2596</v>
      </c>
      <c r="B1218" t="s">
        <v>2597</v>
      </c>
      <c r="C1218" t="s">
        <v>3163</v>
      </c>
      <c r="D1218" t="s">
        <v>24</v>
      </c>
      <c r="E1218">
        <v>1802.8063073999999</v>
      </c>
      <c r="F1218">
        <v>169.68</v>
      </c>
      <c r="G1218">
        <v>-23.497043521731399</v>
      </c>
      <c r="H1218">
        <v>-8.4828488089833503</v>
      </c>
      <c r="I1218">
        <v>-24.654713591420901</v>
      </c>
      <c r="J1218">
        <v>2.8534137920144902</v>
      </c>
      <c r="K1218">
        <v>182.593551979708</v>
      </c>
      <c r="L1218">
        <v>181.465173241065</v>
      </c>
      <c r="M1218">
        <v>38.153232357620404</v>
      </c>
      <c r="N1218">
        <v>0.65629107582844604</v>
      </c>
      <c r="O1218">
        <v>28.300330033003199</v>
      </c>
      <c r="P1218">
        <v>19.241040056219202</v>
      </c>
      <c r="Q1218">
        <v>-4.9119035148450004E-3</v>
      </c>
    </row>
    <row r="1219" spans="1:17" hidden="1" x14ac:dyDescent="0.3">
      <c r="A1219" t="s">
        <v>2598</v>
      </c>
      <c r="B1219" t="s">
        <v>2599</v>
      </c>
      <c r="C1219" t="s">
        <v>3163</v>
      </c>
      <c r="D1219" t="s">
        <v>552</v>
      </c>
      <c r="E1219">
        <v>1796.74207687799</v>
      </c>
      <c r="F1219">
        <v>179.13</v>
      </c>
      <c r="G1219">
        <v>0.35709790587081602</v>
      </c>
      <c r="H1219">
        <v>-14.3564310728016</v>
      </c>
      <c r="I1219">
        <v>30.115891001227499</v>
      </c>
      <c r="J1219">
        <v>0.48717021429713597</v>
      </c>
      <c r="K1219">
        <v>190.025609979428</v>
      </c>
      <c r="L1219">
        <v>162.596328616183</v>
      </c>
      <c r="M1219">
        <v>23.768838730182399</v>
      </c>
      <c r="N1219">
        <v>0.29040785838962802</v>
      </c>
      <c r="O1219">
        <v>28.8952157650868</v>
      </c>
      <c r="P1219">
        <v>63.439781021897801</v>
      </c>
      <c r="Q1219">
        <v>0.108907881337877</v>
      </c>
    </row>
    <row r="1220" spans="1:17" hidden="1" x14ac:dyDescent="0.3">
      <c r="A1220" t="s">
        <v>2600</v>
      </c>
      <c r="B1220" t="s">
        <v>2601</v>
      </c>
      <c r="C1220" t="s">
        <v>3163</v>
      </c>
      <c r="D1220" t="s">
        <v>48</v>
      </c>
      <c r="E1220">
        <v>1793.2400385999999</v>
      </c>
      <c r="F1220">
        <v>141.91</v>
      </c>
      <c r="G1220">
        <v>141.01516252146899</v>
      </c>
      <c r="H1220">
        <v>-8.4140697651489695</v>
      </c>
      <c r="I1220">
        <v>53.570191575556699</v>
      </c>
      <c r="J1220">
        <v>6.2412574535232999</v>
      </c>
      <c r="K1220">
        <v>156.78246786116199</v>
      </c>
      <c r="L1220">
        <v>127.872807321697</v>
      </c>
      <c r="M1220">
        <v>35.919490314024401</v>
      </c>
      <c r="N1220">
        <v>0.55188474728157699</v>
      </c>
      <c r="O1220">
        <v>43.753082939891399</v>
      </c>
      <c r="P1220">
        <v>167.88107597923499</v>
      </c>
      <c r="Q1220">
        <v>0.18307789188155399</v>
      </c>
    </row>
    <row r="1221" spans="1:17" hidden="1" x14ac:dyDescent="0.3">
      <c r="A1221" t="s">
        <v>2602</v>
      </c>
      <c r="B1221" t="s">
        <v>2603</v>
      </c>
      <c r="C1221" t="s">
        <v>3163</v>
      </c>
      <c r="D1221" t="s">
        <v>122</v>
      </c>
      <c r="E1221">
        <v>1793.2024117450001</v>
      </c>
      <c r="F1221">
        <v>805.45</v>
      </c>
      <c r="G1221">
        <v>11.112673266003201</v>
      </c>
      <c r="H1221">
        <v>3.8379880207750698</v>
      </c>
      <c r="I1221">
        <v>33.239701379826101</v>
      </c>
      <c r="J1221">
        <v>6.5134806725798899</v>
      </c>
      <c r="K1221">
        <v>742.90403959818195</v>
      </c>
      <c r="L1221">
        <v>647.35071229731</v>
      </c>
      <c r="M1221">
        <v>74.630231988774895</v>
      </c>
      <c r="N1221">
        <v>0.41521491053008902</v>
      </c>
      <c r="O1221">
        <v>5.1523992799056497</v>
      </c>
      <c r="P1221">
        <v>61.331997996995497</v>
      </c>
      <c r="Q1221">
        <v>-5.5166581241536998E-2</v>
      </c>
    </row>
    <row r="1222" spans="1:17" hidden="1" x14ac:dyDescent="0.3">
      <c r="A1222" t="s">
        <v>2604</v>
      </c>
      <c r="B1222" t="s">
        <v>2605</v>
      </c>
      <c r="C1222" t="s">
        <v>3163</v>
      </c>
      <c r="D1222" t="s">
        <v>460</v>
      </c>
      <c r="E1222">
        <v>1792.72219275</v>
      </c>
      <c r="F1222">
        <v>582.15</v>
      </c>
      <c r="G1222">
        <v>-14.4491904684829</v>
      </c>
      <c r="H1222">
        <v>-9.3132898670809396</v>
      </c>
      <c r="I1222">
        <v>2.6482791047434899</v>
      </c>
      <c r="J1222">
        <v>6.1373485848054496</v>
      </c>
      <c r="K1222">
        <v>609.15046832907205</v>
      </c>
      <c r="L1222">
        <v>563.01621448071103</v>
      </c>
      <c r="M1222">
        <v>46.707626337189801</v>
      </c>
      <c r="N1222">
        <v>0.46231711266778902</v>
      </c>
      <c r="O1222">
        <v>24.881903289530101</v>
      </c>
      <c r="P1222">
        <v>44.633540372670801</v>
      </c>
      <c r="Q1222">
        <v>-6.4622973048788002E-2</v>
      </c>
    </row>
    <row r="1223" spans="1:17" hidden="1" x14ac:dyDescent="0.3">
      <c r="A1223" t="s">
        <v>2606</v>
      </c>
      <c r="B1223" t="s">
        <v>2607</v>
      </c>
      <c r="C1223" t="s">
        <v>3163</v>
      </c>
      <c r="D1223" t="s">
        <v>184</v>
      </c>
      <c r="E1223">
        <v>1791.7818127200001</v>
      </c>
      <c r="F1223">
        <v>1101.5999999999999</v>
      </c>
      <c r="G1223">
        <v>-3.80961318966903</v>
      </c>
      <c r="H1223">
        <v>-9.4627938924273103</v>
      </c>
      <c r="I1223">
        <v>36.280905092422799</v>
      </c>
      <c r="J1223">
        <v>4.2833868446230197</v>
      </c>
      <c r="K1223">
        <v>1117.1020478503101</v>
      </c>
      <c r="L1223">
        <v>935.65644913190101</v>
      </c>
      <c r="M1223">
        <v>39.300825213262002</v>
      </c>
      <c r="N1223">
        <v>0.14218402751636899</v>
      </c>
      <c r="O1223">
        <v>38.798111837327497</v>
      </c>
      <c r="P1223">
        <v>74.580031695721004</v>
      </c>
      <c r="Q1223">
        <v>0.10761246857908099</v>
      </c>
    </row>
    <row r="1224" spans="1:17" hidden="1" x14ac:dyDescent="0.3">
      <c r="A1224" t="s">
        <v>2608</v>
      </c>
      <c r="B1224" t="s">
        <v>2609</v>
      </c>
      <c r="C1224" t="s">
        <v>3163</v>
      </c>
      <c r="D1224" t="s">
        <v>144</v>
      </c>
      <c r="E1224">
        <v>1791.35393598</v>
      </c>
      <c r="F1224">
        <v>109.65</v>
      </c>
      <c r="G1224">
        <v>-2.6265625449866201</v>
      </c>
      <c r="H1224">
        <v>-12.955737629994401</v>
      </c>
      <c r="I1224">
        <v>-25.063344362804902</v>
      </c>
      <c r="J1224">
        <v>3.7934928724661701</v>
      </c>
      <c r="K1224">
        <v>117.54080097564299</v>
      </c>
      <c r="L1224">
        <v>123.74407795164301</v>
      </c>
      <c r="M1224">
        <v>38.695147381813399</v>
      </c>
      <c r="N1224">
        <v>0.45163429894177298</v>
      </c>
      <c r="O1224">
        <v>150.250797993616</v>
      </c>
      <c r="P1224">
        <v>29</v>
      </c>
    </row>
    <row r="1225" spans="1:17" hidden="1" x14ac:dyDescent="0.3">
      <c r="A1225" t="s">
        <v>2610</v>
      </c>
      <c r="B1225" t="s">
        <v>2611</v>
      </c>
      <c r="C1225" t="s">
        <v>3163</v>
      </c>
      <c r="D1225" t="s">
        <v>119</v>
      </c>
      <c r="E1225">
        <v>1790.6227008000001</v>
      </c>
      <c r="F1225">
        <v>261.60000000000002</v>
      </c>
      <c r="G1225">
        <v>-34.099956010957001</v>
      </c>
      <c r="H1225">
        <v>-6.8236958335250399</v>
      </c>
      <c r="I1225">
        <v>-24.169921028095601</v>
      </c>
      <c r="J1225">
        <v>5.9944009422992997</v>
      </c>
      <c r="K1225">
        <v>267.40228682696699</v>
      </c>
      <c r="L1225">
        <v>269.77916153739397</v>
      </c>
      <c r="M1225">
        <v>45.040466022038302</v>
      </c>
      <c r="N1225">
        <v>0.53881251695906296</v>
      </c>
      <c r="O1225">
        <v>53.134556574923501</v>
      </c>
      <c r="P1225">
        <v>16.9684775318578</v>
      </c>
      <c r="Q1225">
        <v>0.13502464362835601</v>
      </c>
    </row>
    <row r="1226" spans="1:17" hidden="1" x14ac:dyDescent="0.3">
      <c r="A1226" t="s">
        <v>2612</v>
      </c>
      <c r="B1226" t="s">
        <v>2613</v>
      </c>
      <c r="C1226" t="s">
        <v>3163</v>
      </c>
      <c r="D1226" t="s">
        <v>452</v>
      </c>
      <c r="E1226">
        <v>1789.90274544</v>
      </c>
      <c r="F1226">
        <v>863.35</v>
      </c>
      <c r="G1226">
        <v>-19.054974396826399</v>
      </c>
      <c r="H1226">
        <v>10.586588001113901</v>
      </c>
      <c r="I1226">
        <v>25.082121620153099</v>
      </c>
      <c r="J1226">
        <v>12.6546065374369</v>
      </c>
      <c r="K1226">
        <v>771.997198431681</v>
      </c>
      <c r="L1226">
        <v>709.24250615453604</v>
      </c>
      <c r="M1226">
        <v>66.302337403440106</v>
      </c>
      <c r="N1226">
        <v>0.83818003968223898</v>
      </c>
      <c r="O1226">
        <v>7.6041003069438702</v>
      </c>
      <c r="P1226">
        <v>52.805309734513202</v>
      </c>
      <c r="Q1226">
        <v>8.4299182603790004E-2</v>
      </c>
    </row>
    <row r="1227" spans="1:17" hidden="1" x14ac:dyDescent="0.3">
      <c r="A1227" t="s">
        <v>2614</v>
      </c>
      <c r="B1227" t="s">
        <v>2615</v>
      </c>
      <c r="C1227" t="s">
        <v>3163</v>
      </c>
      <c r="E1227">
        <v>1789.06</v>
      </c>
      <c r="F1227">
        <v>638.95000000000005</v>
      </c>
      <c r="G1227">
        <v>226.24268007635899</v>
      </c>
      <c r="H1227">
        <v>49.557322575338603</v>
      </c>
      <c r="I1227">
        <v>37.150990540770003</v>
      </c>
      <c r="J1227">
        <v>8.0464941226524402</v>
      </c>
      <c r="K1227">
        <v>465.69695639762199</v>
      </c>
      <c r="L1227">
        <v>394.28725473071501</v>
      </c>
      <c r="M1227">
        <v>99.594140175911505</v>
      </c>
      <c r="N1227">
        <v>2.12457927981926</v>
      </c>
      <c r="O1227">
        <v>47.758040535253102</v>
      </c>
      <c r="P1227">
        <v>293.2</v>
      </c>
    </row>
    <row r="1228" spans="1:17" hidden="1" x14ac:dyDescent="0.3">
      <c r="A1228" t="s">
        <v>2616</v>
      </c>
      <c r="B1228" t="s">
        <v>2617</v>
      </c>
      <c r="C1228" t="s">
        <v>3163</v>
      </c>
      <c r="D1228" t="s">
        <v>1954</v>
      </c>
      <c r="E1228">
        <v>1787.375062934</v>
      </c>
      <c r="F1228">
        <v>158.93</v>
      </c>
      <c r="G1228">
        <v>-35.2372020135452</v>
      </c>
      <c r="H1228">
        <v>-7.1343778115329703</v>
      </c>
      <c r="I1228">
        <v>-27.718259676745099</v>
      </c>
      <c r="J1228">
        <v>-3.8869010215147299</v>
      </c>
      <c r="K1228">
        <v>166.41839329327499</v>
      </c>
      <c r="L1228">
        <v>169.12824842895199</v>
      </c>
      <c r="M1228">
        <v>27.4499892206222</v>
      </c>
      <c r="N1228">
        <v>1.4222778535892</v>
      </c>
      <c r="O1228">
        <v>37.041464795822002</v>
      </c>
      <c r="P1228">
        <v>7.2402159244264697</v>
      </c>
      <c r="Q1228">
        <v>-8.5219099873664994E-2</v>
      </c>
    </row>
    <row r="1229" spans="1:17" hidden="1" x14ac:dyDescent="0.3">
      <c r="A1229" t="s">
        <v>2618</v>
      </c>
      <c r="B1229" t="s">
        <v>2619</v>
      </c>
      <c r="C1229" t="s">
        <v>3163</v>
      </c>
      <c r="D1229" t="s">
        <v>274</v>
      </c>
      <c r="E1229">
        <v>1786.4076011099901</v>
      </c>
      <c r="F1229">
        <v>322.3</v>
      </c>
      <c r="G1229">
        <v>64.694264848326597</v>
      </c>
      <c r="H1229">
        <v>-1.0946183288376601</v>
      </c>
      <c r="I1229">
        <v>40.753715795046503</v>
      </c>
      <c r="J1229">
        <v>19.9531630777795</v>
      </c>
      <c r="K1229">
        <v>318.266411189839</v>
      </c>
      <c r="L1229">
        <v>263.52487159618897</v>
      </c>
      <c r="M1229">
        <v>56.871747498573001</v>
      </c>
      <c r="N1229">
        <v>0.68215956446485104</v>
      </c>
      <c r="O1229">
        <v>36.115420415761697</v>
      </c>
      <c r="P1229">
        <v>103.40801514673301</v>
      </c>
      <c r="Q1229">
        <v>0.15301194888734601</v>
      </c>
    </row>
    <row r="1230" spans="1:17" hidden="1" x14ac:dyDescent="0.3">
      <c r="A1230" t="s">
        <v>2620</v>
      </c>
      <c r="B1230" t="s">
        <v>2621</v>
      </c>
      <c r="C1230" t="s">
        <v>3163</v>
      </c>
      <c r="D1230" t="s">
        <v>215</v>
      </c>
      <c r="E1230">
        <v>1770.9979307999999</v>
      </c>
      <c r="F1230">
        <v>1168.3</v>
      </c>
      <c r="G1230">
        <v>64.548848564025207</v>
      </c>
      <c r="H1230">
        <v>-7.5258587296091601</v>
      </c>
      <c r="I1230">
        <v>-6.2219801442697298</v>
      </c>
      <c r="J1230">
        <v>4.5509715193379803</v>
      </c>
      <c r="K1230">
        <v>1179.67336490451</v>
      </c>
      <c r="L1230">
        <v>1057.8612493014</v>
      </c>
      <c r="M1230">
        <v>43.610059564614801</v>
      </c>
      <c r="N1230">
        <v>0.42328049079728503</v>
      </c>
      <c r="O1230">
        <v>27.771120431396</v>
      </c>
      <c r="P1230">
        <v>141.53400868306801</v>
      </c>
      <c r="Q1230">
        <v>0.13335579806140599</v>
      </c>
    </row>
    <row r="1231" spans="1:17" hidden="1" x14ac:dyDescent="0.3">
      <c r="A1231" t="s">
        <v>2622</v>
      </c>
      <c r="B1231" t="s">
        <v>2623</v>
      </c>
      <c r="C1231" t="s">
        <v>3163</v>
      </c>
      <c r="D1231" t="s">
        <v>2624</v>
      </c>
      <c r="E1231">
        <v>1758.7373700000001</v>
      </c>
      <c r="F1231">
        <v>633.75</v>
      </c>
      <c r="G1231">
        <v>-22.476191830356498</v>
      </c>
      <c r="H1231">
        <v>-6.1878706701263404</v>
      </c>
      <c r="I1231">
        <v>19.8171657842421</v>
      </c>
      <c r="J1231">
        <v>2.4462971838168701</v>
      </c>
      <c r="K1231">
        <v>651.86171625173597</v>
      </c>
      <c r="L1231">
        <v>603.858604657407</v>
      </c>
      <c r="M1231">
        <v>44.043980751162998</v>
      </c>
      <c r="N1231">
        <v>0.82606918511306204</v>
      </c>
      <c r="O1231">
        <v>33.2386587771203</v>
      </c>
      <c r="P1231">
        <v>34.840425531914804</v>
      </c>
      <c r="Q1231">
        <v>9.6621308267723E-2</v>
      </c>
    </row>
    <row r="1232" spans="1:17" hidden="1" x14ac:dyDescent="0.3">
      <c r="A1232" t="s">
        <v>2625</v>
      </c>
      <c r="B1232" t="s">
        <v>2626</v>
      </c>
      <c r="C1232" t="s">
        <v>3163</v>
      </c>
      <c r="D1232" t="s">
        <v>48</v>
      </c>
      <c r="E1232">
        <v>1755.3489876000001</v>
      </c>
      <c r="F1232">
        <v>1695.6</v>
      </c>
      <c r="G1232">
        <v>92.828307843089604</v>
      </c>
      <c r="H1232">
        <v>-2.44795560700328</v>
      </c>
      <c r="I1232">
        <v>36.691360862041698</v>
      </c>
      <c r="J1232">
        <v>7.2914956515119798</v>
      </c>
      <c r="K1232">
        <v>1542.78444221477</v>
      </c>
      <c r="L1232">
        <v>1259.64636914118</v>
      </c>
      <c r="M1232">
        <v>52.691977697684102</v>
      </c>
      <c r="N1232">
        <v>0.56807355702259099</v>
      </c>
      <c r="O1232">
        <v>4.8242510025949503</v>
      </c>
      <c r="P1232">
        <v>148.96850451508601</v>
      </c>
    </row>
    <row r="1233" spans="1:17" hidden="1" x14ac:dyDescent="0.3">
      <c r="A1233" t="s">
        <v>2627</v>
      </c>
      <c r="B1233" t="s">
        <v>2628</v>
      </c>
      <c r="C1233" t="s">
        <v>3163</v>
      </c>
      <c r="D1233" t="s">
        <v>759</v>
      </c>
      <c r="E1233">
        <v>1753.1811</v>
      </c>
      <c r="F1233">
        <v>20.57</v>
      </c>
      <c r="G1233">
        <v>1.8977798129699801</v>
      </c>
      <c r="H1233">
        <v>-35.6715355646555</v>
      </c>
      <c r="I1233">
        <v>-60.555811777891698</v>
      </c>
      <c r="J1233">
        <v>-12.9435213895855</v>
      </c>
      <c r="K1233">
        <v>31.0373501794977</v>
      </c>
      <c r="L1233">
        <v>31.700453900036301</v>
      </c>
      <c r="M1233">
        <v>13.3619743502734</v>
      </c>
      <c r="N1233">
        <v>1.20603389002005</v>
      </c>
      <c r="O1233">
        <v>119.980554205153</v>
      </c>
      <c r="P1233">
        <v>44.325556919838597</v>
      </c>
      <c r="Q1233">
        <v>0.11940359614601199</v>
      </c>
    </row>
    <row r="1234" spans="1:17" hidden="1" x14ac:dyDescent="0.3">
      <c r="A1234" t="s">
        <v>2629</v>
      </c>
      <c r="B1234" t="s">
        <v>2630</v>
      </c>
      <c r="C1234" t="s">
        <v>3163</v>
      </c>
      <c r="D1234" t="s">
        <v>236</v>
      </c>
      <c r="E1234">
        <v>1750.6993319999999</v>
      </c>
      <c r="F1234">
        <v>968.35</v>
      </c>
      <c r="G1234">
        <v>68.582668639317902</v>
      </c>
      <c r="H1234">
        <v>1.8481270886234999</v>
      </c>
      <c r="I1234">
        <v>63.656187735172701</v>
      </c>
      <c r="J1234">
        <v>8.0434785102538395</v>
      </c>
      <c r="K1234">
        <v>893.85260531051699</v>
      </c>
      <c r="L1234">
        <v>700.77542225020795</v>
      </c>
      <c r="M1234">
        <v>62.592151328427299</v>
      </c>
      <c r="N1234">
        <v>0.45181110611152703</v>
      </c>
      <c r="O1234">
        <v>7.13068621882584</v>
      </c>
      <c r="P1234">
        <v>143.30402010050199</v>
      </c>
      <c r="Q1234">
        <v>5.4168116451194001E-2</v>
      </c>
    </row>
    <row r="1235" spans="1:17" hidden="1" x14ac:dyDescent="0.3">
      <c r="A1235" t="s">
        <v>2631</v>
      </c>
      <c r="B1235" t="s">
        <v>2632</v>
      </c>
      <c r="C1235" t="s">
        <v>3163</v>
      </c>
      <c r="D1235" t="s">
        <v>1969</v>
      </c>
      <c r="E1235">
        <v>1748.5749098399999</v>
      </c>
      <c r="F1235">
        <v>603.35</v>
      </c>
      <c r="G1235">
        <v>-36.034148309101603</v>
      </c>
      <c r="H1235">
        <v>-2.8592650332993301</v>
      </c>
      <c r="I1235">
        <v>-27.018979218769399</v>
      </c>
      <c r="J1235">
        <v>3.0411147300876298</v>
      </c>
      <c r="K1235">
        <v>627.35701498102503</v>
      </c>
      <c r="L1235">
        <v>639.27275113503197</v>
      </c>
      <c r="M1235">
        <v>44.0647303328495</v>
      </c>
      <c r="N1235">
        <v>0.21789545224600301</v>
      </c>
      <c r="O1235">
        <v>51.653269246705797</v>
      </c>
      <c r="P1235">
        <v>16.0288461538461</v>
      </c>
      <c r="Q1235">
        <v>0.139138082208456</v>
      </c>
    </row>
    <row r="1236" spans="1:17" hidden="1" x14ac:dyDescent="0.3">
      <c r="A1236" t="s">
        <v>2633</v>
      </c>
      <c r="B1236" t="s">
        <v>2634</v>
      </c>
      <c r="C1236" t="s">
        <v>3163</v>
      </c>
      <c r="D1236" t="s">
        <v>77</v>
      </c>
      <c r="E1236">
        <v>1744.3932290400001</v>
      </c>
      <c r="F1236">
        <v>31.12</v>
      </c>
      <c r="G1236">
        <v>-32.705550371532503</v>
      </c>
      <c r="H1236">
        <v>-6.7848253812143096</v>
      </c>
      <c r="I1236">
        <v>-27.219896397117299</v>
      </c>
      <c r="J1236">
        <v>0.95781482797423401</v>
      </c>
      <c r="K1236">
        <v>33.814350164667999</v>
      </c>
      <c r="L1236">
        <v>35.820261653639001</v>
      </c>
      <c r="M1236">
        <v>33.855971629945998</v>
      </c>
      <c r="N1236">
        <v>0.34371555637814999</v>
      </c>
      <c r="O1236">
        <v>56.169665809768603</v>
      </c>
      <c r="P1236">
        <v>8.05555555555555</v>
      </c>
    </row>
    <row r="1237" spans="1:17" hidden="1" x14ac:dyDescent="0.3">
      <c r="A1237" t="s">
        <v>2635</v>
      </c>
      <c r="B1237" t="s">
        <v>2636</v>
      </c>
      <c r="C1237" t="s">
        <v>3163</v>
      </c>
      <c r="D1237" t="s">
        <v>258</v>
      </c>
      <c r="E1237">
        <v>1739.94</v>
      </c>
      <c r="F1237">
        <v>1449.95</v>
      </c>
      <c r="G1237">
        <v>-38.505512470532501</v>
      </c>
      <c r="H1237">
        <v>3.2595711822775502</v>
      </c>
      <c r="I1237">
        <v>-6.5362771082541302</v>
      </c>
      <c r="J1237">
        <v>2.04482094263328</v>
      </c>
      <c r="K1237">
        <v>1473.4874777019299</v>
      </c>
      <c r="L1237">
        <v>1440.1690455247001</v>
      </c>
      <c r="M1237">
        <v>34.304981826222999</v>
      </c>
      <c r="N1237">
        <v>0.712406814848908</v>
      </c>
      <c r="O1237">
        <v>16.900582778716501</v>
      </c>
      <c r="P1237">
        <v>22.767876042504501</v>
      </c>
      <c r="Q1237">
        <v>0.16270259703125201</v>
      </c>
    </row>
    <row r="1238" spans="1:17" hidden="1" x14ac:dyDescent="0.3">
      <c r="A1238" t="s">
        <v>2637</v>
      </c>
      <c r="B1238" t="s">
        <v>2638</v>
      </c>
      <c r="C1238" t="s">
        <v>3163</v>
      </c>
      <c r="D1238" t="s">
        <v>258</v>
      </c>
      <c r="E1238">
        <v>1738.5935443799999</v>
      </c>
      <c r="F1238">
        <v>52.14</v>
      </c>
      <c r="G1238">
        <v>7.5155298412035503</v>
      </c>
      <c r="H1238">
        <v>-7.0482937867414002</v>
      </c>
      <c r="I1238">
        <v>-30.068753141669099</v>
      </c>
      <c r="J1238">
        <v>0.82734778475050597</v>
      </c>
      <c r="K1238">
        <v>57.005107519712404</v>
      </c>
      <c r="L1238">
        <v>58.794007789311301</v>
      </c>
      <c r="M1238">
        <v>31.011287147473499</v>
      </c>
      <c r="N1238">
        <v>0.53790341264310504</v>
      </c>
      <c r="O1238">
        <v>83.927886459532004</v>
      </c>
      <c r="P1238">
        <v>43.241758241758198</v>
      </c>
      <c r="Q1238">
        <v>-8.5458248514499995E-3</v>
      </c>
    </row>
    <row r="1239" spans="1:17" hidden="1" x14ac:dyDescent="0.3">
      <c r="A1239" t="s">
        <v>2639</v>
      </c>
      <c r="B1239" t="s">
        <v>2640</v>
      </c>
      <c r="C1239" t="s">
        <v>3163</v>
      </c>
      <c r="D1239" t="s">
        <v>21</v>
      </c>
      <c r="E1239">
        <v>1736.3592954000001</v>
      </c>
      <c r="F1239">
        <v>1365.8</v>
      </c>
      <c r="G1239">
        <v>62.7626877223802</v>
      </c>
      <c r="H1239">
        <v>-6.4929350382461299</v>
      </c>
      <c r="I1239">
        <v>32.2860327856258</v>
      </c>
      <c r="J1239">
        <v>5.9249878631636497</v>
      </c>
      <c r="K1239">
        <v>1395.49913980989</v>
      </c>
      <c r="L1239">
        <v>1159.5188495928801</v>
      </c>
      <c r="M1239">
        <v>42.716453115678803</v>
      </c>
      <c r="N1239">
        <v>0.36614338396747798</v>
      </c>
      <c r="O1239">
        <v>27.170888856347901</v>
      </c>
      <c r="P1239">
        <v>130.33982629226699</v>
      </c>
      <c r="Q1239">
        <v>0.17142753275018199</v>
      </c>
    </row>
    <row r="1240" spans="1:17" hidden="1" x14ac:dyDescent="0.3">
      <c r="A1240" t="s">
        <v>2641</v>
      </c>
      <c r="B1240" t="s">
        <v>2642</v>
      </c>
      <c r="C1240" t="s">
        <v>3163</v>
      </c>
      <c r="D1240" t="s">
        <v>274</v>
      </c>
      <c r="E1240">
        <v>1727.88966415</v>
      </c>
      <c r="F1240">
        <v>550.15</v>
      </c>
      <c r="G1240">
        <v>29.471114106883501</v>
      </c>
      <c r="H1240">
        <v>-1.19991689527954</v>
      </c>
      <c r="I1240">
        <v>34.831761517980098</v>
      </c>
      <c r="J1240">
        <v>7.51410480984425</v>
      </c>
      <c r="K1240">
        <v>563.96997986921201</v>
      </c>
      <c r="L1240">
        <v>502.295036419984</v>
      </c>
      <c r="M1240">
        <v>52.921119424161802</v>
      </c>
      <c r="N1240">
        <v>0.39606389558476601</v>
      </c>
      <c r="O1240">
        <v>35.708443151867598</v>
      </c>
      <c r="P1240">
        <v>84.490274983232695</v>
      </c>
      <c r="Q1240">
        <v>0.105203610064451</v>
      </c>
    </row>
    <row r="1241" spans="1:17" hidden="1" x14ac:dyDescent="0.3">
      <c r="A1241" t="s">
        <v>2643</v>
      </c>
      <c r="B1241" t="s">
        <v>2644</v>
      </c>
      <c r="C1241" t="s">
        <v>3163</v>
      </c>
      <c r="D1241" t="s">
        <v>179</v>
      </c>
      <c r="E1241">
        <v>1726.55941785</v>
      </c>
      <c r="F1241">
        <v>420.5</v>
      </c>
      <c r="G1241">
        <v>-37.993462860703197</v>
      </c>
      <c r="H1241">
        <v>-7.2499220874726999</v>
      </c>
      <c r="I1241">
        <v>-21.859000290136201</v>
      </c>
      <c r="J1241">
        <v>3.15256124059233</v>
      </c>
      <c r="K1241">
        <v>438.00711535153403</v>
      </c>
      <c r="L1241">
        <v>475.22710553232997</v>
      </c>
      <c r="M1241">
        <v>40.537969553097597</v>
      </c>
      <c r="N1241">
        <v>0.442663402525515</v>
      </c>
      <c r="O1241">
        <v>52.437574316290103</v>
      </c>
      <c r="P1241">
        <v>4.0841584158415696</v>
      </c>
    </row>
    <row r="1242" spans="1:17" hidden="1" x14ac:dyDescent="0.3">
      <c r="A1242" t="s">
        <v>2645</v>
      </c>
      <c r="B1242" t="s">
        <v>2646</v>
      </c>
      <c r="C1242" t="s">
        <v>3163</v>
      </c>
      <c r="D1242" t="s">
        <v>460</v>
      </c>
      <c r="E1242">
        <v>1725.125705509</v>
      </c>
      <c r="F1242">
        <v>52.37</v>
      </c>
      <c r="G1242">
        <v>-44.729481353024603</v>
      </c>
      <c r="H1242">
        <v>-23.505937897017098</v>
      </c>
      <c r="I1242">
        <v>-12.087661865497299</v>
      </c>
      <c r="J1242">
        <v>-0.23357909000528199</v>
      </c>
      <c r="K1242">
        <v>57.407532084850303</v>
      </c>
      <c r="L1242">
        <v>59.015156020095297</v>
      </c>
      <c r="M1242">
        <v>27.7960035283878</v>
      </c>
      <c r="N1242">
        <v>0.28689185441623699</v>
      </c>
      <c r="O1242">
        <v>61.450896550537301</v>
      </c>
      <c r="P1242">
        <v>38.762057904037803</v>
      </c>
    </row>
    <row r="1243" spans="1:17" hidden="1" x14ac:dyDescent="0.3">
      <c r="A1243" t="s">
        <v>2647</v>
      </c>
      <c r="B1243" t="s">
        <v>2648</v>
      </c>
      <c r="C1243" t="s">
        <v>3163</v>
      </c>
      <c r="D1243" t="s">
        <v>539</v>
      </c>
      <c r="E1243">
        <v>1710.3792000000001</v>
      </c>
      <c r="F1243">
        <v>163.36000000000001</v>
      </c>
      <c r="G1243">
        <v>53.145105825980998</v>
      </c>
      <c r="H1243">
        <v>-7.7327589785066504</v>
      </c>
      <c r="I1243">
        <v>5.8304012289905103</v>
      </c>
      <c r="J1243">
        <v>0.59906702072330298</v>
      </c>
      <c r="K1243">
        <v>153.335198015429</v>
      </c>
      <c r="L1243">
        <v>140.80748522866699</v>
      </c>
      <c r="M1243">
        <v>69.947168297136898</v>
      </c>
      <c r="N1243">
        <v>1.0356336759211899</v>
      </c>
      <c r="O1243">
        <v>12.022526934378</v>
      </c>
      <c r="P1243">
        <v>109.033909149072</v>
      </c>
      <c r="Q1243">
        <v>9.1613194297693004E-2</v>
      </c>
    </row>
    <row r="1244" spans="1:17" hidden="1" x14ac:dyDescent="0.3">
      <c r="A1244" t="s">
        <v>2649</v>
      </c>
      <c r="B1244" t="s">
        <v>2650</v>
      </c>
      <c r="C1244" t="s">
        <v>3163</v>
      </c>
      <c r="D1244" t="s">
        <v>600</v>
      </c>
      <c r="E1244">
        <v>1701.0937799999999</v>
      </c>
      <c r="F1244">
        <v>113.32</v>
      </c>
      <c r="G1244">
        <v>11.0013534076155</v>
      </c>
      <c r="H1244">
        <v>-20.151258094061401</v>
      </c>
      <c r="I1244">
        <v>22.900933122857801</v>
      </c>
      <c r="J1244">
        <v>0.77019560277666099</v>
      </c>
      <c r="K1244">
        <v>121.609257898095</v>
      </c>
      <c r="L1244">
        <v>103.06985917123301</v>
      </c>
      <c r="M1244">
        <v>54.219977380712301</v>
      </c>
      <c r="N1244">
        <v>0.32919225999181601</v>
      </c>
      <c r="O1244">
        <v>40.7871514295799</v>
      </c>
      <c r="P1244">
        <v>60.840252643531301</v>
      </c>
    </row>
    <row r="1245" spans="1:17" hidden="1" x14ac:dyDescent="0.3">
      <c r="A1245" t="s">
        <v>2651</v>
      </c>
      <c r="B1245" t="s">
        <v>2652</v>
      </c>
      <c r="C1245" t="s">
        <v>3163</v>
      </c>
      <c r="D1245" t="s">
        <v>125</v>
      </c>
      <c r="E1245">
        <v>1698.07469502</v>
      </c>
      <c r="F1245">
        <v>57.53</v>
      </c>
      <c r="G1245">
        <v>-15.9647086384884</v>
      </c>
      <c r="H1245">
        <v>-3.89244948129625</v>
      </c>
      <c r="I1245">
        <v>-13.5697438329099</v>
      </c>
      <c r="J1245">
        <v>5.1602692684922804</v>
      </c>
      <c r="K1245">
        <v>58.573044697515101</v>
      </c>
      <c r="L1245">
        <v>58.244382779912897</v>
      </c>
      <c r="M1245">
        <v>46.680599027932203</v>
      </c>
      <c r="N1245">
        <v>0.52489119465321699</v>
      </c>
      <c r="O1245">
        <v>50.008691117677699</v>
      </c>
      <c r="P1245">
        <v>27.462058269635499</v>
      </c>
      <c r="Q1245">
        <v>8.6893606056121994E-2</v>
      </c>
    </row>
    <row r="1246" spans="1:17" hidden="1" x14ac:dyDescent="0.3">
      <c r="A1246" t="s">
        <v>2653</v>
      </c>
      <c r="B1246" t="s">
        <v>2654</v>
      </c>
      <c r="C1246" t="s">
        <v>3163</v>
      </c>
      <c r="D1246" t="s">
        <v>400</v>
      </c>
      <c r="E1246">
        <v>1694.8985165280001</v>
      </c>
      <c r="F1246">
        <v>83.23</v>
      </c>
      <c r="G1246">
        <v>-16.846085301784001</v>
      </c>
      <c r="H1246">
        <v>-5.0956186451628396</v>
      </c>
      <c r="I1246">
        <v>-4.3423921506246996</v>
      </c>
      <c r="J1246">
        <v>3.0298552148743698</v>
      </c>
      <c r="K1246">
        <v>85.351855090316604</v>
      </c>
      <c r="L1246">
        <v>81.829091997559701</v>
      </c>
      <c r="M1246">
        <v>44.137194795281303</v>
      </c>
      <c r="N1246">
        <v>0.42344089041536698</v>
      </c>
      <c r="O1246">
        <v>29.160158596659802</v>
      </c>
      <c r="P1246">
        <v>30.864779874213799</v>
      </c>
      <c r="Q1246">
        <v>5.7664192348393997E-2</v>
      </c>
    </row>
    <row r="1247" spans="1:17" hidden="1" x14ac:dyDescent="0.3">
      <c r="A1247" t="s">
        <v>2655</v>
      </c>
      <c r="B1247" t="s">
        <v>2656</v>
      </c>
      <c r="C1247" t="s">
        <v>3163</v>
      </c>
      <c r="D1247" t="s">
        <v>600</v>
      </c>
      <c r="E1247">
        <v>1692.3029750000001</v>
      </c>
      <c r="F1247">
        <v>58.37</v>
      </c>
      <c r="G1247">
        <v>-9.5392802919363895</v>
      </c>
      <c r="H1247">
        <v>-16.415615979913301</v>
      </c>
      <c r="I1247">
        <v>-12.640404869269799</v>
      </c>
      <c r="J1247">
        <v>1.6379166803413501</v>
      </c>
      <c r="K1247">
        <v>60.858417442835098</v>
      </c>
      <c r="L1247">
        <v>58.0435423896554</v>
      </c>
      <c r="M1247">
        <v>29.188193916460101</v>
      </c>
      <c r="N1247">
        <v>0.36962927310865701</v>
      </c>
      <c r="O1247">
        <v>33.630289532293901</v>
      </c>
      <c r="P1247">
        <v>29.855394883203498</v>
      </c>
      <c r="Q1247">
        <v>7.1071011628524999E-2</v>
      </c>
    </row>
    <row r="1248" spans="1:17" hidden="1" x14ac:dyDescent="0.3">
      <c r="A1248" t="s">
        <v>2657</v>
      </c>
      <c r="B1248" t="s">
        <v>2658</v>
      </c>
      <c r="C1248" t="s">
        <v>3163</v>
      </c>
      <c r="D1248" t="s">
        <v>258</v>
      </c>
      <c r="E1248">
        <v>1690.8193467000001</v>
      </c>
      <c r="F1248">
        <v>1183.5</v>
      </c>
      <c r="G1248">
        <v>178.35652367956499</v>
      </c>
      <c r="H1248">
        <v>21.294595575305099</v>
      </c>
      <c r="I1248">
        <v>70.2905023992992</v>
      </c>
      <c r="J1248">
        <v>14.510792947909399</v>
      </c>
      <c r="K1248">
        <v>958.98141854647304</v>
      </c>
      <c r="L1248">
        <v>717.67672171994002</v>
      </c>
      <c r="M1248">
        <v>79.827895765267698</v>
      </c>
      <c r="N1248">
        <v>0.72709950723088901</v>
      </c>
      <c r="O1248">
        <v>3.9290240811153199</v>
      </c>
      <c r="P1248">
        <v>250.718624981478</v>
      </c>
      <c r="Q1248">
        <v>0.16862204629771099</v>
      </c>
    </row>
    <row r="1249" spans="1:17" hidden="1" x14ac:dyDescent="0.3">
      <c r="A1249" t="s">
        <v>2659</v>
      </c>
      <c r="B1249" t="s">
        <v>2660</v>
      </c>
      <c r="C1249" t="s">
        <v>3163</v>
      </c>
      <c r="D1249" t="s">
        <v>725</v>
      </c>
      <c r="E1249">
        <v>1689.6255475620001</v>
      </c>
      <c r="F1249">
        <v>190.14</v>
      </c>
      <c r="G1249">
        <v>-5.5257730621050296</v>
      </c>
      <c r="H1249">
        <v>-4.0407861331592301</v>
      </c>
      <c r="I1249">
        <v>8.8366046452957008</v>
      </c>
      <c r="J1249">
        <v>4.13382736620719</v>
      </c>
      <c r="K1249">
        <v>192.36793968111999</v>
      </c>
      <c r="M1249">
        <v>51.657414716296401</v>
      </c>
      <c r="N1249">
        <v>0.47840445643292301</v>
      </c>
      <c r="O1249">
        <v>20.963500578521099</v>
      </c>
      <c r="P1249">
        <v>37.782608695652101</v>
      </c>
    </row>
    <row r="1250" spans="1:17" hidden="1" x14ac:dyDescent="0.3">
      <c r="A1250" t="s">
        <v>2661</v>
      </c>
      <c r="B1250" t="s">
        <v>2662</v>
      </c>
      <c r="C1250" t="s">
        <v>3163</v>
      </c>
      <c r="D1250" t="s">
        <v>387</v>
      </c>
      <c r="E1250">
        <v>1688.1703421100001</v>
      </c>
      <c r="F1250">
        <v>194.06</v>
      </c>
      <c r="G1250">
        <v>18.989028293455799</v>
      </c>
      <c r="H1250">
        <v>-3.1024018291246001</v>
      </c>
      <c r="I1250">
        <v>-9.7447324673359308</v>
      </c>
      <c r="J1250">
        <v>4.6183265139354703E-2</v>
      </c>
      <c r="K1250">
        <v>200.83559116476499</v>
      </c>
      <c r="L1250">
        <v>191.405054356075</v>
      </c>
      <c r="M1250">
        <v>41.7370855943471</v>
      </c>
      <c r="N1250">
        <v>0.60369096902910402</v>
      </c>
      <c r="O1250">
        <v>24.961352159126001</v>
      </c>
      <c r="P1250">
        <v>66.933333333333294</v>
      </c>
      <c r="Q1250">
        <v>7.3635822141103993E-2</v>
      </c>
    </row>
    <row r="1251" spans="1:17" hidden="1" x14ac:dyDescent="0.3">
      <c r="A1251" t="s">
        <v>2663</v>
      </c>
      <c r="B1251" t="s">
        <v>2664</v>
      </c>
      <c r="C1251" t="s">
        <v>3163</v>
      </c>
      <c r="D1251" t="s">
        <v>460</v>
      </c>
      <c r="E1251">
        <v>1682.5105321200001</v>
      </c>
      <c r="F1251">
        <v>499.95</v>
      </c>
      <c r="G1251">
        <v>7.6739143140320802</v>
      </c>
      <c r="H1251">
        <v>0.41492053460815098</v>
      </c>
      <c r="I1251">
        <v>40.7613324286664</v>
      </c>
      <c r="J1251">
        <v>5.8473893334515799</v>
      </c>
      <c r="K1251">
        <v>492.41512189002299</v>
      </c>
      <c r="L1251">
        <v>430.45063153079201</v>
      </c>
      <c r="M1251">
        <v>50.141156787179497</v>
      </c>
      <c r="N1251">
        <v>0.343036437313681</v>
      </c>
      <c r="O1251">
        <v>12.9712971297129</v>
      </c>
      <c r="P1251">
        <v>70.631399317406107</v>
      </c>
      <c r="Q1251">
        <v>-7.8280596841328001E-2</v>
      </c>
    </row>
    <row r="1252" spans="1:17" hidden="1" x14ac:dyDescent="0.3">
      <c r="A1252" t="s">
        <v>2665</v>
      </c>
      <c r="B1252" t="s">
        <v>2666</v>
      </c>
      <c r="C1252" t="s">
        <v>3163</v>
      </c>
      <c r="D1252" t="s">
        <v>258</v>
      </c>
      <c r="E1252">
        <v>1682.4521067200001</v>
      </c>
      <c r="F1252">
        <v>1124.8</v>
      </c>
      <c r="G1252">
        <v>-5.6720765867387097</v>
      </c>
      <c r="H1252">
        <v>-3.8914391064500702</v>
      </c>
      <c r="I1252">
        <v>26.876885563142</v>
      </c>
      <c r="J1252">
        <v>4.9850336972694302</v>
      </c>
      <c r="K1252">
        <v>1163.79267762935</v>
      </c>
      <c r="L1252">
        <v>1058.13645285388</v>
      </c>
      <c r="M1252">
        <v>44.7248122862961</v>
      </c>
      <c r="N1252">
        <v>0.49399450314356902</v>
      </c>
      <c r="O1252">
        <v>19.2300853485063</v>
      </c>
      <c r="P1252">
        <v>44.892438490274301</v>
      </c>
      <c r="Q1252">
        <v>0.129251215519603</v>
      </c>
    </row>
    <row r="1253" spans="1:17" hidden="1" x14ac:dyDescent="0.3">
      <c r="A1253" t="s">
        <v>2667</v>
      </c>
      <c r="B1253" t="s">
        <v>2668</v>
      </c>
      <c r="C1253" t="s">
        <v>3163</v>
      </c>
      <c r="D1253" t="s">
        <v>184</v>
      </c>
      <c r="E1253">
        <v>1682.01598152</v>
      </c>
      <c r="F1253">
        <v>743.55</v>
      </c>
      <c r="G1253">
        <v>19.473389828988999</v>
      </c>
      <c r="H1253">
        <v>-9.0946608607631791</v>
      </c>
      <c r="I1253">
        <v>-3.71787371671447</v>
      </c>
      <c r="J1253">
        <v>5.2508291797934703</v>
      </c>
      <c r="K1253">
        <v>761.97632720191598</v>
      </c>
      <c r="L1253">
        <v>706.53812829292497</v>
      </c>
      <c r="M1253">
        <v>54.167091697609699</v>
      </c>
      <c r="N1253">
        <v>0.68328204307480001</v>
      </c>
      <c r="O1253">
        <v>16.602783941900299</v>
      </c>
      <c r="P1253">
        <v>60.906730144990199</v>
      </c>
      <c r="Q1253">
        <v>6.0539721322994997E-2</v>
      </c>
    </row>
    <row r="1254" spans="1:17" hidden="1" x14ac:dyDescent="0.3">
      <c r="A1254" t="s">
        <v>2669</v>
      </c>
      <c r="B1254" t="s">
        <v>2670</v>
      </c>
      <c r="C1254" t="s">
        <v>3163</v>
      </c>
      <c r="D1254" t="s">
        <v>184</v>
      </c>
      <c r="E1254">
        <v>1673.6928</v>
      </c>
      <c r="F1254">
        <v>1341.1</v>
      </c>
      <c r="G1254">
        <v>42.326037592508797</v>
      </c>
      <c r="H1254">
        <v>-4.3799504517332899</v>
      </c>
      <c r="I1254">
        <v>17.202929746032499</v>
      </c>
      <c r="J1254">
        <v>6.13844690242742</v>
      </c>
      <c r="K1254">
        <v>1300.5278872051399</v>
      </c>
      <c r="L1254">
        <v>1139.9821823055599</v>
      </c>
      <c r="M1254">
        <v>59.348372760464898</v>
      </c>
      <c r="N1254">
        <v>0.31694877359110901</v>
      </c>
      <c r="O1254">
        <v>11.8484825889195</v>
      </c>
      <c r="P1254">
        <v>79.064022965484895</v>
      </c>
      <c r="Q1254">
        <v>5.1624330301690002E-2</v>
      </c>
    </row>
    <row r="1255" spans="1:17" hidden="1" x14ac:dyDescent="0.3">
      <c r="A1255" t="s">
        <v>2671</v>
      </c>
      <c r="B1255" t="s">
        <v>2672</v>
      </c>
      <c r="C1255" t="s">
        <v>3163</v>
      </c>
      <c r="D1255" t="s">
        <v>274</v>
      </c>
      <c r="E1255">
        <v>1659.788</v>
      </c>
      <c r="F1255">
        <v>3191.9</v>
      </c>
      <c r="G1255">
        <v>155.61561227346101</v>
      </c>
      <c r="H1255">
        <v>22.1781137526633</v>
      </c>
      <c r="I1255">
        <v>143.17573371455001</v>
      </c>
      <c r="J1255">
        <v>1.63887323407793</v>
      </c>
      <c r="K1255">
        <v>2576.1924635868199</v>
      </c>
      <c r="L1255">
        <v>1819.2913660506799</v>
      </c>
      <c r="M1255">
        <v>58.785205652523302</v>
      </c>
      <c r="N1255">
        <v>1.98270721773109</v>
      </c>
      <c r="O1255">
        <v>9.6447257119583991</v>
      </c>
      <c r="P1255">
        <v>217.90249489567199</v>
      </c>
      <c r="Q1255">
        <v>0.113005984524925</v>
      </c>
    </row>
    <row r="1256" spans="1:17" hidden="1" x14ac:dyDescent="0.3">
      <c r="A1256" t="s">
        <v>2673</v>
      </c>
      <c r="B1256" t="s">
        <v>2674</v>
      </c>
      <c r="C1256" t="s">
        <v>3163</v>
      </c>
      <c r="D1256" t="s">
        <v>405</v>
      </c>
      <c r="E1256">
        <v>1657.7049</v>
      </c>
      <c r="F1256">
        <v>1555.8</v>
      </c>
      <c r="G1256">
        <v>278.02673455784901</v>
      </c>
      <c r="H1256">
        <v>21.853284003323701</v>
      </c>
      <c r="I1256">
        <v>97.045928860046601</v>
      </c>
      <c r="J1256">
        <v>20.280979314871399</v>
      </c>
      <c r="K1256">
        <v>1255.1384199480001</v>
      </c>
      <c r="L1256">
        <v>908.85313474540203</v>
      </c>
      <c r="M1256">
        <v>85.216055094123604</v>
      </c>
      <c r="N1256">
        <v>0.50917523501058803</v>
      </c>
      <c r="O1256">
        <v>1.4397737498393199</v>
      </c>
      <c r="P1256">
        <v>319.35309973045798</v>
      </c>
      <c r="Q1256">
        <v>0.16306720587291201</v>
      </c>
    </row>
    <row r="1257" spans="1:17" hidden="1" x14ac:dyDescent="0.3">
      <c r="A1257" t="s">
        <v>2675</v>
      </c>
      <c r="B1257" t="s">
        <v>2676</v>
      </c>
      <c r="C1257" t="s">
        <v>3163</v>
      </c>
      <c r="D1257" t="s">
        <v>133</v>
      </c>
      <c r="E1257">
        <v>1656.29423664</v>
      </c>
      <c r="F1257">
        <v>51.12</v>
      </c>
      <c r="G1257">
        <v>12.2361273585609</v>
      </c>
      <c r="H1257">
        <v>-6.13946326310597</v>
      </c>
      <c r="I1257">
        <v>-9.6463928932219396</v>
      </c>
      <c r="J1257">
        <v>6.3579059762941403</v>
      </c>
      <c r="K1257">
        <v>56.0623957661387</v>
      </c>
      <c r="L1257">
        <v>55.264780435115</v>
      </c>
      <c r="M1257">
        <v>38.231022670022803</v>
      </c>
      <c r="N1257">
        <v>0.50612870216539596</v>
      </c>
      <c r="O1257">
        <v>53.032081377151798</v>
      </c>
      <c r="P1257">
        <v>45.6410256410256</v>
      </c>
      <c r="Q1257">
        <v>0.138511308594854</v>
      </c>
    </row>
    <row r="1258" spans="1:17" hidden="1" x14ac:dyDescent="0.3">
      <c r="A1258" t="s">
        <v>2677</v>
      </c>
      <c r="B1258" t="s">
        <v>2678</v>
      </c>
      <c r="C1258" t="s">
        <v>3163</v>
      </c>
      <c r="D1258" t="s">
        <v>1183</v>
      </c>
      <c r="E1258">
        <v>1654.9636499999999</v>
      </c>
      <c r="F1258">
        <v>241.2</v>
      </c>
      <c r="G1258">
        <v>329.26116672377702</v>
      </c>
      <c r="H1258">
        <v>36.487424462302698</v>
      </c>
      <c r="I1258">
        <v>17.320459082511</v>
      </c>
      <c r="J1258">
        <v>17.4732929479094</v>
      </c>
      <c r="K1258">
        <v>209.03564634702201</v>
      </c>
      <c r="L1258">
        <v>171.47115213786299</v>
      </c>
      <c r="M1258">
        <v>62.576350125967302</v>
      </c>
      <c r="N1258">
        <v>0.82663745857455995</v>
      </c>
      <c r="O1258">
        <v>7.3590381426202196</v>
      </c>
      <c r="P1258">
        <v>404.60251046025098</v>
      </c>
      <c r="Q1258">
        <v>0.20404699395304501</v>
      </c>
    </row>
    <row r="1259" spans="1:17" hidden="1" x14ac:dyDescent="0.3">
      <c r="A1259" t="s">
        <v>2679</v>
      </c>
      <c r="B1259" t="s">
        <v>2680</v>
      </c>
      <c r="C1259" t="s">
        <v>3163</v>
      </c>
      <c r="D1259" t="s">
        <v>460</v>
      </c>
      <c r="E1259">
        <v>1653.1534861799901</v>
      </c>
      <c r="F1259">
        <v>5363.7</v>
      </c>
      <c r="G1259">
        <v>-41.605340730275998</v>
      </c>
      <c r="H1259">
        <v>-5.1615585829972002</v>
      </c>
      <c r="I1259">
        <v>-8.0589398532184795</v>
      </c>
      <c r="J1259">
        <v>2.72589661232599</v>
      </c>
      <c r="K1259">
        <v>5615.6314909121902</v>
      </c>
      <c r="L1259">
        <v>5728.7011717081004</v>
      </c>
      <c r="M1259">
        <v>41.777089247438603</v>
      </c>
      <c r="N1259">
        <v>0.61581284270194903</v>
      </c>
      <c r="O1259">
        <v>19.3196860376232</v>
      </c>
      <c r="P1259">
        <v>20.154569892473098</v>
      </c>
      <c r="Q1259">
        <v>-0.11982676118814301</v>
      </c>
    </row>
    <row r="1260" spans="1:17" hidden="1" x14ac:dyDescent="0.3">
      <c r="A1260" t="s">
        <v>2681</v>
      </c>
      <c r="B1260" t="s">
        <v>2682</v>
      </c>
      <c r="C1260" t="s">
        <v>3163</v>
      </c>
      <c r="D1260" t="s">
        <v>184</v>
      </c>
      <c r="E1260">
        <v>1652.338663</v>
      </c>
      <c r="F1260">
        <v>1821.1</v>
      </c>
      <c r="G1260">
        <v>102.030516909253</v>
      </c>
      <c r="H1260">
        <v>13.1328594186022</v>
      </c>
      <c r="I1260">
        <v>79.312347965666305</v>
      </c>
      <c r="J1260">
        <v>15.884555324147</v>
      </c>
      <c r="K1260">
        <v>1538.2041405008699</v>
      </c>
      <c r="L1260">
        <v>1189.2757335922299</v>
      </c>
      <c r="M1260">
        <v>67.104540756285502</v>
      </c>
      <c r="N1260">
        <v>0.79956925749023</v>
      </c>
      <c r="O1260">
        <v>6.9134039866015096</v>
      </c>
      <c r="P1260">
        <v>156.07818322435401</v>
      </c>
      <c r="Q1260">
        <v>0.148992955296609</v>
      </c>
    </row>
    <row r="1261" spans="1:17" hidden="1" x14ac:dyDescent="0.3">
      <c r="A1261" t="s">
        <v>2683</v>
      </c>
      <c r="B1261" t="s">
        <v>2684</v>
      </c>
      <c r="C1261" t="s">
        <v>3163</v>
      </c>
      <c r="D1261" t="s">
        <v>460</v>
      </c>
      <c r="E1261">
        <v>1648.990312915</v>
      </c>
      <c r="F1261">
        <v>98.45</v>
      </c>
      <c r="G1261">
        <v>-65.773763287117006</v>
      </c>
      <c r="H1261">
        <v>-7.3870047426962602</v>
      </c>
      <c r="I1261">
        <v>-19.4066090364168</v>
      </c>
      <c r="J1261">
        <v>0.70066084422048702</v>
      </c>
      <c r="K1261">
        <v>104.502673285101</v>
      </c>
      <c r="L1261">
        <v>112.83913357453901</v>
      </c>
      <c r="M1261">
        <v>32.1265657204275</v>
      </c>
      <c r="N1261">
        <v>0.36056138713710001</v>
      </c>
      <c r="O1261">
        <v>66.988318943626197</v>
      </c>
      <c r="P1261">
        <v>23.1394621638524</v>
      </c>
      <c r="Q1261">
        <v>-7.6543855406903005E-2</v>
      </c>
    </row>
    <row r="1262" spans="1:17" hidden="1" x14ac:dyDescent="0.3">
      <c r="A1262" t="s">
        <v>2685</v>
      </c>
      <c r="B1262" t="s">
        <v>2686</v>
      </c>
      <c r="C1262" t="s">
        <v>3163</v>
      </c>
      <c r="D1262" t="s">
        <v>2687</v>
      </c>
      <c r="E1262">
        <v>1645.9295191199999</v>
      </c>
      <c r="F1262">
        <v>461.4</v>
      </c>
      <c r="G1262">
        <v>406.54449116651102</v>
      </c>
      <c r="H1262">
        <v>-24.515830722839102</v>
      </c>
      <c r="I1262">
        <v>-15.763835572149</v>
      </c>
      <c r="J1262">
        <v>8.1953859711652193</v>
      </c>
      <c r="K1262">
        <v>554.74162568700001</v>
      </c>
      <c r="L1262">
        <v>473.19017669037601</v>
      </c>
      <c r="M1262">
        <v>40.702865459980799</v>
      </c>
      <c r="N1262">
        <v>0.80483615643138595</v>
      </c>
      <c r="O1262">
        <v>72.951885565669699</v>
      </c>
      <c r="P1262">
        <v>433.41040462427702</v>
      </c>
    </row>
    <row r="1263" spans="1:17" hidden="1" x14ac:dyDescent="0.3">
      <c r="A1263" t="s">
        <v>2688</v>
      </c>
      <c r="B1263" t="s">
        <v>2689</v>
      </c>
      <c r="C1263" t="s">
        <v>3163</v>
      </c>
      <c r="D1263" t="s">
        <v>274</v>
      </c>
      <c r="E1263">
        <v>1645.813211595</v>
      </c>
      <c r="F1263">
        <v>1523.55</v>
      </c>
      <c r="G1263">
        <v>226.56036472725799</v>
      </c>
      <c r="H1263">
        <v>18.664438965384299</v>
      </c>
      <c r="I1263">
        <v>93.7495102235345</v>
      </c>
      <c r="J1263">
        <v>1.95662628124274</v>
      </c>
      <c r="K1263">
        <v>1391.6948658726201</v>
      </c>
      <c r="L1263">
        <v>1052.26392188612</v>
      </c>
      <c r="M1263">
        <v>52.361776520772302</v>
      </c>
      <c r="N1263">
        <v>1.2291852291852201</v>
      </c>
      <c r="O1263">
        <v>12.7038823799678</v>
      </c>
      <c r="P1263">
        <v>358.900602409638</v>
      </c>
      <c r="Q1263">
        <v>0.26763522292994502</v>
      </c>
    </row>
    <row r="1264" spans="1:17" hidden="1" x14ac:dyDescent="0.3">
      <c r="A1264" t="s">
        <v>2690</v>
      </c>
      <c r="B1264" t="s">
        <v>2691</v>
      </c>
      <c r="C1264" t="s">
        <v>3163</v>
      </c>
      <c r="D1264" t="s">
        <v>69</v>
      </c>
      <c r="E1264">
        <v>1645.5513521149901</v>
      </c>
      <c r="F1264">
        <v>369.35</v>
      </c>
      <c r="G1264">
        <v>73.269551185962399</v>
      </c>
      <c r="H1264">
        <v>-1.9902898708844801</v>
      </c>
      <c r="I1264">
        <v>18.262971596068201</v>
      </c>
      <c r="J1264">
        <v>4.5149631263052497</v>
      </c>
      <c r="K1264">
        <v>366.31926929482597</v>
      </c>
      <c r="L1264">
        <v>308.76227846931801</v>
      </c>
      <c r="M1264">
        <v>46.081897999579198</v>
      </c>
      <c r="N1264">
        <v>0.39338752664592103</v>
      </c>
      <c r="O1264">
        <v>20.251793691620399</v>
      </c>
      <c r="P1264">
        <v>119.06880189798299</v>
      </c>
      <c r="Q1264">
        <v>9.0172440779215005E-2</v>
      </c>
    </row>
    <row r="1265" spans="1:17" hidden="1" x14ac:dyDescent="0.3">
      <c r="A1265" t="s">
        <v>2692</v>
      </c>
      <c r="B1265" t="s">
        <v>2693</v>
      </c>
      <c r="C1265" t="s">
        <v>3163</v>
      </c>
      <c r="D1265" t="s">
        <v>51</v>
      </c>
      <c r="E1265">
        <v>1641.0154533150001</v>
      </c>
      <c r="F1265">
        <v>618.45000000000005</v>
      </c>
      <c r="G1265">
        <v>23.938768327164901</v>
      </c>
      <c r="H1265">
        <v>-6.6215894070272903</v>
      </c>
      <c r="I1265">
        <v>13.1976837618303</v>
      </c>
      <c r="J1265">
        <v>4.2014442084135997</v>
      </c>
      <c r="K1265">
        <v>628.517559703144</v>
      </c>
      <c r="L1265">
        <v>553.82369287061999</v>
      </c>
      <c r="M1265">
        <v>48.720304795158803</v>
      </c>
      <c r="N1265">
        <v>0.52542026251531604</v>
      </c>
      <c r="O1265">
        <v>17.2366399870644</v>
      </c>
      <c r="P1265">
        <v>61.0546875</v>
      </c>
      <c r="Q1265">
        <v>4.6725474950076999E-2</v>
      </c>
    </row>
    <row r="1266" spans="1:17" hidden="1" x14ac:dyDescent="0.3">
      <c r="A1266" t="s">
        <v>2694</v>
      </c>
      <c r="B1266" t="s">
        <v>2695</v>
      </c>
      <c r="C1266" t="s">
        <v>3163</v>
      </c>
      <c r="D1266" t="s">
        <v>460</v>
      </c>
      <c r="E1266">
        <v>1638.63311589</v>
      </c>
      <c r="F1266">
        <v>467.85</v>
      </c>
      <c r="G1266">
        <v>47.444816795587698</v>
      </c>
      <c r="H1266">
        <v>-2.0306269436201898</v>
      </c>
      <c r="I1266">
        <v>25.627553709333998</v>
      </c>
      <c r="J1266">
        <v>6.7600984255163299</v>
      </c>
      <c r="K1266">
        <v>457.22767220667998</v>
      </c>
      <c r="L1266">
        <v>391.37243169062202</v>
      </c>
      <c r="M1266">
        <v>46.965228291062203</v>
      </c>
      <c r="N1266">
        <v>0.37653716188905501</v>
      </c>
      <c r="O1266">
        <v>19.418617078123301</v>
      </c>
      <c r="P1266">
        <v>78.841743119265999</v>
      </c>
      <c r="Q1266">
        <v>5.6533963549226997E-2</v>
      </c>
    </row>
    <row r="1267" spans="1:17" hidden="1" x14ac:dyDescent="0.3">
      <c r="A1267" t="s">
        <v>2696</v>
      </c>
      <c r="B1267" t="s">
        <v>2697</v>
      </c>
      <c r="C1267" t="s">
        <v>3163</v>
      </c>
      <c r="D1267" t="s">
        <v>1558</v>
      </c>
      <c r="E1267">
        <v>1633.734922655</v>
      </c>
      <c r="F1267">
        <v>132.94999999999999</v>
      </c>
      <c r="G1267">
        <v>303.392986218609</v>
      </c>
      <c r="H1267">
        <v>10.080968892956101</v>
      </c>
      <c r="I1267">
        <v>130.28316987417799</v>
      </c>
      <c r="J1267">
        <v>-0.137583421417664</v>
      </c>
      <c r="K1267">
        <v>109.11075238669299</v>
      </c>
      <c r="L1267">
        <v>77.041200793570198</v>
      </c>
      <c r="M1267">
        <v>75.866682645907602</v>
      </c>
      <c r="N1267">
        <v>2.1739735586333899</v>
      </c>
      <c r="O1267">
        <v>0.41368935690109199</v>
      </c>
      <c r="P1267">
        <v>401.69811320754701</v>
      </c>
      <c r="Q1267">
        <v>7.2595886397421996E-2</v>
      </c>
    </row>
    <row r="1268" spans="1:17" hidden="1" x14ac:dyDescent="0.3">
      <c r="A1268" t="s">
        <v>2698</v>
      </c>
      <c r="B1268" t="s">
        <v>2699</v>
      </c>
      <c r="C1268" t="s">
        <v>3163</v>
      </c>
      <c r="D1268" t="s">
        <v>2212</v>
      </c>
      <c r="E1268">
        <v>1625.4926700000001</v>
      </c>
      <c r="F1268">
        <v>1027.5</v>
      </c>
      <c r="G1268">
        <v>-43.200088199235999</v>
      </c>
      <c r="H1268">
        <v>-7.4915337858752098</v>
      </c>
      <c r="I1268">
        <v>-22.738105269431699</v>
      </c>
      <c r="J1268">
        <v>3.6054791016014098</v>
      </c>
      <c r="K1268">
        <v>1090.4874147365999</v>
      </c>
      <c r="L1268">
        <v>1124.82552856094</v>
      </c>
      <c r="M1268">
        <v>41.317833353671197</v>
      </c>
      <c r="N1268">
        <v>0.66076245414382895</v>
      </c>
      <c r="O1268">
        <v>41.211678832116696</v>
      </c>
      <c r="P1268">
        <v>9.7991023723017694</v>
      </c>
      <c r="Q1268">
        <v>9.0900975925449004E-2</v>
      </c>
    </row>
    <row r="1269" spans="1:17" hidden="1" x14ac:dyDescent="0.3">
      <c r="A1269" t="s">
        <v>2700</v>
      </c>
      <c r="B1269" t="s">
        <v>2701</v>
      </c>
      <c r="C1269" t="s">
        <v>3163</v>
      </c>
      <c r="D1269" t="s">
        <v>387</v>
      </c>
      <c r="E1269">
        <v>1623.7901211000001</v>
      </c>
      <c r="F1269">
        <v>326.55</v>
      </c>
      <c r="G1269">
        <v>23.1340865422344</v>
      </c>
      <c r="H1269">
        <v>40.136290827918103</v>
      </c>
      <c r="I1269">
        <v>41.638545911188203</v>
      </c>
      <c r="J1269">
        <v>3.27641794790941</v>
      </c>
      <c r="K1269">
        <v>271.77977232434802</v>
      </c>
      <c r="L1269">
        <v>235.71284768895001</v>
      </c>
      <c r="M1269">
        <v>63.685658818648101</v>
      </c>
      <c r="N1269">
        <v>0.86834036217155197</v>
      </c>
      <c r="O1269">
        <v>5.6499770326136902</v>
      </c>
      <c r="P1269">
        <v>78.101990728115595</v>
      </c>
      <c r="Q1269">
        <v>0.11035180435103301</v>
      </c>
    </row>
    <row r="1270" spans="1:17" hidden="1" x14ac:dyDescent="0.3">
      <c r="A1270" t="s">
        <v>2702</v>
      </c>
      <c r="B1270" t="s">
        <v>2703</v>
      </c>
      <c r="C1270" t="s">
        <v>3163</v>
      </c>
      <c r="D1270" t="s">
        <v>400</v>
      </c>
      <c r="E1270">
        <v>1622.4724034999999</v>
      </c>
      <c r="F1270">
        <v>136.9</v>
      </c>
      <c r="G1270">
        <v>-2.4113680032200699</v>
      </c>
      <c r="H1270">
        <v>9.8871649433786502</v>
      </c>
      <c r="I1270">
        <v>4.5050112581822104</v>
      </c>
      <c r="J1270">
        <v>9.9404804479093993</v>
      </c>
      <c r="K1270">
        <v>130.82607894717299</v>
      </c>
      <c r="L1270">
        <v>123.03613976411999</v>
      </c>
      <c r="M1270">
        <v>58.433796716175301</v>
      </c>
      <c r="N1270">
        <v>1.01425243193957</v>
      </c>
      <c r="O1270">
        <v>14.0248356464572</v>
      </c>
      <c r="P1270">
        <v>45.021186440677901</v>
      </c>
      <c r="Q1270">
        <v>6.3101846096173003E-2</v>
      </c>
    </row>
    <row r="1271" spans="1:17" hidden="1" x14ac:dyDescent="0.3">
      <c r="A1271" t="s">
        <v>2704</v>
      </c>
      <c r="B1271" t="s">
        <v>2705</v>
      </c>
      <c r="C1271" t="s">
        <v>3163</v>
      </c>
      <c r="D1271" t="s">
        <v>303</v>
      </c>
      <c r="E1271">
        <v>1617.8311722349999</v>
      </c>
      <c r="F1271">
        <v>904.85</v>
      </c>
      <c r="G1271">
        <v>-53.4530701654041</v>
      </c>
      <c r="H1271">
        <v>-14.1103450574895</v>
      </c>
      <c r="I1271">
        <v>-1.8388259111915399</v>
      </c>
      <c r="J1271">
        <v>-0.33575059711636901</v>
      </c>
      <c r="K1271">
        <v>960.33206085609504</v>
      </c>
      <c r="L1271">
        <v>940.71437163699898</v>
      </c>
      <c r="M1271">
        <v>33.689665019682401</v>
      </c>
      <c r="N1271">
        <v>0.40701048442419602</v>
      </c>
      <c r="O1271">
        <v>38.1444438304691</v>
      </c>
      <c r="P1271">
        <v>34.0717143280486</v>
      </c>
      <c r="Q1271">
        <v>-1.5590220122157E-2</v>
      </c>
    </row>
    <row r="1272" spans="1:17" hidden="1" x14ac:dyDescent="0.3">
      <c r="A1272" t="s">
        <v>2706</v>
      </c>
      <c r="B1272" t="s">
        <v>2707</v>
      </c>
      <c r="C1272" t="s">
        <v>3163</v>
      </c>
      <c r="D1272" t="s">
        <v>21</v>
      </c>
      <c r="E1272">
        <v>1613.8386802299999</v>
      </c>
      <c r="F1272">
        <v>289.10000000000002</v>
      </c>
      <c r="G1272">
        <v>106.750248158396</v>
      </c>
      <c r="H1272">
        <v>-5.0576143308723998</v>
      </c>
      <c r="I1272">
        <v>97.369422507348403</v>
      </c>
      <c r="J1272">
        <v>11.901267224436699</v>
      </c>
      <c r="K1272">
        <v>260.527335639233</v>
      </c>
      <c r="L1272">
        <v>199.36694081253501</v>
      </c>
      <c r="M1272">
        <v>59.274139293633198</v>
      </c>
      <c r="N1272">
        <v>0.46559859008580401</v>
      </c>
      <c r="O1272">
        <v>10.6537530266343</v>
      </c>
      <c r="P1272">
        <v>161.62895927601801</v>
      </c>
      <c r="Q1272">
        <v>0.116690971493959</v>
      </c>
    </row>
    <row r="1273" spans="1:17" hidden="1" x14ac:dyDescent="0.3">
      <c r="A1273" t="s">
        <v>2708</v>
      </c>
      <c r="B1273" t="s">
        <v>2709</v>
      </c>
      <c r="C1273" t="s">
        <v>3163</v>
      </c>
      <c r="D1273" t="s">
        <v>48</v>
      </c>
      <c r="E1273">
        <v>1612.4146740870001</v>
      </c>
      <c r="F1273">
        <v>167.43</v>
      </c>
      <c r="G1273">
        <v>55.123216977017002</v>
      </c>
      <c r="H1273">
        <v>-8.7655489256822499</v>
      </c>
      <c r="I1273">
        <v>14.674588062776101</v>
      </c>
      <c r="J1273">
        <v>3.4144879164628699</v>
      </c>
      <c r="K1273">
        <v>174.96616246518701</v>
      </c>
      <c r="L1273">
        <v>152.62155920821499</v>
      </c>
      <c r="M1273">
        <v>48.406794210729601</v>
      </c>
      <c r="N1273">
        <v>0.74909236803289703</v>
      </c>
      <c r="O1273">
        <v>36.116586035955301</v>
      </c>
      <c r="P1273">
        <v>85.620842572062003</v>
      </c>
      <c r="Q1273">
        <v>0.148957955143807</v>
      </c>
    </row>
    <row r="1274" spans="1:17" hidden="1" x14ac:dyDescent="0.3">
      <c r="A1274" t="s">
        <v>2710</v>
      </c>
      <c r="B1274" t="s">
        <v>2711</v>
      </c>
      <c r="C1274" t="s">
        <v>3163</v>
      </c>
      <c r="D1274" t="s">
        <v>769</v>
      </c>
      <c r="E1274">
        <v>1610.533095</v>
      </c>
      <c r="F1274">
        <v>262.05</v>
      </c>
      <c r="G1274">
        <v>115.48126123935801</v>
      </c>
      <c r="H1274">
        <v>-7.6682753383744497</v>
      </c>
      <c r="I1274">
        <v>-10.160243424647099</v>
      </c>
      <c r="J1274">
        <v>5.3383609014252702</v>
      </c>
      <c r="K1274">
        <v>295.98953922300001</v>
      </c>
      <c r="L1274">
        <v>269.21690279251101</v>
      </c>
      <c r="M1274">
        <v>38.0230277232628</v>
      </c>
      <c r="N1274">
        <v>0.63409279286662901</v>
      </c>
      <c r="O1274">
        <v>69.814920816637994</v>
      </c>
      <c r="P1274">
        <v>142.34717469712299</v>
      </c>
      <c r="Q1274">
        <v>9.8770350903488999E-2</v>
      </c>
    </row>
    <row r="1275" spans="1:17" hidden="1" x14ac:dyDescent="0.3">
      <c r="A1275" t="s">
        <v>2712</v>
      </c>
      <c r="B1275" t="s">
        <v>2713</v>
      </c>
      <c r="C1275" t="s">
        <v>3163</v>
      </c>
      <c r="D1275" t="s">
        <v>200</v>
      </c>
      <c r="E1275">
        <v>1607.79196843</v>
      </c>
      <c r="F1275">
        <v>2640.65</v>
      </c>
      <c r="G1275">
        <v>34.686195685423698</v>
      </c>
      <c r="H1275">
        <v>-3.35052581360894</v>
      </c>
      <c r="I1275">
        <v>15.9233786284499</v>
      </c>
      <c r="J1275">
        <v>6.2395366027317403</v>
      </c>
      <c r="K1275">
        <v>2669.9854261412702</v>
      </c>
      <c r="L1275">
        <v>2258.6251189251202</v>
      </c>
      <c r="M1275">
        <v>56.165502804751</v>
      </c>
      <c r="N1275">
        <v>0.378337829993172</v>
      </c>
      <c r="O1275">
        <v>30.611781190237199</v>
      </c>
      <c r="P1275">
        <v>95.429988158673694</v>
      </c>
      <c r="Q1275">
        <v>0.12641762113489599</v>
      </c>
    </row>
    <row r="1276" spans="1:17" hidden="1" x14ac:dyDescent="0.3">
      <c r="A1276" t="s">
        <v>2714</v>
      </c>
      <c r="B1276" t="s">
        <v>2715</v>
      </c>
      <c r="C1276" t="s">
        <v>3163</v>
      </c>
      <c r="D1276" t="s">
        <v>83</v>
      </c>
      <c r="E1276">
        <v>1600.67</v>
      </c>
      <c r="F1276">
        <v>135.65</v>
      </c>
      <c r="G1276">
        <v>250.46371102067599</v>
      </c>
      <c r="H1276">
        <v>5.2437033293364497</v>
      </c>
      <c r="I1276">
        <v>99.947521414866202</v>
      </c>
      <c r="J1276">
        <v>5.8315106392033096</v>
      </c>
      <c r="K1276">
        <v>116.883521720933</v>
      </c>
      <c r="L1276">
        <v>80.596913370004103</v>
      </c>
      <c r="M1276">
        <v>48.119513003094802</v>
      </c>
      <c r="N1276">
        <v>0.527550373376792</v>
      </c>
      <c r="O1276">
        <v>16.004423147806801</v>
      </c>
      <c r="P1276">
        <v>279.97198879551797</v>
      </c>
      <c r="Q1276">
        <v>0.14341952698079</v>
      </c>
    </row>
    <row r="1277" spans="1:17" hidden="1" x14ac:dyDescent="0.3">
      <c r="A1277" t="s">
        <v>2716</v>
      </c>
      <c r="B1277" t="s">
        <v>2717</v>
      </c>
      <c r="C1277" t="s">
        <v>3163</v>
      </c>
      <c r="D1277" t="s">
        <v>54</v>
      </c>
      <c r="E1277">
        <v>1599.49232886</v>
      </c>
      <c r="F1277">
        <v>1524.7</v>
      </c>
      <c r="G1277">
        <v>-61.009831909735098</v>
      </c>
      <c r="H1277">
        <v>-9.3987119833958399</v>
      </c>
      <c r="I1277">
        <v>-34.391903792578901</v>
      </c>
      <c r="J1277">
        <v>-2.8964186361644599</v>
      </c>
      <c r="K1277">
        <v>1715.6380903028601</v>
      </c>
      <c r="L1277">
        <v>1931.7268189030899</v>
      </c>
      <c r="M1277">
        <v>20.647215481883201</v>
      </c>
      <c r="N1277">
        <v>0.70278545469756803</v>
      </c>
      <c r="O1277">
        <v>75.772283072079702</v>
      </c>
      <c r="P1277">
        <v>0.63362154313246699</v>
      </c>
      <c r="Q1277">
        <v>4.3966237451499003E-2</v>
      </c>
    </row>
    <row r="1278" spans="1:17" hidden="1" x14ac:dyDescent="0.3">
      <c r="A1278" t="s">
        <v>2718</v>
      </c>
      <c r="B1278" t="s">
        <v>2719</v>
      </c>
      <c r="C1278" t="s">
        <v>3163</v>
      </c>
      <c r="D1278" t="s">
        <v>400</v>
      </c>
      <c r="E1278">
        <v>1595.8694777999999</v>
      </c>
      <c r="F1278">
        <v>99.06</v>
      </c>
      <c r="G1278">
        <v>-5.54319453553651</v>
      </c>
      <c r="H1278">
        <v>-3.1019783661532299</v>
      </c>
      <c r="I1278">
        <v>0.83742534803336799</v>
      </c>
      <c r="J1278">
        <v>4.5388931152034298</v>
      </c>
      <c r="K1278">
        <v>104.97277143737</v>
      </c>
      <c r="L1278">
        <v>100.252537942515</v>
      </c>
      <c r="M1278">
        <v>39.832834016413301</v>
      </c>
      <c r="N1278">
        <v>0.35478036013721398</v>
      </c>
      <c r="O1278">
        <v>35.271552594387202</v>
      </c>
      <c r="P1278">
        <v>37.107266435986098</v>
      </c>
      <c r="Q1278">
        <v>0.112816804632673</v>
      </c>
    </row>
    <row r="1279" spans="1:17" hidden="1" x14ac:dyDescent="0.3">
      <c r="A1279" t="s">
        <v>2720</v>
      </c>
      <c r="B1279" t="s">
        <v>2721</v>
      </c>
      <c r="C1279" t="s">
        <v>3163</v>
      </c>
      <c r="D1279" t="s">
        <v>72</v>
      </c>
      <c r="E1279">
        <v>1585.5230048000001</v>
      </c>
      <c r="F1279">
        <v>287</v>
      </c>
      <c r="G1279">
        <v>64.914908460042597</v>
      </c>
      <c r="H1279">
        <v>1.1797763886971799</v>
      </c>
      <c r="I1279">
        <v>80.762457515628398</v>
      </c>
      <c r="J1279">
        <v>7.2307003553168103</v>
      </c>
      <c r="K1279">
        <v>279.76592804969698</v>
      </c>
      <c r="L1279">
        <v>212.560000201576</v>
      </c>
      <c r="M1279">
        <v>45.2095686907629</v>
      </c>
      <c r="N1279">
        <v>0.17054092950017499</v>
      </c>
      <c r="O1279">
        <v>29.4773519163763</v>
      </c>
      <c r="P1279">
        <v>102.82685512367399</v>
      </c>
      <c r="Q1279">
        <v>5.9432683426996001E-2</v>
      </c>
    </row>
    <row r="1280" spans="1:17" hidden="1" x14ac:dyDescent="0.3">
      <c r="A1280" t="s">
        <v>2722</v>
      </c>
      <c r="B1280" t="s">
        <v>2723</v>
      </c>
      <c r="C1280" t="s">
        <v>3163</v>
      </c>
      <c r="D1280" t="s">
        <v>258</v>
      </c>
      <c r="E1280">
        <v>1584.0257999999999</v>
      </c>
      <c r="F1280">
        <v>287.89999999999998</v>
      </c>
      <c r="G1280">
        <v>69.117748897578196</v>
      </c>
      <c r="H1280">
        <v>-13.135699801778999</v>
      </c>
      <c r="I1280">
        <v>51.822948267900003</v>
      </c>
      <c r="J1280">
        <v>0.66392342076404398</v>
      </c>
      <c r="K1280">
        <v>304.294570026119</v>
      </c>
      <c r="L1280">
        <v>247.919995950702</v>
      </c>
      <c r="M1280">
        <v>31.3974254691265</v>
      </c>
      <c r="N1280">
        <v>0.193019366609891</v>
      </c>
      <c r="O1280">
        <v>25.026050712052701</v>
      </c>
      <c r="P1280">
        <v>137.73740710156801</v>
      </c>
    </row>
    <row r="1281" spans="1:17" hidden="1" x14ac:dyDescent="0.3">
      <c r="A1281" t="s">
        <v>2724</v>
      </c>
      <c r="B1281" t="s">
        <v>2725</v>
      </c>
      <c r="C1281" t="s">
        <v>3163</v>
      </c>
      <c r="D1281" t="s">
        <v>51</v>
      </c>
      <c r="E1281">
        <v>1578.4962599999999</v>
      </c>
      <c r="F1281">
        <v>2679.05</v>
      </c>
      <c r="G1281">
        <v>75.307466412058005</v>
      </c>
      <c r="H1281">
        <v>7.6237763886971797</v>
      </c>
      <c r="I1281">
        <v>74.940928129292303</v>
      </c>
      <c r="J1281">
        <v>9.5050998888046401</v>
      </c>
      <c r="K1281">
        <v>2482.8634718683202</v>
      </c>
      <c r="L1281">
        <v>1992.32802336225</v>
      </c>
      <c r="M1281">
        <v>59.394948118029298</v>
      </c>
      <c r="N1281">
        <v>0.62928348909657295</v>
      </c>
      <c r="O1281">
        <v>5.81176163192176</v>
      </c>
      <c r="P1281">
        <v>123.25416666666599</v>
      </c>
    </row>
    <row r="1282" spans="1:17" hidden="1" x14ac:dyDescent="0.3">
      <c r="A1282" t="s">
        <v>2726</v>
      </c>
      <c r="B1282" t="s">
        <v>2727</v>
      </c>
      <c r="C1282" t="s">
        <v>3163</v>
      </c>
      <c r="D1282" t="s">
        <v>274</v>
      </c>
      <c r="E1282">
        <v>1576.5754468799901</v>
      </c>
      <c r="F1282">
        <v>450.8</v>
      </c>
      <c r="G1282">
        <v>-27.570759272743501</v>
      </c>
      <c r="H1282">
        <v>-5.3555771466563504</v>
      </c>
      <c r="I1282">
        <v>35.396726716826798</v>
      </c>
      <c r="J1282">
        <v>18.4971418641592</v>
      </c>
      <c r="K1282">
        <v>423.79223135836401</v>
      </c>
      <c r="L1282">
        <v>409.48604454033199</v>
      </c>
      <c r="M1282">
        <v>60.780713703738897</v>
      </c>
      <c r="N1282">
        <v>0.63421848170268302</v>
      </c>
      <c r="O1282">
        <v>11.002661934338899</v>
      </c>
      <c r="P1282">
        <v>55.100636504386699</v>
      </c>
      <c r="Q1282">
        <v>6.3129542015869997E-2</v>
      </c>
    </row>
    <row r="1283" spans="1:17" hidden="1" x14ac:dyDescent="0.3">
      <c r="A1283" t="s">
        <v>2728</v>
      </c>
      <c r="B1283" t="s">
        <v>2729</v>
      </c>
      <c r="C1283" t="s">
        <v>3163</v>
      </c>
      <c r="D1283" t="s">
        <v>274</v>
      </c>
      <c r="E1283">
        <v>1575.21</v>
      </c>
      <c r="F1283">
        <v>1211.7</v>
      </c>
      <c r="G1283">
        <v>39.3708817130398</v>
      </c>
      <c r="H1283">
        <v>-0.89193675871317402</v>
      </c>
      <c r="I1283">
        <v>20.701543126126101</v>
      </c>
      <c r="J1283">
        <v>10.0672829012642</v>
      </c>
      <c r="K1283">
        <v>1221.7257868443701</v>
      </c>
      <c r="L1283">
        <v>1089.65530040615</v>
      </c>
      <c r="M1283">
        <v>59.111869288311603</v>
      </c>
      <c r="N1283">
        <v>0.53737689896897101</v>
      </c>
      <c r="O1283">
        <v>29.561772716018801</v>
      </c>
      <c r="P1283">
        <v>92.470812485108397</v>
      </c>
      <c r="Q1283">
        <v>7.0267659890504E-2</v>
      </c>
    </row>
    <row r="1284" spans="1:17" hidden="1" x14ac:dyDescent="0.3">
      <c r="A1284" t="s">
        <v>2730</v>
      </c>
      <c r="B1284" t="s">
        <v>2731</v>
      </c>
      <c r="C1284" t="s">
        <v>3163</v>
      </c>
      <c r="D1284" t="s">
        <v>83</v>
      </c>
      <c r="E1284">
        <v>1572.806358952</v>
      </c>
      <c r="F1284">
        <v>163.61000000000001</v>
      </c>
      <c r="G1284">
        <v>19.214443685091599</v>
      </c>
      <c r="H1284">
        <v>5.9594881102092803</v>
      </c>
      <c r="I1284">
        <v>33.707366841234801</v>
      </c>
      <c r="J1284">
        <v>19.279149083092701</v>
      </c>
      <c r="K1284">
        <v>123.62983970143399</v>
      </c>
      <c r="L1284">
        <v>111.95013305964299</v>
      </c>
      <c r="M1284">
        <v>82.984026792998193</v>
      </c>
      <c r="N1284">
        <v>1.3017006540531</v>
      </c>
      <c r="O1284">
        <v>1.4607909052013901</v>
      </c>
      <c r="P1284">
        <v>87.196796338672698</v>
      </c>
      <c r="Q1284">
        <v>-1.1852365758188E-2</v>
      </c>
    </row>
    <row r="1285" spans="1:17" hidden="1" x14ac:dyDescent="0.3">
      <c r="A1285" t="s">
        <v>2732</v>
      </c>
      <c r="B1285" t="s">
        <v>2733</v>
      </c>
      <c r="C1285" t="s">
        <v>3163</v>
      </c>
      <c r="D1285" t="s">
        <v>2159</v>
      </c>
      <c r="E1285">
        <v>1570.0195395200001</v>
      </c>
      <c r="F1285">
        <v>304.3</v>
      </c>
      <c r="G1285">
        <v>11.7989304702363</v>
      </c>
      <c r="H1285">
        <v>-5.7587506959041503</v>
      </c>
      <c r="I1285">
        <v>26.161308177637</v>
      </c>
      <c r="J1285">
        <v>6.0038485034649698</v>
      </c>
      <c r="K1285">
        <v>320.696287060099</v>
      </c>
      <c r="M1285">
        <v>46.271317641680199</v>
      </c>
      <c r="N1285">
        <v>0.178884380117903</v>
      </c>
      <c r="O1285">
        <v>36.953664147223101</v>
      </c>
      <c r="P1285">
        <v>45.598086124401902</v>
      </c>
    </row>
    <row r="1286" spans="1:17" hidden="1" x14ac:dyDescent="0.3">
      <c r="A1286" t="s">
        <v>2734</v>
      </c>
      <c r="B1286" t="s">
        <v>2735</v>
      </c>
      <c r="C1286" t="s">
        <v>3163</v>
      </c>
      <c r="D1286" t="s">
        <v>258</v>
      </c>
      <c r="E1286">
        <v>1568.6181018899999</v>
      </c>
      <c r="F1286">
        <v>400.3</v>
      </c>
      <c r="G1286">
        <v>89.746640654788493</v>
      </c>
      <c r="H1286">
        <v>-6.1899970287286497</v>
      </c>
      <c r="I1286">
        <v>71.500141565194795</v>
      </c>
      <c r="J1286">
        <v>6.9989686235850801</v>
      </c>
      <c r="K1286">
        <v>375.29938114115203</v>
      </c>
      <c r="M1286">
        <v>54.591460956499702</v>
      </c>
      <c r="N1286">
        <v>0.35545103143937301</v>
      </c>
      <c r="O1286">
        <v>15.9130652010991</v>
      </c>
      <c r="P1286">
        <v>133.61540706156899</v>
      </c>
    </row>
    <row r="1287" spans="1:17" hidden="1" x14ac:dyDescent="0.3">
      <c r="A1287" t="s">
        <v>2736</v>
      </c>
      <c r="B1287" t="s">
        <v>2737</v>
      </c>
      <c r="C1287" t="s">
        <v>3163</v>
      </c>
      <c r="D1287" t="s">
        <v>21</v>
      </c>
      <c r="E1287">
        <v>1565.9049468999999</v>
      </c>
      <c r="F1287">
        <v>421.75</v>
      </c>
      <c r="G1287">
        <v>14.589729674885801</v>
      </c>
      <c r="H1287">
        <v>-6.0440693155693204</v>
      </c>
      <c r="I1287">
        <v>-8.7136994023889098</v>
      </c>
      <c r="J1287">
        <v>5.6217466935772302</v>
      </c>
      <c r="K1287">
        <v>395.88081252656099</v>
      </c>
      <c r="L1287">
        <v>354.70206175736701</v>
      </c>
      <c r="M1287">
        <v>71.253501936657798</v>
      </c>
      <c r="N1287">
        <v>0.47250003268444901</v>
      </c>
      <c r="O1287">
        <v>7.8838174273858801</v>
      </c>
      <c r="P1287">
        <v>69.786634460547404</v>
      </c>
      <c r="Q1287">
        <v>-4.1539295068110001E-3</v>
      </c>
    </row>
    <row r="1288" spans="1:17" hidden="1" x14ac:dyDescent="0.3">
      <c r="A1288" t="s">
        <v>2738</v>
      </c>
      <c r="B1288" t="s">
        <v>2739</v>
      </c>
      <c r="C1288" t="s">
        <v>3163</v>
      </c>
      <c r="D1288" t="s">
        <v>184</v>
      </c>
      <c r="E1288">
        <v>1564.3127999999999</v>
      </c>
      <c r="F1288">
        <v>833.5</v>
      </c>
      <c r="G1288">
        <v>85.490774440323605</v>
      </c>
      <c r="H1288">
        <v>-3.8202236113028101</v>
      </c>
      <c r="I1288">
        <v>-17.284480515315899</v>
      </c>
      <c r="J1288">
        <v>0.76184439115361702</v>
      </c>
      <c r="K1288">
        <v>902.40282644664796</v>
      </c>
      <c r="L1288">
        <v>816.74188203407505</v>
      </c>
      <c r="M1288">
        <v>30.8632229219157</v>
      </c>
      <c r="N1288">
        <v>0.55673145048136297</v>
      </c>
      <c r="O1288">
        <v>53.623275344931002</v>
      </c>
      <c r="P1288">
        <v>136.55456222506001</v>
      </c>
      <c r="Q1288">
        <v>0.11831339065863</v>
      </c>
    </row>
    <row r="1289" spans="1:17" hidden="1" x14ac:dyDescent="0.3">
      <c r="A1289" t="s">
        <v>2740</v>
      </c>
      <c r="B1289" t="s">
        <v>2741</v>
      </c>
      <c r="C1289" t="s">
        <v>3163</v>
      </c>
      <c r="D1289" t="s">
        <v>21</v>
      </c>
      <c r="E1289">
        <v>1556.2902343799999</v>
      </c>
      <c r="F1289">
        <v>1021.3</v>
      </c>
      <c r="G1289">
        <v>42.069658455227597</v>
      </c>
      <c r="H1289">
        <v>-11.6973905472444</v>
      </c>
      <c r="I1289">
        <v>31.921268039495899</v>
      </c>
      <c r="J1289">
        <v>0.44867120088500601</v>
      </c>
      <c r="K1289">
        <v>1062.88560243027</v>
      </c>
      <c r="L1289">
        <v>948.37635839966902</v>
      </c>
      <c r="M1289">
        <v>47.194857394585597</v>
      </c>
      <c r="N1289">
        <v>0.55071114245705099</v>
      </c>
      <c r="O1289">
        <v>22.579065896406501</v>
      </c>
      <c r="P1289">
        <v>73.986371379897705</v>
      </c>
      <c r="Q1289">
        <v>8.3901524195160004E-2</v>
      </c>
    </row>
    <row r="1290" spans="1:17" hidden="1" x14ac:dyDescent="0.3">
      <c r="A1290" t="s">
        <v>2742</v>
      </c>
      <c r="B1290" t="s">
        <v>2743</v>
      </c>
      <c r="C1290" t="s">
        <v>3163</v>
      </c>
      <c r="D1290" t="s">
        <v>258</v>
      </c>
      <c r="E1290">
        <v>1554.0239999999999</v>
      </c>
      <c r="F1290">
        <v>532.20000000000005</v>
      </c>
      <c r="G1290">
        <v>2.49723676099967</v>
      </c>
      <c r="H1290">
        <v>-0.38387335376050502</v>
      </c>
      <c r="I1290">
        <v>20.5298350782816</v>
      </c>
      <c r="J1290">
        <v>9.0719658756350103</v>
      </c>
      <c r="K1290">
        <v>515.61175280913994</v>
      </c>
      <c r="L1290">
        <v>455.46375827587298</v>
      </c>
      <c r="M1290">
        <v>54.195658326930001</v>
      </c>
      <c r="N1290">
        <v>0.67542596572661295</v>
      </c>
      <c r="O1290">
        <v>7.8260052611799997</v>
      </c>
      <c r="P1290">
        <v>62.157221206581298</v>
      </c>
      <c r="Q1290">
        <v>5.5435883408279998E-3</v>
      </c>
    </row>
    <row r="1291" spans="1:17" hidden="1" x14ac:dyDescent="0.3">
      <c r="A1291" t="s">
        <v>2744</v>
      </c>
      <c r="B1291" t="s">
        <v>2745</v>
      </c>
      <c r="C1291" t="s">
        <v>3163</v>
      </c>
      <c r="D1291" t="s">
        <v>48</v>
      </c>
      <c r="E1291">
        <v>1548.0692860950001</v>
      </c>
      <c r="F1291">
        <v>260.85000000000002</v>
      </c>
      <c r="G1291">
        <v>325.21380924587402</v>
      </c>
      <c r="H1291">
        <v>3.09677243612802</v>
      </c>
      <c r="I1291">
        <v>109.213421325708</v>
      </c>
      <c r="J1291">
        <v>10.4885289994115</v>
      </c>
      <c r="K1291">
        <v>244.00928755362801</v>
      </c>
      <c r="L1291">
        <v>172.93164924441501</v>
      </c>
      <c r="M1291">
        <v>51.7342580765118</v>
      </c>
      <c r="N1291">
        <v>0.29213610150747099</v>
      </c>
      <c r="O1291">
        <v>16.120375694843698</v>
      </c>
      <c r="P1291">
        <v>396.38439581351099</v>
      </c>
      <c r="Q1291">
        <v>0.22539729584434401</v>
      </c>
    </row>
    <row r="1292" spans="1:17" hidden="1" x14ac:dyDescent="0.3">
      <c r="A1292" t="s">
        <v>2746</v>
      </c>
      <c r="B1292" t="s">
        <v>2747</v>
      </c>
      <c r="C1292" t="s">
        <v>3163</v>
      </c>
      <c r="D1292" t="s">
        <v>133</v>
      </c>
      <c r="E1292">
        <v>1547.6156616000001</v>
      </c>
      <c r="F1292">
        <v>376</v>
      </c>
      <c r="G1292">
        <v>59.873594861082204</v>
      </c>
      <c r="H1292">
        <v>12.25986455916</v>
      </c>
      <c r="I1292">
        <v>-5.8217369136503603</v>
      </c>
      <c r="J1292">
        <v>0.70411504853666596</v>
      </c>
      <c r="K1292">
        <v>359.36065408827301</v>
      </c>
      <c r="L1292">
        <v>327.646869105066</v>
      </c>
      <c r="M1292">
        <v>44.9674312892312</v>
      </c>
      <c r="N1292">
        <v>0.88326182903420103</v>
      </c>
      <c r="O1292">
        <v>15.6781914893616</v>
      </c>
      <c r="P1292">
        <v>137.14916430148199</v>
      </c>
      <c r="Q1292">
        <v>9.1951656621479E-2</v>
      </c>
    </row>
    <row r="1293" spans="1:17" hidden="1" x14ac:dyDescent="0.3">
      <c r="A1293" t="s">
        <v>2748</v>
      </c>
      <c r="B1293" t="s">
        <v>2749</v>
      </c>
      <c r="C1293" t="s">
        <v>3163</v>
      </c>
      <c r="D1293" t="s">
        <v>429</v>
      </c>
      <c r="E1293">
        <v>1547.4762229139999</v>
      </c>
      <c r="F1293">
        <v>151.78</v>
      </c>
      <c r="G1293">
        <v>-31.6702285606255</v>
      </c>
      <c r="H1293">
        <v>-10.545369810133201</v>
      </c>
      <c r="I1293">
        <v>-17.307850853224799</v>
      </c>
      <c r="J1293">
        <v>3.9267412237714701</v>
      </c>
      <c r="M1293">
        <v>47.2690038869479</v>
      </c>
      <c r="O1293">
        <v>16.616154961127901</v>
      </c>
      <c r="P1293">
        <v>7.7294343104549803</v>
      </c>
    </row>
    <row r="1294" spans="1:17" hidden="1" x14ac:dyDescent="0.3">
      <c r="A1294" t="s">
        <v>2750</v>
      </c>
      <c r="B1294" t="s">
        <v>2751</v>
      </c>
      <c r="C1294" t="s">
        <v>3163</v>
      </c>
      <c r="D1294" t="s">
        <v>119</v>
      </c>
      <c r="E1294">
        <v>1545.7288000000001</v>
      </c>
      <c r="F1294">
        <v>763.7</v>
      </c>
      <c r="G1294">
        <v>-12.5737853524078</v>
      </c>
      <c r="H1294">
        <v>-1.1658109364668101</v>
      </c>
      <c r="I1294">
        <v>8.4211732987999692</v>
      </c>
      <c r="J1294">
        <v>3.6529961788102501</v>
      </c>
      <c r="K1294">
        <v>734.57002768700795</v>
      </c>
      <c r="L1294">
        <v>671.73482109272902</v>
      </c>
      <c r="M1294">
        <v>46.718291345708302</v>
      </c>
      <c r="N1294">
        <v>0.47901287959671801</v>
      </c>
      <c r="O1294">
        <v>9.20518528217886</v>
      </c>
      <c r="P1294">
        <v>32.701998262380499</v>
      </c>
      <c r="Q1294">
        <v>0.10637834220802</v>
      </c>
    </row>
    <row r="1295" spans="1:17" hidden="1" x14ac:dyDescent="0.3">
      <c r="A1295" t="s">
        <v>2752</v>
      </c>
      <c r="B1295" t="s">
        <v>2753</v>
      </c>
      <c r="C1295" t="s">
        <v>3163</v>
      </c>
      <c r="D1295" t="s">
        <v>429</v>
      </c>
      <c r="E1295">
        <v>1538.253069291</v>
      </c>
      <c r="F1295">
        <v>104.63</v>
      </c>
      <c r="G1295">
        <v>-62.596871688723702</v>
      </c>
      <c r="H1295">
        <v>6.4051762917509798</v>
      </c>
      <c r="I1295">
        <v>-10.2259208921047</v>
      </c>
      <c r="J1295">
        <v>3.8884894963274399</v>
      </c>
      <c r="K1295">
        <v>105.573711716115</v>
      </c>
      <c r="L1295">
        <v>110.236405985334</v>
      </c>
      <c r="M1295">
        <v>35.767329571559202</v>
      </c>
      <c r="N1295">
        <v>0.60403085451420602</v>
      </c>
      <c r="O1295">
        <v>60.852527955653201</v>
      </c>
      <c r="P1295">
        <v>16.2555555555555</v>
      </c>
      <c r="Q1295">
        <v>-3.8279881457075997E-2</v>
      </c>
    </row>
    <row r="1296" spans="1:17" hidden="1" x14ac:dyDescent="0.3">
      <c r="A1296" t="s">
        <v>2754</v>
      </c>
      <c r="B1296" t="s">
        <v>2755</v>
      </c>
      <c r="C1296" t="s">
        <v>3163</v>
      </c>
      <c r="D1296" t="s">
        <v>125</v>
      </c>
      <c r="E1296">
        <v>1525.8998706479999</v>
      </c>
      <c r="F1296">
        <v>14.16</v>
      </c>
      <c r="G1296">
        <v>-21.556546574837899</v>
      </c>
      <c r="H1296">
        <v>-3.9995064798287099</v>
      </c>
      <c r="I1296">
        <v>-38.133787851205099</v>
      </c>
      <c r="J1296">
        <v>1.67778652850855</v>
      </c>
      <c r="K1296">
        <v>15.185801349658901</v>
      </c>
      <c r="L1296">
        <v>16.154399507246499</v>
      </c>
      <c r="M1296">
        <v>35.471925068747602</v>
      </c>
      <c r="N1296">
        <v>0.57433193399718396</v>
      </c>
      <c r="O1296">
        <v>86.123915622494394</v>
      </c>
      <c r="P1296">
        <v>18.648553354765099</v>
      </c>
      <c r="Q1296">
        <v>3.5045583060264E-2</v>
      </c>
    </row>
    <row r="1297" spans="1:17" hidden="1" x14ac:dyDescent="0.3">
      <c r="A1297" t="s">
        <v>2756</v>
      </c>
      <c r="B1297" t="s">
        <v>2757</v>
      </c>
      <c r="C1297" t="s">
        <v>3163</v>
      </c>
      <c r="D1297" t="s">
        <v>460</v>
      </c>
      <c r="E1297">
        <v>1525.78929636</v>
      </c>
      <c r="F1297">
        <v>1171.8</v>
      </c>
      <c r="G1297">
        <v>-21.2935903801494</v>
      </c>
      <c r="H1297">
        <v>-8.1697048531663992</v>
      </c>
      <c r="I1297">
        <v>-17.455476375745</v>
      </c>
      <c r="J1297">
        <v>1.54979699855353</v>
      </c>
      <c r="K1297">
        <v>1255.0927396940499</v>
      </c>
      <c r="L1297">
        <v>1294.3916208964799</v>
      </c>
      <c r="M1297">
        <v>48.539026829283898</v>
      </c>
      <c r="N1297">
        <v>0.93775086045475398</v>
      </c>
      <c r="O1297">
        <v>32.531148660180897</v>
      </c>
      <c r="P1297">
        <v>14.8992498896896</v>
      </c>
      <c r="Q1297">
        <v>-5.5460444624711003E-2</v>
      </c>
    </row>
    <row r="1298" spans="1:17" hidden="1" x14ac:dyDescent="0.3">
      <c r="A1298" t="s">
        <v>2758</v>
      </c>
      <c r="B1298" t="s">
        <v>2759</v>
      </c>
      <c r="C1298" t="s">
        <v>3163</v>
      </c>
      <c r="D1298" t="s">
        <v>215</v>
      </c>
      <c r="E1298">
        <v>1512.5875235999999</v>
      </c>
      <c r="F1298">
        <v>882.6</v>
      </c>
      <c r="G1298">
        <v>109.946536233675</v>
      </c>
      <c r="H1298">
        <v>0.79840116101047798</v>
      </c>
      <c r="I1298">
        <v>35.224307583805398</v>
      </c>
      <c r="J1298">
        <v>7.6345416388476197</v>
      </c>
      <c r="K1298">
        <v>857.098072015414</v>
      </c>
      <c r="L1298">
        <v>718.23001105413698</v>
      </c>
      <c r="M1298">
        <v>52.990000528098498</v>
      </c>
      <c r="N1298">
        <v>0.41377376414535799</v>
      </c>
      <c r="O1298">
        <v>14.72920915477</v>
      </c>
      <c r="P1298">
        <v>156.53248074407699</v>
      </c>
      <c r="Q1298">
        <v>0.13880700272270699</v>
      </c>
    </row>
    <row r="1299" spans="1:17" hidden="1" x14ac:dyDescent="0.3">
      <c r="A1299" t="s">
        <v>2760</v>
      </c>
      <c r="B1299" t="s">
        <v>2761</v>
      </c>
      <c r="C1299" t="s">
        <v>3163</v>
      </c>
      <c r="D1299" t="s">
        <v>992</v>
      </c>
      <c r="E1299">
        <v>1512.1914468</v>
      </c>
      <c r="F1299">
        <v>755.4</v>
      </c>
      <c r="G1299">
        <v>-16.853534516528999</v>
      </c>
      <c r="H1299">
        <v>-1.21412281554684</v>
      </c>
      <c r="I1299">
        <v>16.624669377840299</v>
      </c>
      <c r="J1299">
        <v>2.3090191698840599</v>
      </c>
      <c r="K1299">
        <v>725.66805068773397</v>
      </c>
      <c r="L1299">
        <v>655.92434012481704</v>
      </c>
      <c r="M1299">
        <v>48.733869480922003</v>
      </c>
      <c r="N1299">
        <v>0.74796314754100601</v>
      </c>
      <c r="O1299">
        <v>13.185067513899901</v>
      </c>
      <c r="P1299">
        <v>57.5226775101657</v>
      </c>
      <c r="Q1299">
        <v>6.0753290817699999E-2</v>
      </c>
    </row>
    <row r="1300" spans="1:17" hidden="1" x14ac:dyDescent="0.3">
      <c r="A1300" t="s">
        <v>2762</v>
      </c>
      <c r="B1300" t="s">
        <v>2763</v>
      </c>
      <c r="C1300" t="s">
        <v>3163</v>
      </c>
      <c r="D1300" t="s">
        <v>119</v>
      </c>
      <c r="E1300">
        <v>1504.6640835000001</v>
      </c>
      <c r="F1300">
        <v>542.45000000000005</v>
      </c>
      <c r="G1300">
        <v>52.6938349699074</v>
      </c>
      <c r="H1300">
        <v>-13.9046777870926</v>
      </c>
      <c r="I1300">
        <v>-10.144822664224501</v>
      </c>
      <c r="J1300">
        <v>5.8992917756909904</v>
      </c>
      <c r="K1300">
        <v>559.61276721179797</v>
      </c>
      <c r="L1300">
        <v>510.754628153699</v>
      </c>
      <c r="M1300">
        <v>42.928876005333102</v>
      </c>
      <c r="N1300">
        <v>0.70671780928697003</v>
      </c>
      <c r="O1300">
        <v>24.066734261222201</v>
      </c>
      <c r="P1300">
        <v>108.67474514329599</v>
      </c>
      <c r="Q1300">
        <v>0.13713848048802599</v>
      </c>
    </row>
    <row r="1301" spans="1:17" hidden="1" x14ac:dyDescent="0.3">
      <c r="A1301" t="s">
        <v>2764</v>
      </c>
      <c r="B1301" t="s">
        <v>2765</v>
      </c>
      <c r="C1301" t="s">
        <v>3163</v>
      </c>
      <c r="D1301" t="s">
        <v>133</v>
      </c>
      <c r="E1301">
        <v>1503.1240556400001</v>
      </c>
      <c r="F1301">
        <v>117.96</v>
      </c>
      <c r="G1301">
        <v>17.6929100716462</v>
      </c>
      <c r="H1301">
        <v>-10.971856814778899</v>
      </c>
      <c r="I1301">
        <v>6.7684561606564202</v>
      </c>
      <c r="J1301">
        <v>6.2298265232270102</v>
      </c>
      <c r="K1301">
        <v>125.59556851899499</v>
      </c>
      <c r="L1301">
        <v>116.421051054415</v>
      </c>
      <c r="M1301">
        <v>46.300210411645899</v>
      </c>
      <c r="N1301">
        <v>0.739039399850832</v>
      </c>
      <c r="O1301">
        <v>27.967107494065701</v>
      </c>
      <c r="P1301">
        <v>61.147540983606497</v>
      </c>
      <c r="Q1301">
        <v>6.9493128396495005E-2</v>
      </c>
    </row>
    <row r="1302" spans="1:17" hidden="1" x14ac:dyDescent="0.3">
      <c r="A1302" t="s">
        <v>2766</v>
      </c>
      <c r="B1302" t="s">
        <v>2767</v>
      </c>
      <c r="C1302" t="s">
        <v>3163</v>
      </c>
      <c r="D1302" t="s">
        <v>746</v>
      </c>
      <c r="E1302">
        <v>1502.0466694199999</v>
      </c>
      <c r="F1302">
        <v>272.60000000000002</v>
      </c>
      <c r="G1302">
        <v>1.74325808403481</v>
      </c>
      <c r="H1302">
        <v>-6.5710975923750595E-2</v>
      </c>
      <c r="I1302">
        <v>0.95688213026453794</v>
      </c>
      <c r="J1302">
        <v>0.83880254909109497</v>
      </c>
      <c r="K1302">
        <v>272.20269678055001</v>
      </c>
      <c r="L1302">
        <v>252.899619431031</v>
      </c>
      <c r="M1302">
        <v>57.335343564974302</v>
      </c>
      <c r="N1302">
        <v>1.3057080250056301</v>
      </c>
      <c r="O1302">
        <v>5.5319148936170102</v>
      </c>
      <c r="P1302">
        <v>34.358519394745898</v>
      </c>
      <c r="Q1302">
        <v>2.5420345253382999E-2</v>
      </c>
    </row>
    <row r="1303" spans="1:17" hidden="1" x14ac:dyDescent="0.3">
      <c r="A1303" t="s">
        <v>2768</v>
      </c>
      <c r="B1303" t="s">
        <v>2769</v>
      </c>
      <c r="C1303" t="s">
        <v>3163</v>
      </c>
      <c r="D1303" t="s">
        <v>48</v>
      </c>
      <c r="E1303">
        <v>1501.0725</v>
      </c>
      <c r="F1303">
        <v>380.5</v>
      </c>
      <c r="G1303">
        <v>-7.2118254074510597</v>
      </c>
      <c r="H1303">
        <v>-7.6505127125487302</v>
      </c>
      <c r="I1303">
        <v>23.656779153911401</v>
      </c>
      <c r="J1303">
        <v>1.2224588297875301</v>
      </c>
      <c r="K1303">
        <v>399.25365225443301</v>
      </c>
      <c r="L1303">
        <v>365.26802747660702</v>
      </c>
      <c r="M1303">
        <v>46.479954956575497</v>
      </c>
      <c r="N1303">
        <v>0.66680280190241004</v>
      </c>
      <c r="O1303">
        <v>30.735873850197098</v>
      </c>
      <c r="P1303">
        <v>65.326960677818803</v>
      </c>
      <c r="Q1303">
        <v>7.4437578976142005E-2</v>
      </c>
    </row>
    <row r="1304" spans="1:17" hidden="1" x14ac:dyDescent="0.3">
      <c r="A1304" t="s">
        <v>2770</v>
      </c>
      <c r="B1304" t="s">
        <v>2771</v>
      </c>
      <c r="C1304" t="s">
        <v>3163</v>
      </c>
      <c r="D1304" t="s">
        <v>72</v>
      </c>
      <c r="E1304">
        <v>1496.8675499999999</v>
      </c>
      <c r="F1304">
        <v>48700</v>
      </c>
      <c r="G1304">
        <v>141.08456797277</v>
      </c>
      <c r="H1304">
        <v>-3.8383282199209798</v>
      </c>
      <c r="I1304">
        <v>90.422008908880699</v>
      </c>
      <c r="J1304">
        <v>5.1791966383730799</v>
      </c>
      <c r="K1304">
        <v>50443.525665491499</v>
      </c>
      <c r="L1304">
        <v>40203.561798586597</v>
      </c>
      <c r="M1304">
        <v>47.204333875107601</v>
      </c>
      <c r="N1304">
        <v>0.88574401664932301</v>
      </c>
      <c r="O1304">
        <v>37.574948665297697</v>
      </c>
      <c r="P1304">
        <v>202.484472049689</v>
      </c>
      <c r="Q1304">
        <v>9.1475602677034001E-2</v>
      </c>
    </row>
    <row r="1305" spans="1:17" hidden="1" x14ac:dyDescent="0.3">
      <c r="A1305" t="s">
        <v>2772</v>
      </c>
      <c r="B1305" t="s">
        <v>2773</v>
      </c>
      <c r="C1305" t="s">
        <v>3163</v>
      </c>
      <c r="D1305" t="s">
        <v>215</v>
      </c>
      <c r="E1305">
        <v>1492.592255</v>
      </c>
      <c r="F1305">
        <v>4703.3</v>
      </c>
      <c r="G1305">
        <v>1710.3606490422301</v>
      </c>
      <c r="H1305">
        <v>43.931750689326201</v>
      </c>
      <c r="I1305">
        <v>1158.65862641179</v>
      </c>
      <c r="J1305">
        <v>3.8202158914822499</v>
      </c>
      <c r="K1305">
        <v>3431.1282861865302</v>
      </c>
      <c r="L1305">
        <v>1784.7537122029401</v>
      </c>
      <c r="M1305">
        <v>72.6121101564204</v>
      </c>
      <c r="N1305">
        <v>0.481243944017263</v>
      </c>
      <c r="O1305">
        <v>4.1215742138498399</v>
      </c>
      <c r="P1305">
        <v>2161.2019230769201</v>
      </c>
      <c r="Q1305">
        <v>0.35285012655743597</v>
      </c>
    </row>
    <row r="1306" spans="1:17" hidden="1" x14ac:dyDescent="0.3">
      <c r="A1306" t="s">
        <v>2774</v>
      </c>
      <c r="B1306" t="s">
        <v>2775</v>
      </c>
      <c r="C1306" t="s">
        <v>3163</v>
      </c>
      <c r="D1306" t="s">
        <v>72</v>
      </c>
      <c r="E1306">
        <v>1486.38924</v>
      </c>
      <c r="F1306">
        <v>143.72</v>
      </c>
      <c r="G1306">
        <v>18.599673586768802</v>
      </c>
      <c r="H1306">
        <v>12.197240321878599</v>
      </c>
      <c r="I1306">
        <v>35.58507836607</v>
      </c>
      <c r="J1306">
        <v>24.799786665321101</v>
      </c>
      <c r="K1306">
        <v>122.44343312214799</v>
      </c>
      <c r="L1306">
        <v>107.526960302162</v>
      </c>
      <c r="M1306">
        <v>62.806701240496103</v>
      </c>
      <c r="N1306">
        <v>1.02410025586541</v>
      </c>
      <c r="O1306">
        <v>5.4133036459782904</v>
      </c>
      <c r="P1306">
        <v>72.326139088728993</v>
      </c>
    </row>
    <row r="1307" spans="1:17" hidden="1" x14ac:dyDescent="0.3">
      <c r="A1307" t="s">
        <v>2776</v>
      </c>
      <c r="B1307" t="s">
        <v>2777</v>
      </c>
      <c r="C1307" t="s">
        <v>3163</v>
      </c>
      <c r="D1307" t="s">
        <v>21</v>
      </c>
      <c r="E1307">
        <v>1484.1479473080001</v>
      </c>
      <c r="F1307">
        <v>152.36000000000001</v>
      </c>
      <c r="G1307">
        <v>56.921782561534798</v>
      </c>
      <c r="H1307">
        <v>0.80529464468220302</v>
      </c>
      <c r="I1307">
        <v>44.326109128688202</v>
      </c>
      <c r="J1307">
        <v>13.7136683014756</v>
      </c>
      <c r="K1307">
        <v>144.079002081705</v>
      </c>
      <c r="L1307">
        <v>122.44661058484699</v>
      </c>
      <c r="M1307">
        <v>63.701395814873102</v>
      </c>
      <c r="N1307">
        <v>0.926509109218284</v>
      </c>
      <c r="O1307">
        <v>20.9635074822788</v>
      </c>
      <c r="P1307">
        <v>110.151724137931</v>
      </c>
      <c r="Q1307">
        <v>0.107627898148142</v>
      </c>
    </row>
    <row r="1308" spans="1:17" hidden="1" x14ac:dyDescent="0.3">
      <c r="A1308" t="s">
        <v>2778</v>
      </c>
      <c r="B1308" t="s">
        <v>2779</v>
      </c>
      <c r="C1308" t="s">
        <v>3163</v>
      </c>
      <c r="D1308" t="s">
        <v>122</v>
      </c>
      <c r="E1308">
        <v>1481.0363114239999</v>
      </c>
      <c r="F1308">
        <v>26.24</v>
      </c>
      <c r="G1308">
        <v>-34.308594233779601</v>
      </c>
      <c r="H1308">
        <v>3.02798716337275</v>
      </c>
      <c r="I1308">
        <v>-22.9472217571907</v>
      </c>
      <c r="J1308">
        <v>14.934404059020499</v>
      </c>
      <c r="K1308">
        <v>26.002099441235298</v>
      </c>
      <c r="L1308">
        <v>27.618540067377701</v>
      </c>
      <c r="M1308">
        <v>66.392488651937796</v>
      </c>
      <c r="N1308">
        <v>1.2244570178366101</v>
      </c>
      <c r="O1308">
        <v>50.152439024390198</v>
      </c>
      <c r="P1308">
        <v>24.952380952380899</v>
      </c>
      <c r="Q1308">
        <v>0.20172714525185101</v>
      </c>
    </row>
    <row r="1309" spans="1:17" hidden="1" x14ac:dyDescent="0.3">
      <c r="A1309" t="s">
        <v>2780</v>
      </c>
      <c r="B1309" t="s">
        <v>2781</v>
      </c>
      <c r="C1309" t="s">
        <v>3163</v>
      </c>
      <c r="E1309">
        <v>1480.1039748000001</v>
      </c>
      <c r="F1309">
        <v>342</v>
      </c>
      <c r="G1309">
        <v>1121.3092690239801</v>
      </c>
      <c r="H1309">
        <v>-14.7138612995009</v>
      </c>
      <c r="I1309">
        <v>140.92365950713801</v>
      </c>
      <c r="J1309">
        <v>-6.4292446079168002</v>
      </c>
      <c r="K1309">
        <v>374.33979875758803</v>
      </c>
      <c r="L1309">
        <v>265.86268858633599</v>
      </c>
      <c r="M1309">
        <v>31.7979668336285</v>
      </c>
      <c r="N1309">
        <v>0.63400933767940004</v>
      </c>
      <c r="O1309">
        <v>44.678362573099399</v>
      </c>
      <c r="P1309">
        <v>1333.96226415094</v>
      </c>
      <c r="Q1309">
        <v>0.20339095435368401</v>
      </c>
    </row>
    <row r="1310" spans="1:17" hidden="1" x14ac:dyDescent="0.3">
      <c r="A1310" t="s">
        <v>2782</v>
      </c>
      <c r="B1310" t="s">
        <v>2783</v>
      </c>
      <c r="C1310" t="s">
        <v>3163</v>
      </c>
      <c r="D1310" t="s">
        <v>600</v>
      </c>
      <c r="E1310">
        <v>1479.3188290000001</v>
      </c>
      <c r="F1310">
        <v>150.25</v>
      </c>
      <c r="G1310">
        <v>-21.611973002424001</v>
      </c>
      <c r="H1310">
        <v>5.1770101369682697</v>
      </c>
      <c r="I1310">
        <v>-0.87649265972585999</v>
      </c>
      <c r="J1310">
        <v>13.4462623472293</v>
      </c>
      <c r="K1310">
        <v>146.792342532097</v>
      </c>
      <c r="L1310">
        <v>142.49322618726799</v>
      </c>
      <c r="M1310">
        <v>56.630598694527798</v>
      </c>
      <c r="N1310">
        <v>0.845113097375781</v>
      </c>
      <c r="O1310">
        <v>25.091514143094798</v>
      </c>
      <c r="P1310">
        <v>31.222707423580701</v>
      </c>
      <c r="Q1310">
        <v>-6.0105854287591E-2</v>
      </c>
    </row>
    <row r="1311" spans="1:17" hidden="1" x14ac:dyDescent="0.3">
      <c r="A1311" t="s">
        <v>2784</v>
      </c>
      <c r="B1311" t="s">
        <v>2785</v>
      </c>
      <c r="C1311" t="s">
        <v>3163</v>
      </c>
      <c r="D1311" t="s">
        <v>258</v>
      </c>
      <c r="E1311">
        <v>1469.909446335</v>
      </c>
      <c r="F1311">
        <v>856.35</v>
      </c>
      <c r="G1311">
        <v>17.070551791414999</v>
      </c>
      <c r="H1311">
        <v>51.319709920269602</v>
      </c>
      <c r="I1311">
        <v>42.5621048109751</v>
      </c>
      <c r="J1311">
        <v>11.791724985477799</v>
      </c>
      <c r="K1311">
        <v>672.33493425714505</v>
      </c>
      <c r="L1311">
        <v>597.78649330146504</v>
      </c>
      <c r="M1311">
        <v>71.708972912743604</v>
      </c>
      <c r="N1311">
        <v>2.2355228411684802</v>
      </c>
      <c r="O1311">
        <v>10.001751620248699</v>
      </c>
      <c r="P1311">
        <v>94.183673469387699</v>
      </c>
      <c r="Q1311">
        <v>9.4788963932862E-2</v>
      </c>
    </row>
    <row r="1312" spans="1:17" hidden="1" x14ac:dyDescent="0.3">
      <c r="A1312" t="s">
        <v>2786</v>
      </c>
      <c r="B1312" t="s">
        <v>2787</v>
      </c>
      <c r="C1312" t="s">
        <v>3163</v>
      </c>
      <c r="D1312" t="s">
        <v>266</v>
      </c>
      <c r="E1312">
        <v>1468.6985979000001</v>
      </c>
      <c r="F1312">
        <v>26.5</v>
      </c>
      <c r="G1312">
        <v>-42.201376716551401</v>
      </c>
      <c r="H1312">
        <v>-6.5125313036105101</v>
      </c>
      <c r="I1312">
        <v>-24.170202417031401</v>
      </c>
      <c r="J1312">
        <v>0.163815081848116</v>
      </c>
      <c r="K1312">
        <v>28.474711297567399</v>
      </c>
      <c r="L1312">
        <v>30.785155703499399</v>
      </c>
      <c r="M1312">
        <v>41.8402133956725</v>
      </c>
      <c r="N1312">
        <v>0.58148075282692702</v>
      </c>
      <c r="O1312">
        <v>72.830188679245197</v>
      </c>
      <c r="P1312">
        <v>17.7777777777777</v>
      </c>
      <c r="Q1312">
        <v>-4.2396202947676001E-2</v>
      </c>
    </row>
    <row r="1313" spans="1:17" hidden="1" x14ac:dyDescent="0.3">
      <c r="A1313" t="s">
        <v>2788</v>
      </c>
      <c r="B1313" t="s">
        <v>2789</v>
      </c>
      <c r="C1313" t="s">
        <v>3163</v>
      </c>
      <c r="D1313" t="s">
        <v>400</v>
      </c>
      <c r="E1313">
        <v>1461.7281192</v>
      </c>
      <c r="F1313">
        <v>236.42</v>
      </c>
      <c r="G1313">
        <v>-33.612782602820197</v>
      </c>
      <c r="H1313">
        <v>-4.6121149634098604</v>
      </c>
      <c r="I1313">
        <v>-8.9921522127115594</v>
      </c>
      <c r="J1313">
        <v>6.6249050477146803</v>
      </c>
      <c r="K1313">
        <v>246.01271086455799</v>
      </c>
      <c r="L1313">
        <v>248.91789324215301</v>
      </c>
      <c r="M1313">
        <v>55.738832050209901</v>
      </c>
      <c r="N1313">
        <v>0.59102986019494397</v>
      </c>
      <c r="O1313">
        <v>31.9473817781913</v>
      </c>
      <c r="P1313">
        <v>15.298707632284801</v>
      </c>
      <c r="Q1313">
        <v>0.10160743789726</v>
      </c>
    </row>
    <row r="1314" spans="1:17" hidden="1" x14ac:dyDescent="0.3">
      <c r="A1314" t="s">
        <v>2790</v>
      </c>
      <c r="B1314" t="s">
        <v>2791</v>
      </c>
      <c r="C1314" t="s">
        <v>3163</v>
      </c>
      <c r="D1314" t="s">
        <v>263</v>
      </c>
      <c r="E1314">
        <v>1453.437079799</v>
      </c>
      <c r="F1314">
        <v>177.13</v>
      </c>
      <c r="G1314">
        <v>-38.609809820495897</v>
      </c>
      <c r="H1314">
        <v>-5.9998173564324402</v>
      </c>
      <c r="I1314">
        <v>-5.2819861135609099</v>
      </c>
      <c r="J1314">
        <v>6.0164578810446097</v>
      </c>
      <c r="K1314">
        <v>180.24393595758801</v>
      </c>
      <c r="M1314">
        <v>41.9750433467322</v>
      </c>
      <c r="N1314">
        <v>0.28705461271862998</v>
      </c>
      <c r="O1314">
        <v>24.1461073787613</v>
      </c>
      <c r="P1314">
        <v>37.630147630147597</v>
      </c>
    </row>
    <row r="1315" spans="1:17" hidden="1" x14ac:dyDescent="0.3">
      <c r="A1315" t="s">
        <v>2792</v>
      </c>
      <c r="B1315" t="s">
        <v>2793</v>
      </c>
      <c r="C1315" t="s">
        <v>3163</v>
      </c>
      <c r="D1315" t="s">
        <v>739</v>
      </c>
      <c r="E1315">
        <v>1449.7236267359999</v>
      </c>
      <c r="F1315">
        <v>66.36</v>
      </c>
      <c r="G1315">
        <v>60.856858819462097</v>
      </c>
      <c r="H1315">
        <v>-5.4644152112466298</v>
      </c>
      <c r="I1315">
        <v>14.137685623681</v>
      </c>
      <c r="J1315">
        <v>3.97624703034161</v>
      </c>
      <c r="K1315">
        <v>68.319897313821997</v>
      </c>
      <c r="L1315">
        <v>59.847922912867801</v>
      </c>
      <c r="M1315">
        <v>38.652225057584602</v>
      </c>
      <c r="N1315">
        <v>0.41374731455479302</v>
      </c>
      <c r="O1315">
        <v>16.787221217600901</v>
      </c>
      <c r="P1315">
        <v>111.337579617834</v>
      </c>
      <c r="Q1315">
        <v>0.207285136064815</v>
      </c>
    </row>
    <row r="1316" spans="1:17" hidden="1" x14ac:dyDescent="0.3">
      <c r="A1316" t="s">
        <v>2794</v>
      </c>
      <c r="B1316" t="s">
        <v>2795</v>
      </c>
      <c r="C1316" t="s">
        <v>3163</v>
      </c>
      <c r="D1316" t="s">
        <v>225</v>
      </c>
      <c r="E1316">
        <v>1439.29983868</v>
      </c>
      <c r="F1316">
        <v>2360.6</v>
      </c>
      <c r="G1316">
        <v>161.082366610543</v>
      </c>
      <c r="H1316">
        <v>-3.5469973943126698</v>
      </c>
      <c r="I1316">
        <v>85.143720079165902</v>
      </c>
      <c r="J1316">
        <v>13.9868023719807</v>
      </c>
      <c r="K1316">
        <v>2023.5707016813899</v>
      </c>
      <c r="L1316">
        <v>1499.1752848758099</v>
      </c>
      <c r="M1316">
        <v>59.674853087154702</v>
      </c>
      <c r="N1316">
        <v>0.31396986563169399</v>
      </c>
      <c r="O1316">
        <v>13.0432940777768</v>
      </c>
      <c r="P1316">
        <v>214.74666666666599</v>
      </c>
      <c r="Q1316">
        <v>0.13346661543773</v>
      </c>
    </row>
    <row r="1317" spans="1:17" hidden="1" x14ac:dyDescent="0.3">
      <c r="A1317" t="s">
        <v>2796</v>
      </c>
      <c r="B1317" t="s">
        <v>2797</v>
      </c>
      <c r="C1317" t="s">
        <v>3163</v>
      </c>
      <c r="D1317" t="s">
        <v>172</v>
      </c>
      <c r="E1317">
        <v>1439.0900316</v>
      </c>
      <c r="F1317">
        <v>1173.5999999999999</v>
      </c>
      <c r="G1317">
        <v>-24.676005320711202</v>
      </c>
      <c r="H1317">
        <v>-8.2047825247984694</v>
      </c>
      <c r="I1317">
        <v>-3.8921804220597598</v>
      </c>
      <c r="J1317">
        <v>-4.8491230644473697</v>
      </c>
      <c r="K1317">
        <v>1224.5192512946101</v>
      </c>
      <c r="L1317">
        <v>1187.18937911282</v>
      </c>
      <c r="M1317">
        <v>49.539709536613799</v>
      </c>
      <c r="N1317">
        <v>0.85433558383373198</v>
      </c>
      <c r="O1317">
        <v>34.202453987730003</v>
      </c>
      <c r="P1317">
        <v>30.4217369561593</v>
      </c>
      <c r="Q1317">
        <v>-3.6173158934032001E-2</v>
      </c>
    </row>
    <row r="1318" spans="1:17" hidden="1" x14ac:dyDescent="0.3">
      <c r="A1318" t="s">
        <v>2798</v>
      </c>
      <c r="B1318" t="s">
        <v>2799</v>
      </c>
      <c r="C1318" t="s">
        <v>3163</v>
      </c>
      <c r="D1318" t="s">
        <v>225</v>
      </c>
      <c r="E1318">
        <v>1438.1765088750001</v>
      </c>
      <c r="F1318">
        <v>510.05</v>
      </c>
      <c r="G1318">
        <v>83.767991146818304</v>
      </c>
      <c r="H1318">
        <v>7.1387304464115298</v>
      </c>
      <c r="I1318">
        <v>20.80801678492</v>
      </c>
      <c r="J1318">
        <v>6.7289057290740102</v>
      </c>
      <c r="K1318">
        <v>484.94011394115699</v>
      </c>
      <c r="L1318">
        <v>411.78994070054398</v>
      </c>
      <c r="M1318">
        <v>49.430694496376297</v>
      </c>
      <c r="N1318">
        <v>0.55082592129043495</v>
      </c>
      <c r="O1318">
        <v>21.880207822762401</v>
      </c>
      <c r="P1318">
        <v>129.64880684376399</v>
      </c>
      <c r="Q1318">
        <v>0.134378158259749</v>
      </c>
    </row>
    <row r="1319" spans="1:17" hidden="1" x14ac:dyDescent="0.3">
      <c r="A1319" t="s">
        <v>2800</v>
      </c>
      <c r="B1319" t="s">
        <v>2801</v>
      </c>
      <c r="C1319" t="s">
        <v>3163</v>
      </c>
      <c r="D1319" t="s">
        <v>119</v>
      </c>
      <c r="E1319">
        <v>1437.159924</v>
      </c>
      <c r="F1319">
        <v>12</v>
      </c>
      <c r="G1319">
        <v>5.0022184103663401</v>
      </c>
      <c r="H1319">
        <v>-9.89033431240982</v>
      </c>
      <c r="I1319">
        <v>-26.789250036079</v>
      </c>
      <c r="J1319">
        <v>2.0285516417177298</v>
      </c>
      <c r="K1319">
        <v>12.976639680365</v>
      </c>
      <c r="L1319">
        <v>13.2635812523234</v>
      </c>
      <c r="M1319">
        <v>32.219812500813603</v>
      </c>
      <c r="N1319">
        <v>0.46997860393525998</v>
      </c>
      <c r="O1319">
        <v>53.3333333333333</v>
      </c>
      <c r="P1319">
        <v>46.341463414634099</v>
      </c>
      <c r="Q1319">
        <v>5.1250676658426003E-2</v>
      </c>
    </row>
    <row r="1320" spans="1:17" hidden="1" x14ac:dyDescent="0.3">
      <c r="A1320" t="s">
        <v>2802</v>
      </c>
      <c r="B1320" t="s">
        <v>2803</v>
      </c>
      <c r="C1320" t="s">
        <v>3163</v>
      </c>
      <c r="D1320" t="s">
        <v>51</v>
      </c>
      <c r="E1320">
        <v>1436.9170820249999</v>
      </c>
      <c r="F1320">
        <v>298.05</v>
      </c>
      <c r="G1320">
        <v>6.2515496954278502</v>
      </c>
      <c r="H1320">
        <v>-13.4480738909528</v>
      </c>
      <c r="I1320">
        <v>2.24141131412029</v>
      </c>
      <c r="J1320">
        <v>1.23726228351417</v>
      </c>
      <c r="K1320">
        <v>307.03294449588799</v>
      </c>
      <c r="L1320">
        <v>270.19338777238801</v>
      </c>
      <c r="M1320">
        <v>34.024018743118802</v>
      </c>
      <c r="N1320">
        <v>0.45210354263646002</v>
      </c>
      <c r="O1320">
        <v>24.039590672705899</v>
      </c>
      <c r="P1320">
        <v>60.717174440549996</v>
      </c>
      <c r="Q1320">
        <v>3.7693367169356999E-2</v>
      </c>
    </row>
    <row r="1321" spans="1:17" hidden="1" x14ac:dyDescent="0.3">
      <c r="A1321" t="s">
        <v>2804</v>
      </c>
      <c r="B1321" t="s">
        <v>2805</v>
      </c>
      <c r="C1321" t="s">
        <v>3163</v>
      </c>
      <c r="D1321" t="s">
        <v>60</v>
      </c>
      <c r="E1321">
        <v>1435.925257264</v>
      </c>
      <c r="F1321">
        <v>201.68</v>
      </c>
      <c r="G1321">
        <v>-53.833141413586603</v>
      </c>
      <c r="H1321">
        <v>-7.5945598944886603</v>
      </c>
      <c r="I1321">
        <v>-31.1645561173742</v>
      </c>
      <c r="J1321">
        <v>-2.6506900227623098</v>
      </c>
      <c r="K1321">
        <v>222.83777246281599</v>
      </c>
      <c r="M1321">
        <v>23.3509760400582</v>
      </c>
      <c r="N1321">
        <v>0.55180069322396597</v>
      </c>
      <c r="O1321">
        <v>47.039865132883698</v>
      </c>
      <c r="P1321">
        <v>1.3467336683416999</v>
      </c>
    </row>
    <row r="1322" spans="1:17" hidden="1" x14ac:dyDescent="0.3">
      <c r="A1322" t="s">
        <v>2806</v>
      </c>
      <c r="B1322" t="s">
        <v>2807</v>
      </c>
      <c r="C1322" t="s">
        <v>3163</v>
      </c>
      <c r="D1322" t="s">
        <v>2808</v>
      </c>
      <c r="E1322">
        <v>1434.814488</v>
      </c>
      <c r="F1322">
        <v>1368</v>
      </c>
      <c r="G1322">
        <v>417.39507719272098</v>
      </c>
      <c r="H1322">
        <v>-10.240809885002999</v>
      </c>
      <c r="I1322">
        <v>97.958002711173606</v>
      </c>
      <c r="J1322">
        <v>6.11521367961672</v>
      </c>
      <c r="K1322">
        <v>1471.41088336761</v>
      </c>
      <c r="L1322">
        <v>1010.6704815737201</v>
      </c>
      <c r="M1322">
        <v>33.4301791433072</v>
      </c>
      <c r="N1322">
        <v>0.44257871064467702</v>
      </c>
      <c r="O1322">
        <v>32.269736842105203</v>
      </c>
      <c r="P1322">
        <v>471.42857142857099</v>
      </c>
    </row>
    <row r="1323" spans="1:17" hidden="1" x14ac:dyDescent="0.3">
      <c r="A1323" t="s">
        <v>2809</v>
      </c>
      <c r="B1323" t="s">
        <v>2810</v>
      </c>
      <c r="C1323" t="s">
        <v>3163</v>
      </c>
      <c r="D1323" t="s">
        <v>2808</v>
      </c>
      <c r="E1323">
        <v>1434.375</v>
      </c>
      <c r="F1323">
        <v>18</v>
      </c>
      <c r="G1323">
        <v>76.753996044496901</v>
      </c>
      <c r="H1323">
        <v>15.4838174406535</v>
      </c>
      <c r="I1323">
        <v>84.217775725045001</v>
      </c>
      <c r="J1323">
        <v>4.0338192636988701</v>
      </c>
      <c r="K1323">
        <v>15.472143125775901</v>
      </c>
      <c r="L1323">
        <v>14.4872369471745</v>
      </c>
      <c r="M1323">
        <v>57.504917840197301</v>
      </c>
      <c r="N1323">
        <v>2.1573860405266201</v>
      </c>
      <c r="O1323">
        <v>6.6666666666666599</v>
      </c>
      <c r="P1323">
        <v>136.22047244094401</v>
      </c>
      <c r="Q1323">
        <v>0.23640798088995699</v>
      </c>
    </row>
    <row r="1324" spans="1:17" hidden="1" x14ac:dyDescent="0.3">
      <c r="A1324" t="s">
        <v>2811</v>
      </c>
      <c r="B1324" t="s">
        <v>2812</v>
      </c>
      <c r="C1324" t="s">
        <v>3163</v>
      </c>
      <c r="D1324" t="s">
        <v>303</v>
      </c>
      <c r="E1324">
        <v>1434.196152</v>
      </c>
      <c r="F1324">
        <v>68.400000000000006</v>
      </c>
      <c r="G1324">
        <v>296.532415233042</v>
      </c>
      <c r="H1324">
        <v>22.793876574225902</v>
      </c>
      <c r="I1324">
        <v>197.55992753159299</v>
      </c>
      <c r="J1324">
        <v>32.784753394156802</v>
      </c>
      <c r="K1324">
        <v>49.898321367202001</v>
      </c>
      <c r="L1324">
        <v>34.5325886175035</v>
      </c>
      <c r="M1324">
        <v>74.092140759704904</v>
      </c>
      <c r="N1324">
        <v>0.85815937464134895</v>
      </c>
      <c r="O1324">
        <v>0.58479532163742098</v>
      </c>
      <c r="P1324">
        <v>354.93847688726299</v>
      </c>
    </row>
    <row r="1325" spans="1:17" hidden="1" x14ac:dyDescent="0.3">
      <c r="A1325" t="s">
        <v>2813</v>
      </c>
      <c r="B1325" t="s">
        <v>2814</v>
      </c>
      <c r="C1325" t="s">
        <v>3163</v>
      </c>
      <c r="D1325" t="s">
        <v>184</v>
      </c>
      <c r="E1325">
        <v>1430.368305</v>
      </c>
      <c r="F1325">
        <v>105.73</v>
      </c>
      <c r="G1325">
        <v>-3.5656219125760198</v>
      </c>
      <c r="H1325">
        <v>-8.9306739086690001</v>
      </c>
      <c r="I1325">
        <v>-35.496980761289699</v>
      </c>
      <c r="J1325">
        <v>2.5217980925415202</v>
      </c>
      <c r="K1325">
        <v>116.542994216812</v>
      </c>
      <c r="L1325">
        <v>116.912143207718</v>
      </c>
      <c r="M1325">
        <v>33.541796361280802</v>
      </c>
      <c r="N1325">
        <v>0.51277324787712797</v>
      </c>
      <c r="O1325">
        <v>48.491440461552997</v>
      </c>
      <c r="P1325">
        <v>30.934984520123798</v>
      </c>
      <c r="Q1325">
        <v>8.8984842446931001E-2</v>
      </c>
    </row>
    <row r="1326" spans="1:17" hidden="1" x14ac:dyDescent="0.3">
      <c r="A1326" t="s">
        <v>2815</v>
      </c>
      <c r="B1326" t="s">
        <v>2816</v>
      </c>
      <c r="C1326" t="s">
        <v>3163</v>
      </c>
      <c r="D1326" t="s">
        <v>258</v>
      </c>
      <c r="E1326">
        <v>1429.7068604000001</v>
      </c>
      <c r="F1326">
        <v>239.72</v>
      </c>
      <c r="G1326">
        <v>42.487671847780099</v>
      </c>
      <c r="H1326">
        <v>-1.11368744673745</v>
      </c>
      <c r="I1326">
        <v>72.536989143498502</v>
      </c>
      <c r="J1326">
        <v>20.022272539746101</v>
      </c>
      <c r="K1326">
        <v>213.93806608978801</v>
      </c>
      <c r="L1326">
        <v>168.32572616674199</v>
      </c>
      <c r="M1326">
        <v>63.445363790044901</v>
      </c>
      <c r="N1326">
        <v>0.51036472364213803</v>
      </c>
      <c r="O1326">
        <v>11.555147672284299</v>
      </c>
      <c r="P1326">
        <v>121.655108645399</v>
      </c>
      <c r="Q1326">
        <v>0.14945170703326299</v>
      </c>
    </row>
    <row r="1327" spans="1:17" hidden="1" x14ac:dyDescent="0.3">
      <c r="A1327" t="s">
        <v>2817</v>
      </c>
      <c r="B1327" t="s">
        <v>2818</v>
      </c>
      <c r="C1327" t="s">
        <v>3163</v>
      </c>
      <c r="D1327" t="s">
        <v>258</v>
      </c>
      <c r="E1327">
        <v>1427.59426287</v>
      </c>
      <c r="F1327">
        <v>105.33</v>
      </c>
      <c r="G1327">
        <v>-38.241597092599299</v>
      </c>
      <c r="H1327">
        <v>-4.6086109396703998</v>
      </c>
      <c r="I1327">
        <v>-11.515999796385801</v>
      </c>
      <c r="J1327">
        <v>-1.12028131138479</v>
      </c>
      <c r="K1327">
        <v>110.332288521346</v>
      </c>
      <c r="L1327">
        <v>111.212852426361</v>
      </c>
      <c r="M1327">
        <v>35.503178752097</v>
      </c>
      <c r="N1327">
        <v>0.53222421348370097</v>
      </c>
      <c r="O1327">
        <v>22.4627361625368</v>
      </c>
      <c r="P1327">
        <v>14.4891304347826</v>
      </c>
      <c r="Q1327">
        <v>-5.4808056803007002E-2</v>
      </c>
    </row>
    <row r="1328" spans="1:17" hidden="1" x14ac:dyDescent="0.3">
      <c r="A1328" t="s">
        <v>2819</v>
      </c>
      <c r="B1328" t="s">
        <v>2820</v>
      </c>
      <c r="C1328" t="s">
        <v>3163</v>
      </c>
      <c r="D1328" t="s">
        <v>405</v>
      </c>
      <c r="E1328">
        <v>1424.1481018059901</v>
      </c>
      <c r="F1328">
        <v>35.51</v>
      </c>
      <c r="G1328">
        <v>15.458735840831601</v>
      </c>
      <c r="H1328">
        <v>1.1797763886971799</v>
      </c>
      <c r="I1328">
        <v>-14.1378847808357</v>
      </c>
      <c r="J1328">
        <v>11.2164818023985</v>
      </c>
      <c r="K1328">
        <v>36.325885485810304</v>
      </c>
      <c r="L1328">
        <v>35.425412720239997</v>
      </c>
      <c r="M1328">
        <v>55.056266337826202</v>
      </c>
      <c r="N1328">
        <v>0.62008416107715703</v>
      </c>
      <c r="O1328">
        <v>30.9490284426922</v>
      </c>
      <c r="P1328">
        <v>74.068627450980401</v>
      </c>
      <c r="Q1328">
        <v>-1.9716537929534001E-2</v>
      </c>
    </row>
    <row r="1329" spans="1:17" hidden="1" x14ac:dyDescent="0.3">
      <c r="A1329" t="s">
        <v>2821</v>
      </c>
      <c r="B1329" t="s">
        <v>2822</v>
      </c>
      <c r="C1329" t="s">
        <v>3163</v>
      </c>
      <c r="D1329" t="s">
        <v>1333</v>
      </c>
      <c r="E1329">
        <v>1420.2707226</v>
      </c>
      <c r="F1329">
        <v>205.21</v>
      </c>
      <c r="G1329">
        <v>-57.244200141395702</v>
      </c>
      <c r="H1329">
        <v>-3.8576980605419702</v>
      </c>
      <c r="I1329">
        <v>-34.476919780783</v>
      </c>
      <c r="J1329">
        <v>4.0146709693397602</v>
      </c>
      <c r="K1329">
        <v>221.955875208208</v>
      </c>
      <c r="L1329">
        <v>247.73868441692699</v>
      </c>
      <c r="M1329">
        <v>42.755413963841903</v>
      </c>
      <c r="N1329">
        <v>0.795859784334633</v>
      </c>
      <c r="O1329">
        <v>61.298182349788</v>
      </c>
      <c r="P1329">
        <v>3.4794009379254698</v>
      </c>
      <c r="Q1329">
        <v>4.0534291532949997E-2</v>
      </c>
    </row>
    <row r="1330" spans="1:17" hidden="1" x14ac:dyDescent="0.3">
      <c r="A1330" t="s">
        <v>2823</v>
      </c>
      <c r="B1330" t="s">
        <v>2824</v>
      </c>
      <c r="C1330" t="s">
        <v>3163</v>
      </c>
      <c r="D1330" t="s">
        <v>37</v>
      </c>
      <c r="E1330">
        <v>1419.5509999999999</v>
      </c>
      <c r="F1330">
        <v>42.28</v>
      </c>
      <c r="G1330">
        <v>-35.132348693174499</v>
      </c>
      <c r="H1330">
        <v>-3.70911250019171</v>
      </c>
      <c r="I1330">
        <v>-49.1816846196174</v>
      </c>
      <c r="J1330">
        <v>5.74849853801239E-2</v>
      </c>
      <c r="K1330">
        <v>44.087745800584699</v>
      </c>
      <c r="L1330">
        <v>45.156312000019703</v>
      </c>
      <c r="M1330">
        <v>42.848027021595797</v>
      </c>
      <c r="N1330">
        <v>0.50977415908337298</v>
      </c>
      <c r="O1330">
        <v>87.771996215704803</v>
      </c>
      <c r="P1330">
        <v>16.795580110497198</v>
      </c>
      <c r="Q1330">
        <v>0.16371483319598701</v>
      </c>
    </row>
    <row r="1331" spans="1:17" hidden="1" x14ac:dyDescent="0.3">
      <c r="A1331" t="s">
        <v>2825</v>
      </c>
      <c r="B1331" t="s">
        <v>2826</v>
      </c>
      <c r="C1331" t="s">
        <v>3163</v>
      </c>
      <c r="D1331" t="s">
        <v>119</v>
      </c>
      <c r="E1331">
        <v>1418.9450438399999</v>
      </c>
      <c r="F1331">
        <v>63.04</v>
      </c>
      <c r="G1331">
        <v>26.927694739355701</v>
      </c>
      <c r="H1331">
        <v>-12.7972661501279</v>
      </c>
      <c r="I1331">
        <v>-10.546556937490699</v>
      </c>
      <c r="J1331">
        <v>5.1996370339309097</v>
      </c>
      <c r="K1331">
        <v>67.744700573878305</v>
      </c>
      <c r="L1331">
        <v>62.544909150706403</v>
      </c>
      <c r="M1331">
        <v>32.9255661354319</v>
      </c>
      <c r="N1331">
        <v>0.314642181605847</v>
      </c>
      <c r="O1331">
        <v>36.4213197969543</v>
      </c>
      <c r="P1331">
        <v>74.868238557558897</v>
      </c>
      <c r="Q1331">
        <v>5.7174201740170003E-2</v>
      </c>
    </row>
    <row r="1332" spans="1:17" hidden="1" x14ac:dyDescent="0.3">
      <c r="A1332" t="s">
        <v>2827</v>
      </c>
      <c r="B1332" t="s">
        <v>2828</v>
      </c>
      <c r="C1332" t="s">
        <v>3163</v>
      </c>
      <c r="D1332" t="s">
        <v>215</v>
      </c>
      <c r="E1332">
        <v>1408.55844402</v>
      </c>
      <c r="F1332">
        <v>368.55</v>
      </c>
      <c r="G1332">
        <v>-57.249366423386903</v>
      </c>
      <c r="H1332">
        <v>1.2878844968052801</v>
      </c>
      <c r="I1332">
        <v>-28.350093576600599</v>
      </c>
      <c r="J1332">
        <v>0.94259406721052097</v>
      </c>
      <c r="K1332">
        <v>382.89615499386298</v>
      </c>
      <c r="L1332">
        <v>440.921639798993</v>
      </c>
      <c r="M1332">
        <v>43.522643354652203</v>
      </c>
      <c r="N1332">
        <v>0.53324650055042</v>
      </c>
      <c r="O1332">
        <v>72.405372405372304</v>
      </c>
      <c r="P1332">
        <v>5.6319862424763603</v>
      </c>
    </row>
    <row r="1333" spans="1:17" hidden="1" x14ac:dyDescent="0.3">
      <c r="A1333" t="s">
        <v>2829</v>
      </c>
      <c r="B1333" t="s">
        <v>2830</v>
      </c>
      <c r="C1333" t="s">
        <v>3163</v>
      </c>
      <c r="D1333" t="s">
        <v>48</v>
      </c>
      <c r="E1333">
        <v>1407.7133707</v>
      </c>
      <c r="F1333">
        <v>246.35</v>
      </c>
      <c r="G1333">
        <v>269.19517978982202</v>
      </c>
      <c r="H1333">
        <v>4.0832851606270104</v>
      </c>
      <c r="I1333">
        <v>63.460749963920897</v>
      </c>
      <c r="J1333">
        <v>11.017605744117899</v>
      </c>
      <c r="K1333">
        <v>197.73396548735499</v>
      </c>
      <c r="L1333">
        <v>142.53743617205501</v>
      </c>
      <c r="M1333">
        <v>70.323224818054697</v>
      </c>
      <c r="N1333">
        <v>0.30822487597755299</v>
      </c>
      <c r="O1333">
        <v>3.8360056829713902</v>
      </c>
      <c r="P1333">
        <v>296.06109324758802</v>
      </c>
      <c r="Q1333">
        <v>0.14173365622345299</v>
      </c>
    </row>
    <row r="1334" spans="1:17" hidden="1" x14ac:dyDescent="0.3">
      <c r="A1334" t="s">
        <v>2831</v>
      </c>
      <c r="B1334" t="s">
        <v>2832</v>
      </c>
      <c r="C1334" t="s">
        <v>3163</v>
      </c>
      <c r="D1334" t="s">
        <v>387</v>
      </c>
      <c r="E1334">
        <v>1405.2</v>
      </c>
      <c r="F1334">
        <v>234.2</v>
      </c>
      <c r="G1334">
        <v>-0.88420286067033105</v>
      </c>
      <c r="H1334">
        <v>-9.3693838302120405</v>
      </c>
      <c r="I1334">
        <v>63.058683140189899</v>
      </c>
      <c r="J1334">
        <v>11.615745778098001</v>
      </c>
      <c r="K1334">
        <v>241.924932207881</v>
      </c>
      <c r="L1334">
        <v>208.738253296501</v>
      </c>
      <c r="M1334">
        <v>39.621638252895302</v>
      </c>
      <c r="N1334">
        <v>0.52914263493631097</v>
      </c>
      <c r="O1334">
        <v>23.398804440648998</v>
      </c>
      <c r="P1334">
        <v>107.256637168141</v>
      </c>
      <c r="Q1334">
        <v>-7.8271044509697005E-2</v>
      </c>
    </row>
    <row r="1335" spans="1:17" hidden="1" x14ac:dyDescent="0.3">
      <c r="A1335" t="s">
        <v>2833</v>
      </c>
      <c r="B1335" t="s">
        <v>2834</v>
      </c>
      <c r="C1335" t="s">
        <v>3163</v>
      </c>
      <c r="D1335" t="s">
        <v>633</v>
      </c>
      <c r="E1335">
        <v>1403.46195792</v>
      </c>
      <c r="F1335">
        <v>22.44</v>
      </c>
      <c r="G1335">
        <v>28.967419875567799</v>
      </c>
      <c r="H1335">
        <v>71.021046229966998</v>
      </c>
      <c r="I1335">
        <v>91.496464249635196</v>
      </c>
      <c r="J1335">
        <v>9.3796069410834502</v>
      </c>
      <c r="K1335">
        <v>17.0784446667659</v>
      </c>
      <c r="L1335">
        <v>14.499746549077299</v>
      </c>
      <c r="M1335">
        <v>61.258137404940904</v>
      </c>
      <c r="N1335">
        <v>1.8208149916471299</v>
      </c>
      <c r="O1335">
        <v>17.424242424242401</v>
      </c>
      <c r="P1335">
        <v>124.4</v>
      </c>
      <c r="Q1335">
        <v>6.4846357881291006E-2</v>
      </c>
    </row>
    <row r="1336" spans="1:17" hidden="1" x14ac:dyDescent="0.3">
      <c r="A1336" t="s">
        <v>2835</v>
      </c>
      <c r="B1336" t="s">
        <v>2836</v>
      </c>
      <c r="C1336" t="s">
        <v>3163</v>
      </c>
      <c r="D1336" t="s">
        <v>600</v>
      </c>
      <c r="E1336">
        <v>1401.71528435</v>
      </c>
      <c r="F1336">
        <v>641.5</v>
      </c>
      <c r="G1336">
        <v>17.226629219682799</v>
      </c>
      <c r="H1336">
        <v>-12.504434137618601</v>
      </c>
      <c r="I1336">
        <v>36.009023573630998</v>
      </c>
      <c r="J1336">
        <v>5.8606323158880702</v>
      </c>
      <c r="K1336">
        <v>681.40901452529602</v>
      </c>
      <c r="L1336">
        <v>587.10950273182596</v>
      </c>
      <c r="M1336">
        <v>36.6032583080965</v>
      </c>
      <c r="N1336">
        <v>0.30137654346908799</v>
      </c>
      <c r="O1336">
        <v>34.824629773967203</v>
      </c>
      <c r="P1336">
        <v>69.821310390469804</v>
      </c>
      <c r="Q1336">
        <v>3.4530043021158002E-2</v>
      </c>
    </row>
    <row r="1337" spans="1:17" hidden="1" x14ac:dyDescent="0.3">
      <c r="A1337" t="s">
        <v>2837</v>
      </c>
      <c r="B1337" t="s">
        <v>2838</v>
      </c>
      <c r="C1337" t="s">
        <v>3163</v>
      </c>
      <c r="D1337" t="s">
        <v>992</v>
      </c>
      <c r="E1337">
        <v>1401.0038382</v>
      </c>
      <c r="F1337">
        <v>367.35</v>
      </c>
      <c r="G1337">
        <v>-42.485529858362703</v>
      </c>
      <c r="H1337">
        <v>5.3494385022845297</v>
      </c>
      <c r="I1337">
        <v>-3.5784060246420299</v>
      </c>
      <c r="J1337">
        <v>2.3420420635171499</v>
      </c>
      <c r="K1337">
        <v>350.78847310664003</v>
      </c>
      <c r="L1337">
        <v>348.60016062409602</v>
      </c>
      <c r="M1337">
        <v>54.756237554705002</v>
      </c>
      <c r="N1337">
        <v>1.42864856936611</v>
      </c>
      <c r="O1337">
        <v>45.8554512045732</v>
      </c>
      <c r="P1337">
        <v>33.5818181818181</v>
      </c>
      <c r="Q1337">
        <v>7.1504213637392997E-2</v>
      </c>
    </row>
    <row r="1338" spans="1:17" hidden="1" x14ac:dyDescent="0.3">
      <c r="A1338" t="s">
        <v>2839</v>
      </c>
      <c r="B1338" t="s">
        <v>2840</v>
      </c>
      <c r="C1338" t="s">
        <v>3163</v>
      </c>
      <c r="D1338" t="s">
        <v>144</v>
      </c>
      <c r="E1338">
        <v>1399.9505783120001</v>
      </c>
      <c r="F1338">
        <v>151.19</v>
      </c>
      <c r="G1338">
        <v>16.5781093126329</v>
      </c>
      <c r="H1338">
        <v>-15.009382903338199</v>
      </c>
      <c r="I1338">
        <v>-24.9586602437058</v>
      </c>
      <c r="J1338">
        <v>1.86369698831345</v>
      </c>
      <c r="K1338">
        <v>170.082039405259</v>
      </c>
      <c r="L1338">
        <v>167.054805851879</v>
      </c>
      <c r="M1338">
        <v>27.566536514944499</v>
      </c>
      <c r="N1338">
        <v>0.40529218645609599</v>
      </c>
      <c r="O1338">
        <v>76.9627620874396</v>
      </c>
      <c r="P1338">
        <v>66.417171161254799</v>
      </c>
      <c r="Q1338">
        <v>7.8219728490222004E-2</v>
      </c>
    </row>
    <row r="1339" spans="1:17" hidden="1" x14ac:dyDescent="0.3">
      <c r="A1339" t="s">
        <v>2841</v>
      </c>
      <c r="B1339" t="s">
        <v>2842</v>
      </c>
      <c r="C1339" t="s">
        <v>3163</v>
      </c>
      <c r="D1339" t="s">
        <v>21</v>
      </c>
      <c r="E1339">
        <v>1399.5069680399999</v>
      </c>
      <c r="F1339">
        <v>809.85</v>
      </c>
      <c r="G1339">
        <v>659.01472700802697</v>
      </c>
      <c r="H1339">
        <v>-10.2217722263836</v>
      </c>
      <c r="I1339">
        <v>208.86551186868201</v>
      </c>
      <c r="J1339">
        <v>6.1138166386824802</v>
      </c>
      <c r="K1339">
        <v>802.46399828000301</v>
      </c>
      <c r="M1339">
        <v>41.815537619276597</v>
      </c>
      <c r="N1339">
        <v>1.09106504646175</v>
      </c>
      <c r="O1339">
        <v>23.2326974131011</v>
      </c>
      <c r="P1339">
        <v>768.47184986595096</v>
      </c>
    </row>
    <row r="1340" spans="1:17" hidden="1" x14ac:dyDescent="0.3">
      <c r="A1340" t="s">
        <v>2843</v>
      </c>
      <c r="B1340" t="s">
        <v>2844</v>
      </c>
      <c r="C1340" t="s">
        <v>3163</v>
      </c>
      <c r="D1340" t="s">
        <v>1333</v>
      </c>
      <c r="E1340">
        <v>1399.2741559999999</v>
      </c>
      <c r="F1340">
        <v>312.2</v>
      </c>
      <c r="G1340">
        <v>-3.80718267337451</v>
      </c>
      <c r="H1340">
        <v>-5.8494013301357102</v>
      </c>
      <c r="I1340">
        <v>-1.7157429895415199</v>
      </c>
      <c r="J1340">
        <v>7.8541148657176203</v>
      </c>
      <c r="K1340">
        <v>312.06787440519901</v>
      </c>
      <c r="L1340">
        <v>280.77264568509099</v>
      </c>
      <c r="M1340">
        <v>47.624523168444497</v>
      </c>
      <c r="N1340">
        <v>0.35571308055510198</v>
      </c>
      <c r="O1340">
        <v>27.802690582959599</v>
      </c>
      <c r="P1340">
        <v>47.891994315490201</v>
      </c>
    </row>
    <row r="1341" spans="1:17" hidden="1" x14ac:dyDescent="0.3">
      <c r="A1341" t="s">
        <v>2845</v>
      </c>
      <c r="B1341" t="s">
        <v>2846</v>
      </c>
      <c r="C1341" t="s">
        <v>3163</v>
      </c>
      <c r="D1341" t="s">
        <v>2847</v>
      </c>
      <c r="E1341">
        <v>1393.7735897</v>
      </c>
      <c r="F1341">
        <v>617.45000000000005</v>
      </c>
      <c r="G1341">
        <v>148.41273121454799</v>
      </c>
      <c r="H1341">
        <v>-7.9033610338289897</v>
      </c>
      <c r="I1341">
        <v>107.229560335044</v>
      </c>
      <c r="J1341">
        <v>0.62898015170088395</v>
      </c>
      <c r="K1341">
        <v>619.40485770857003</v>
      </c>
      <c r="L1341">
        <v>438.39964866786403</v>
      </c>
      <c r="M1341">
        <v>31.626888040622799</v>
      </c>
      <c r="N1341">
        <v>0.27922745588439601</v>
      </c>
      <c r="O1341">
        <v>22.098955381002501</v>
      </c>
      <c r="P1341">
        <v>232.051626781392</v>
      </c>
    </row>
    <row r="1342" spans="1:17" hidden="1" x14ac:dyDescent="0.3">
      <c r="A1342" t="s">
        <v>2848</v>
      </c>
      <c r="B1342" t="s">
        <v>2849</v>
      </c>
      <c r="C1342" t="s">
        <v>3163</v>
      </c>
      <c r="D1342" t="s">
        <v>258</v>
      </c>
      <c r="E1342">
        <v>1388.99870053</v>
      </c>
      <c r="F1342">
        <v>147.69999999999999</v>
      </c>
      <c r="G1342">
        <v>31.355832658999301</v>
      </c>
      <c r="H1342">
        <v>-12.724817250878701</v>
      </c>
      <c r="I1342">
        <v>47.9527380138937</v>
      </c>
      <c r="J1342">
        <v>6.2206728605731598</v>
      </c>
      <c r="K1342">
        <v>147.13708889579601</v>
      </c>
      <c r="L1342">
        <v>125.286277065513</v>
      </c>
      <c r="M1342">
        <v>44.6129105001962</v>
      </c>
      <c r="N1342">
        <v>0.30017070834243498</v>
      </c>
      <c r="O1342">
        <v>20.514556533513801</v>
      </c>
      <c r="P1342">
        <v>80.341880341880298</v>
      </c>
      <c r="Q1342">
        <v>8.4847180697519998E-3</v>
      </c>
    </row>
    <row r="1343" spans="1:17" hidden="1" x14ac:dyDescent="0.3">
      <c r="A1343" t="s">
        <v>2850</v>
      </c>
      <c r="B1343" t="s">
        <v>2851</v>
      </c>
      <c r="C1343" t="s">
        <v>3163</v>
      </c>
      <c r="D1343" t="s">
        <v>992</v>
      </c>
      <c r="E1343">
        <v>1387.6554349799901</v>
      </c>
      <c r="F1343">
        <v>212.22</v>
      </c>
      <c r="G1343">
        <v>-54.522296617813197</v>
      </c>
      <c r="H1343">
        <v>-1.3949362549809701</v>
      </c>
      <c r="I1343">
        <v>-18.078619176393701</v>
      </c>
      <c r="J1343">
        <v>-0.22387686341134</v>
      </c>
      <c r="K1343">
        <v>216.809706558112</v>
      </c>
      <c r="L1343">
        <v>228.282395172409</v>
      </c>
      <c r="M1343">
        <v>36.752018052509001</v>
      </c>
      <c r="N1343">
        <v>0.88812338176875105</v>
      </c>
      <c r="O1343">
        <v>44.072189237583601</v>
      </c>
      <c r="P1343">
        <v>11.0518053375196</v>
      </c>
      <c r="Q1343">
        <v>-3.3069764213820997E-2</v>
      </c>
    </row>
    <row r="1344" spans="1:17" hidden="1" x14ac:dyDescent="0.3">
      <c r="A1344" t="s">
        <v>2852</v>
      </c>
      <c r="B1344" t="s">
        <v>2853</v>
      </c>
      <c r="C1344" t="s">
        <v>3163</v>
      </c>
      <c r="D1344" t="s">
        <v>539</v>
      </c>
      <c r="E1344">
        <v>1381.83609183</v>
      </c>
      <c r="F1344">
        <v>406.3</v>
      </c>
      <c r="G1344">
        <v>82.999789021573307</v>
      </c>
      <c r="H1344">
        <v>0.33002269411590501</v>
      </c>
      <c r="I1344">
        <v>47.7093980035784</v>
      </c>
      <c r="J1344">
        <v>5.6043992414319401</v>
      </c>
      <c r="K1344">
        <v>378.98642691708199</v>
      </c>
      <c r="L1344">
        <v>304.51297778035701</v>
      </c>
      <c r="M1344">
        <v>56.122241762983002</v>
      </c>
      <c r="N1344">
        <v>0.48035614286803002</v>
      </c>
      <c r="O1344">
        <v>11.949298547871001</v>
      </c>
      <c r="P1344">
        <v>129.54802259887001</v>
      </c>
      <c r="Q1344">
        <v>8.1523778536649993E-2</v>
      </c>
    </row>
    <row r="1345" spans="1:17" hidden="1" x14ac:dyDescent="0.3">
      <c r="A1345" t="s">
        <v>2854</v>
      </c>
      <c r="B1345" t="s">
        <v>2855</v>
      </c>
      <c r="C1345" t="s">
        <v>3163</v>
      </c>
      <c r="D1345" t="s">
        <v>460</v>
      </c>
      <c r="E1345">
        <v>1373.1587078799901</v>
      </c>
      <c r="F1345">
        <v>194.23</v>
      </c>
      <c r="G1345">
        <v>42.250325114284898</v>
      </c>
      <c r="H1345">
        <v>-14.230630752604799</v>
      </c>
      <c r="I1345">
        <v>40.373284399182602</v>
      </c>
      <c r="J1345">
        <v>-0.19729377365518999</v>
      </c>
      <c r="K1345">
        <v>196.12966234722501</v>
      </c>
      <c r="L1345">
        <v>157.72808849187999</v>
      </c>
      <c r="M1345">
        <v>33.721904961719403</v>
      </c>
      <c r="N1345">
        <v>0.40710437226177199</v>
      </c>
      <c r="O1345">
        <v>27.889615404417398</v>
      </c>
      <c r="P1345">
        <v>91.926877470355706</v>
      </c>
      <c r="Q1345">
        <v>5.3800183867250002E-2</v>
      </c>
    </row>
    <row r="1346" spans="1:17" hidden="1" x14ac:dyDescent="0.3">
      <c r="A1346" t="s">
        <v>2856</v>
      </c>
      <c r="B1346" t="s">
        <v>2857</v>
      </c>
      <c r="C1346" t="s">
        <v>3163</v>
      </c>
      <c r="D1346" t="s">
        <v>77</v>
      </c>
      <c r="E1346">
        <v>1370.1401676017999</v>
      </c>
      <c r="F1346">
        <v>110.93</v>
      </c>
      <c r="G1346">
        <v>-0.63696489153884805</v>
      </c>
      <c r="H1346">
        <v>-12.4098873721994</v>
      </c>
      <c r="I1346">
        <v>-13.9428960346828</v>
      </c>
      <c r="J1346">
        <v>-1.0428558153730201</v>
      </c>
      <c r="K1346">
        <v>122.109633806752</v>
      </c>
      <c r="L1346">
        <v>115.330616771073</v>
      </c>
      <c r="M1346">
        <v>39.7222622461924</v>
      </c>
      <c r="N1346">
        <v>0.51136868383173595</v>
      </c>
      <c r="O1346">
        <v>34.1927341566753</v>
      </c>
      <c r="P1346">
        <v>47.709720372836202</v>
      </c>
    </row>
    <row r="1347" spans="1:17" hidden="1" x14ac:dyDescent="0.3">
      <c r="A1347" t="s">
        <v>2858</v>
      </c>
      <c r="B1347" t="s">
        <v>2859</v>
      </c>
      <c r="C1347" t="s">
        <v>3163</v>
      </c>
      <c r="D1347" t="s">
        <v>77</v>
      </c>
      <c r="E1347">
        <v>1366.903052394</v>
      </c>
      <c r="F1347">
        <v>92.73</v>
      </c>
      <c r="G1347">
        <v>-26.017626345204299</v>
      </c>
      <c r="H1347">
        <v>-6.1949731103008103</v>
      </c>
      <c r="I1347">
        <v>-29.597858504052699</v>
      </c>
      <c r="J1347">
        <v>2.09124294237782</v>
      </c>
      <c r="K1347">
        <v>97.762380912427602</v>
      </c>
      <c r="L1347">
        <v>100.73564734119699</v>
      </c>
      <c r="M1347">
        <v>44.522697860902703</v>
      </c>
      <c r="N1347">
        <v>0.63313165363054502</v>
      </c>
      <c r="O1347">
        <v>33.613717243610402</v>
      </c>
      <c r="P1347">
        <v>11.4543269230769</v>
      </c>
      <c r="Q1347">
        <v>-6.0842706844049998E-3</v>
      </c>
    </row>
    <row r="1348" spans="1:17" hidden="1" x14ac:dyDescent="0.3">
      <c r="A1348" t="s">
        <v>2860</v>
      </c>
      <c r="B1348" t="s">
        <v>2861</v>
      </c>
      <c r="C1348" t="s">
        <v>3163</v>
      </c>
      <c r="D1348" t="s">
        <v>133</v>
      </c>
      <c r="E1348">
        <v>1364.4270617669999</v>
      </c>
      <c r="F1348">
        <v>53.13</v>
      </c>
      <c r="G1348">
        <v>58.256037761746597</v>
      </c>
      <c r="H1348">
        <v>-10.8644407371896</v>
      </c>
      <c r="I1348">
        <v>43.0747951427538</v>
      </c>
      <c r="J1348">
        <v>3.66045695258412</v>
      </c>
      <c r="K1348">
        <v>51.764291348285198</v>
      </c>
      <c r="L1348">
        <v>40.629604423933898</v>
      </c>
      <c r="M1348">
        <v>39.662259599972998</v>
      </c>
      <c r="N1348">
        <v>0.30835072849019002</v>
      </c>
      <c r="O1348">
        <v>29.681912290607901</v>
      </c>
      <c r="P1348">
        <v>122.76729559748399</v>
      </c>
      <c r="Q1348">
        <v>9.1969061518292997E-2</v>
      </c>
    </row>
    <row r="1349" spans="1:17" hidden="1" x14ac:dyDescent="0.3">
      <c r="A1349" t="s">
        <v>2862</v>
      </c>
      <c r="B1349" t="s">
        <v>2863</v>
      </c>
      <c r="C1349" t="s">
        <v>3163</v>
      </c>
      <c r="D1349" t="s">
        <v>48</v>
      </c>
      <c r="E1349">
        <v>1360.4819606579999</v>
      </c>
      <c r="F1349">
        <v>60.78</v>
      </c>
      <c r="G1349">
        <v>-50.123489215341202</v>
      </c>
      <c r="H1349">
        <v>-3.86526865634784</v>
      </c>
      <c r="I1349">
        <v>-21.105039509763198</v>
      </c>
      <c r="J1349">
        <v>7.3743133560726797</v>
      </c>
      <c r="K1349">
        <v>66.562092688041005</v>
      </c>
      <c r="L1349">
        <v>68.108416540821594</v>
      </c>
      <c r="M1349">
        <v>40.5915527880884</v>
      </c>
      <c r="N1349">
        <v>0.52527091817330396</v>
      </c>
      <c r="O1349">
        <v>53.257650542941697</v>
      </c>
      <c r="P1349">
        <v>13.2898415657036</v>
      </c>
      <c r="Q1349">
        <v>8.9671798408638995E-2</v>
      </c>
    </row>
    <row r="1350" spans="1:17" hidden="1" x14ac:dyDescent="0.3">
      <c r="A1350" t="s">
        <v>2864</v>
      </c>
      <c r="B1350" t="s">
        <v>2865</v>
      </c>
      <c r="C1350" t="s">
        <v>3163</v>
      </c>
      <c r="D1350" t="s">
        <v>277</v>
      </c>
      <c r="E1350">
        <v>1346.2087137579999</v>
      </c>
      <c r="F1350">
        <v>20.420000000000002</v>
      </c>
      <c r="G1350">
        <v>-31.6677782596303</v>
      </c>
      <c r="H1350">
        <v>3.3688311150653298</v>
      </c>
      <c r="I1350">
        <v>-38.785124198018202</v>
      </c>
      <c r="J1350">
        <v>30.401805344603599</v>
      </c>
      <c r="K1350">
        <v>19.4909397896859</v>
      </c>
      <c r="L1350">
        <v>22.673703877259999</v>
      </c>
      <c r="M1350">
        <v>74.087000223101597</v>
      </c>
      <c r="N1350">
        <v>3.7006209354689101</v>
      </c>
      <c r="O1350">
        <v>105.680705190989</v>
      </c>
      <c r="P1350">
        <v>38.346883468834697</v>
      </c>
      <c r="Q1350">
        <v>6.4139769403254998E-2</v>
      </c>
    </row>
    <row r="1351" spans="1:17" hidden="1" x14ac:dyDescent="0.3">
      <c r="A1351" t="s">
        <v>2866</v>
      </c>
      <c r="B1351" t="s">
        <v>2867</v>
      </c>
      <c r="C1351" t="s">
        <v>3163</v>
      </c>
      <c r="D1351" t="s">
        <v>51</v>
      </c>
      <c r="E1351">
        <v>1344.89608656</v>
      </c>
      <c r="F1351">
        <v>671.45</v>
      </c>
      <c r="G1351">
        <v>10.684019964338299</v>
      </c>
      <c r="H1351">
        <v>-10.9764715700199</v>
      </c>
      <c r="I1351">
        <v>3.76486251803348</v>
      </c>
      <c r="J1351">
        <v>2.7390348932679398</v>
      </c>
      <c r="K1351">
        <v>692.184255251585</v>
      </c>
      <c r="L1351">
        <v>636.05563732911799</v>
      </c>
      <c r="M1351">
        <v>39.546508624601501</v>
      </c>
      <c r="N1351">
        <v>0.556650624871181</v>
      </c>
      <c r="O1351">
        <v>20.909970958373599</v>
      </c>
      <c r="P1351">
        <v>42.256355932203398</v>
      </c>
      <c r="Q1351">
        <v>6.2644540786903999E-2</v>
      </c>
    </row>
    <row r="1352" spans="1:17" hidden="1" x14ac:dyDescent="0.3">
      <c r="A1352" t="s">
        <v>2868</v>
      </c>
      <c r="B1352" t="s">
        <v>2869</v>
      </c>
      <c r="C1352" t="s">
        <v>3163</v>
      </c>
      <c r="D1352" t="s">
        <v>633</v>
      </c>
      <c r="E1352">
        <v>1344.8709134850001</v>
      </c>
      <c r="F1352">
        <v>225.39</v>
      </c>
      <c r="G1352">
        <v>-27.2900353928218</v>
      </c>
      <c r="H1352">
        <v>-8.3995886906678905</v>
      </c>
      <c r="I1352">
        <v>-11.3864428836084</v>
      </c>
      <c r="J1352">
        <v>4.3462287277259302</v>
      </c>
      <c r="K1352">
        <v>242.90870999980299</v>
      </c>
      <c r="L1352">
        <v>238.275194365517</v>
      </c>
      <c r="M1352">
        <v>38.422526243516003</v>
      </c>
      <c r="N1352">
        <v>0.39173749933936503</v>
      </c>
      <c r="O1352">
        <v>36.652025378233198</v>
      </c>
      <c r="P1352">
        <v>17.390624999999901</v>
      </c>
      <c r="Q1352">
        <v>-2.0205399468311999E-2</v>
      </c>
    </row>
    <row r="1353" spans="1:17" hidden="1" x14ac:dyDescent="0.3">
      <c r="A1353" t="s">
        <v>2870</v>
      </c>
      <c r="B1353" t="s">
        <v>2871</v>
      </c>
      <c r="C1353" t="s">
        <v>3163</v>
      </c>
      <c r="D1353" t="s">
        <v>518</v>
      </c>
      <c r="E1353">
        <v>1344.2426181200001</v>
      </c>
      <c r="F1353">
        <v>554.79999999999995</v>
      </c>
      <c r="G1353">
        <v>-10.555640921077901</v>
      </c>
      <c r="H1353">
        <v>3.2297855815635099</v>
      </c>
      <c r="I1353">
        <v>27.650563024423601</v>
      </c>
      <c r="J1353">
        <v>9.8867472409889103</v>
      </c>
      <c r="K1353">
        <v>546.01663992348199</v>
      </c>
      <c r="L1353">
        <v>506.23054422586199</v>
      </c>
      <c r="M1353">
        <v>63.244337184343998</v>
      </c>
      <c r="N1353">
        <v>0.53089315970559403</v>
      </c>
      <c r="O1353">
        <v>22.566690699351099</v>
      </c>
      <c r="P1353">
        <v>64.360835431787805</v>
      </c>
      <c r="Q1353">
        <v>0.14802416279307901</v>
      </c>
    </row>
    <row r="1354" spans="1:17" hidden="1" x14ac:dyDescent="0.3">
      <c r="A1354" t="s">
        <v>2872</v>
      </c>
      <c r="B1354" t="s">
        <v>2873</v>
      </c>
      <c r="C1354" t="s">
        <v>3163</v>
      </c>
      <c r="D1354" t="s">
        <v>992</v>
      </c>
      <c r="E1354">
        <v>1342.1385472100001</v>
      </c>
      <c r="F1354">
        <v>72.430000000000007</v>
      </c>
      <c r="G1354">
        <v>-55.435933181631398</v>
      </c>
      <c r="H1354">
        <v>-1.3168314810450099</v>
      </c>
      <c r="I1354">
        <v>-13.284357668173</v>
      </c>
      <c r="J1354">
        <v>1.3204680891523499</v>
      </c>
      <c r="K1354">
        <v>73.500804967131998</v>
      </c>
      <c r="L1354">
        <v>76.9524541873418</v>
      </c>
      <c r="M1354">
        <v>43.429632977667197</v>
      </c>
      <c r="N1354">
        <v>0.90185565157607706</v>
      </c>
      <c r="O1354">
        <v>44.415297528648303</v>
      </c>
      <c r="P1354">
        <v>16.822580645161299</v>
      </c>
      <c r="Q1354">
        <v>-8.9176526904660002E-3</v>
      </c>
    </row>
    <row r="1355" spans="1:17" hidden="1" x14ac:dyDescent="0.3">
      <c r="A1355" t="s">
        <v>2874</v>
      </c>
      <c r="B1355" t="s">
        <v>2875</v>
      </c>
      <c r="C1355" t="s">
        <v>3163</v>
      </c>
      <c r="D1355" t="s">
        <v>172</v>
      </c>
      <c r="E1355">
        <v>1340.3020868999999</v>
      </c>
      <c r="F1355">
        <v>566.85</v>
      </c>
      <c r="G1355">
        <v>-73.720404363447102</v>
      </c>
      <c r="H1355">
        <v>-14.000946502869001</v>
      </c>
      <c r="I1355">
        <v>-23.256901097133198</v>
      </c>
      <c r="J1355">
        <v>2.9320522789119701</v>
      </c>
      <c r="K1355">
        <v>590.77240289215899</v>
      </c>
      <c r="L1355">
        <v>671.69113049357202</v>
      </c>
      <c r="M1355">
        <v>58.051201858091098</v>
      </c>
      <c r="N1355">
        <v>0.51459254613981198</v>
      </c>
      <c r="O1355">
        <v>94.928111493340396</v>
      </c>
      <c r="P1355">
        <v>24.925619834710702</v>
      </c>
      <c r="Q1355">
        <v>-8.2464065034609998E-3</v>
      </c>
    </row>
    <row r="1356" spans="1:17" hidden="1" x14ac:dyDescent="0.3">
      <c r="A1356" t="s">
        <v>2876</v>
      </c>
      <c r="B1356" t="s">
        <v>2877</v>
      </c>
      <c r="C1356" t="s">
        <v>3163</v>
      </c>
      <c r="D1356" t="s">
        <v>77</v>
      </c>
      <c r="E1356">
        <v>1340.1849999999999</v>
      </c>
      <c r="F1356">
        <v>45.43</v>
      </c>
      <c r="G1356">
        <v>-47.493073851160901</v>
      </c>
      <c r="H1356">
        <v>-3.0128346532289298</v>
      </c>
      <c r="I1356">
        <v>-9.3473141336527092</v>
      </c>
      <c r="J1356">
        <v>0.19293852303442599</v>
      </c>
      <c r="K1356">
        <v>48.108610953300399</v>
      </c>
      <c r="L1356">
        <v>48.128951294258997</v>
      </c>
      <c r="M1356">
        <v>29.687830853183499</v>
      </c>
      <c r="N1356">
        <v>0.433944564286534</v>
      </c>
      <c r="O1356">
        <v>30.055776421301498</v>
      </c>
      <c r="P1356">
        <v>17.542043984475999</v>
      </c>
      <c r="Q1356">
        <v>2.3991832165688998E-2</v>
      </c>
    </row>
    <row r="1357" spans="1:17" hidden="1" x14ac:dyDescent="0.3">
      <c r="A1357" t="s">
        <v>2878</v>
      </c>
      <c r="B1357" t="s">
        <v>2879</v>
      </c>
      <c r="C1357" t="s">
        <v>3163</v>
      </c>
      <c r="D1357" t="s">
        <v>51</v>
      </c>
      <c r="E1357">
        <v>1336.9144713119999</v>
      </c>
      <c r="F1357">
        <v>126.96</v>
      </c>
      <c r="G1357">
        <v>15.545752274146899</v>
      </c>
      <c r="H1357">
        <v>-4.6041234854048598</v>
      </c>
      <c r="I1357">
        <v>2.6007253557095402</v>
      </c>
      <c r="J1357">
        <v>5.4965216213872701</v>
      </c>
      <c r="K1357">
        <v>125.93280952808399</v>
      </c>
      <c r="L1357">
        <v>116.575656346001</v>
      </c>
      <c r="M1357">
        <v>43.879102707132603</v>
      </c>
      <c r="N1357">
        <v>0.48379133815196901</v>
      </c>
      <c r="O1357">
        <v>17.8323881537492</v>
      </c>
      <c r="P1357">
        <v>64.137039431157007</v>
      </c>
      <c r="Q1357">
        <v>1.0486342461822999E-2</v>
      </c>
    </row>
    <row r="1358" spans="1:17" hidden="1" x14ac:dyDescent="0.3">
      <c r="A1358" t="s">
        <v>2880</v>
      </c>
      <c r="B1358" t="s">
        <v>2881</v>
      </c>
      <c r="C1358" t="s">
        <v>3163</v>
      </c>
      <c r="D1358" t="s">
        <v>460</v>
      </c>
      <c r="E1358">
        <v>1335.7706501340001</v>
      </c>
      <c r="F1358">
        <v>214.74</v>
      </c>
      <c r="G1358">
        <v>-26.940366691827801</v>
      </c>
      <c r="H1358">
        <v>-13.4192858381167</v>
      </c>
      <c r="I1358">
        <v>-6.14395179791308</v>
      </c>
      <c r="J1358">
        <v>4.1483257133091396</v>
      </c>
      <c r="K1358">
        <v>220.07517374225799</v>
      </c>
      <c r="L1358">
        <v>208.753414553243</v>
      </c>
      <c r="M1358">
        <v>36.495099011574403</v>
      </c>
      <c r="N1358">
        <v>0.32353307049183899</v>
      </c>
      <c r="O1358">
        <v>22.7158424140821</v>
      </c>
      <c r="P1358">
        <v>34.296435272045002</v>
      </c>
      <c r="Q1358">
        <v>-7.048994499835E-3</v>
      </c>
    </row>
    <row r="1359" spans="1:17" hidden="1" x14ac:dyDescent="0.3">
      <c r="A1359" t="s">
        <v>2882</v>
      </c>
      <c r="B1359" t="s">
        <v>2883</v>
      </c>
      <c r="C1359" t="s">
        <v>3163</v>
      </c>
      <c r="D1359" t="s">
        <v>24</v>
      </c>
      <c r="E1359">
        <v>1331.3437839799999</v>
      </c>
      <c r="F1359">
        <v>295.39999999999998</v>
      </c>
      <c r="G1359">
        <v>-58.957867480753997</v>
      </c>
      <c r="H1359">
        <v>-2.1026788878496698</v>
      </c>
      <c r="I1359">
        <v>-28.391918438291899</v>
      </c>
      <c r="J1359">
        <v>1.2867915704989401</v>
      </c>
      <c r="K1359">
        <v>305.08105506428501</v>
      </c>
      <c r="M1359">
        <v>48.272197099768299</v>
      </c>
      <c r="N1359">
        <v>0.43110371433577099</v>
      </c>
      <c r="O1359">
        <v>58.7677725118483</v>
      </c>
      <c r="P1359">
        <v>2.5516403402186998</v>
      </c>
    </row>
    <row r="1360" spans="1:17" hidden="1" x14ac:dyDescent="0.3">
      <c r="A1360" t="s">
        <v>2884</v>
      </c>
      <c r="B1360" t="s">
        <v>2885</v>
      </c>
      <c r="C1360" t="s">
        <v>3163</v>
      </c>
      <c r="D1360" t="s">
        <v>83</v>
      </c>
      <c r="E1360">
        <v>1330.0162499999999</v>
      </c>
      <c r="F1360">
        <v>131.75</v>
      </c>
      <c r="G1360">
        <v>-56.467837048468098</v>
      </c>
      <c r="H1360">
        <v>-9.6401160844211091</v>
      </c>
      <c r="I1360">
        <v>-14.9109431577722</v>
      </c>
      <c r="J1360">
        <v>5.7713967403245698</v>
      </c>
      <c r="K1360">
        <v>141.73366098661501</v>
      </c>
      <c r="L1360">
        <v>147.28187267130801</v>
      </c>
      <c r="M1360">
        <v>48.255548605960698</v>
      </c>
      <c r="N1360">
        <v>0.73165938798873997</v>
      </c>
      <c r="O1360">
        <v>54.079696394686898</v>
      </c>
      <c r="P1360">
        <v>16.130453944468901</v>
      </c>
      <c r="Q1360">
        <v>8.1001428513625004E-2</v>
      </c>
    </row>
    <row r="1361" spans="1:17" hidden="1" x14ac:dyDescent="0.3">
      <c r="A1361" t="s">
        <v>2886</v>
      </c>
      <c r="B1361" t="s">
        <v>2887</v>
      </c>
      <c r="C1361" t="s">
        <v>3163</v>
      </c>
      <c r="D1361" t="s">
        <v>83</v>
      </c>
      <c r="E1361">
        <v>1326.5635500000001</v>
      </c>
      <c r="F1361">
        <v>828.75</v>
      </c>
      <c r="G1361">
        <v>-30.038013002104801</v>
      </c>
      <c r="H1361">
        <v>-1.5518355498846701</v>
      </c>
      <c r="I1361">
        <v>-7.2387065874027599</v>
      </c>
      <c r="J1361">
        <v>1.1107951935528599</v>
      </c>
      <c r="K1361">
        <v>839.93812175744904</v>
      </c>
      <c r="L1361">
        <v>820.54341565762797</v>
      </c>
      <c r="M1361">
        <v>45.936665629141203</v>
      </c>
      <c r="N1361">
        <v>0.455812951190604</v>
      </c>
      <c r="O1361">
        <v>26.262443438914001</v>
      </c>
      <c r="P1361">
        <v>18.7576126674786</v>
      </c>
      <c r="Q1361">
        <v>-6.1251417865934001E-2</v>
      </c>
    </row>
    <row r="1362" spans="1:17" hidden="1" x14ac:dyDescent="0.3">
      <c r="A1362" t="s">
        <v>2888</v>
      </c>
      <c r="B1362" t="s">
        <v>2889</v>
      </c>
      <c r="C1362" t="s">
        <v>3163</v>
      </c>
      <c r="D1362" t="s">
        <v>1641</v>
      </c>
      <c r="E1362">
        <v>1326.5031831450001</v>
      </c>
      <c r="F1362">
        <v>1752.45</v>
      </c>
      <c r="G1362">
        <v>41.687515415947999</v>
      </c>
      <c r="H1362">
        <v>-4.87040626335732</v>
      </c>
      <c r="I1362">
        <v>30.799269057877801</v>
      </c>
      <c r="J1362">
        <v>3.63590343700782</v>
      </c>
      <c r="K1362">
        <v>1719.9875885813001</v>
      </c>
      <c r="L1362">
        <v>1460.5156274097701</v>
      </c>
      <c r="M1362">
        <v>46.9133752079575</v>
      </c>
      <c r="N1362">
        <v>0.25024836976591502</v>
      </c>
      <c r="O1362">
        <v>17.452709064452598</v>
      </c>
      <c r="P1362">
        <v>79.729244654120293</v>
      </c>
      <c r="Q1362">
        <v>7.8178409835198998E-2</v>
      </c>
    </row>
    <row r="1363" spans="1:17" hidden="1" x14ac:dyDescent="0.3">
      <c r="A1363" t="s">
        <v>2890</v>
      </c>
      <c r="B1363" t="s">
        <v>2891</v>
      </c>
      <c r="C1363" t="s">
        <v>3163</v>
      </c>
      <c r="D1363" t="s">
        <v>184</v>
      </c>
      <c r="E1363">
        <v>1325.8</v>
      </c>
      <c r="F1363">
        <v>132.58000000000001</v>
      </c>
      <c r="G1363">
        <v>106.755231916683</v>
      </c>
      <c r="H1363">
        <v>-0.488153861492366</v>
      </c>
      <c r="I1363">
        <v>49.574703858437097</v>
      </c>
      <c r="J1363">
        <v>11.7011502756071</v>
      </c>
      <c r="K1363">
        <v>117.52334587908101</v>
      </c>
      <c r="L1363">
        <v>96.246120337823697</v>
      </c>
      <c r="M1363">
        <v>64.787767305030698</v>
      </c>
      <c r="N1363">
        <v>0.62084624803027499</v>
      </c>
      <c r="O1363">
        <v>5.2949162769648304</v>
      </c>
      <c r="P1363">
        <v>162.534653465346</v>
      </c>
      <c r="Q1363">
        <v>8.6782311973135004E-2</v>
      </c>
    </row>
    <row r="1364" spans="1:17" hidden="1" x14ac:dyDescent="0.3">
      <c r="A1364" t="s">
        <v>2892</v>
      </c>
      <c r="B1364" t="s">
        <v>2893</v>
      </c>
      <c r="C1364" t="s">
        <v>3163</v>
      </c>
      <c r="D1364" t="s">
        <v>405</v>
      </c>
      <c r="E1364">
        <v>1324.77467824</v>
      </c>
      <c r="F1364">
        <v>4150.8999999999996</v>
      </c>
      <c r="G1364">
        <v>13.248854474723901</v>
      </c>
      <c r="H1364">
        <v>2.9774535054276798</v>
      </c>
      <c r="I1364">
        <v>24.221377374027899</v>
      </c>
      <c r="J1364">
        <v>5.6598688233957901</v>
      </c>
      <c r="K1364">
        <v>4041.1416107085902</v>
      </c>
      <c r="L1364">
        <v>3605.5375836274202</v>
      </c>
      <c r="M1364">
        <v>56.713452228931999</v>
      </c>
      <c r="N1364">
        <v>0.56065936591058896</v>
      </c>
      <c r="O1364">
        <v>17.805777060396501</v>
      </c>
      <c r="P1364">
        <v>71.171134020618496</v>
      </c>
      <c r="Q1364">
        <v>2.4480380229273999E-2</v>
      </c>
    </row>
    <row r="1365" spans="1:17" hidden="1" x14ac:dyDescent="0.3">
      <c r="A1365" t="s">
        <v>2894</v>
      </c>
      <c r="B1365" t="s">
        <v>2895</v>
      </c>
      <c r="C1365" t="s">
        <v>3163</v>
      </c>
      <c r="D1365" t="s">
        <v>263</v>
      </c>
      <c r="E1365">
        <v>1318.868395</v>
      </c>
      <c r="F1365">
        <v>80.87</v>
      </c>
      <c r="G1365">
        <v>-31.511592033405101</v>
      </c>
      <c r="H1365">
        <v>-5.8150719226937699</v>
      </c>
      <c r="I1365">
        <v>-20.3964742469479</v>
      </c>
      <c r="J1365">
        <v>2.0119721931924199</v>
      </c>
      <c r="K1365">
        <v>84.385528583591295</v>
      </c>
      <c r="L1365">
        <v>84.853135690110093</v>
      </c>
      <c r="M1365">
        <v>30.788135910645501</v>
      </c>
      <c r="N1365">
        <v>0.38511540989176501</v>
      </c>
      <c r="O1365">
        <v>29.776183999010701</v>
      </c>
      <c r="P1365">
        <v>17.202898550724601</v>
      </c>
      <c r="Q1365">
        <v>1.1188358561524E-2</v>
      </c>
    </row>
    <row r="1366" spans="1:17" hidden="1" x14ac:dyDescent="0.3">
      <c r="A1366" t="s">
        <v>2896</v>
      </c>
      <c r="B1366" t="s">
        <v>2897</v>
      </c>
      <c r="C1366" t="s">
        <v>3163</v>
      </c>
      <c r="D1366" t="s">
        <v>371</v>
      </c>
      <c r="E1366">
        <v>1305.7055359999999</v>
      </c>
      <c r="F1366">
        <v>630.79999999999995</v>
      </c>
      <c r="G1366">
        <v>293.66741987556702</v>
      </c>
      <c r="H1366">
        <v>68.675261872792106</v>
      </c>
      <c r="I1366">
        <v>231.44411964767201</v>
      </c>
      <c r="J1366">
        <v>18.6447355967072</v>
      </c>
      <c r="K1366">
        <v>365.73119883010003</v>
      </c>
      <c r="L1366">
        <v>235.68299922080001</v>
      </c>
      <c r="M1366">
        <v>96.245811337524799</v>
      </c>
      <c r="N1366">
        <v>0.99000613714913199</v>
      </c>
      <c r="O1366">
        <v>0.34876347495245102</v>
      </c>
      <c r="P1366">
        <v>367.25925925925901</v>
      </c>
    </row>
    <row r="1367" spans="1:17" hidden="1" x14ac:dyDescent="0.3">
      <c r="A1367" t="s">
        <v>2898</v>
      </c>
      <c r="B1367" t="s">
        <v>2899</v>
      </c>
      <c r="C1367" t="s">
        <v>3163</v>
      </c>
      <c r="D1367" t="s">
        <v>138</v>
      </c>
      <c r="E1367">
        <v>1305.20767026</v>
      </c>
      <c r="F1367">
        <v>816.05</v>
      </c>
      <c r="G1367">
        <v>-24.289079820659101</v>
      </c>
      <c r="H1367">
        <v>9.8256497809276998E-3</v>
      </c>
      <c r="I1367">
        <v>-22.257475479421998</v>
      </c>
      <c r="J1367">
        <v>1.3348987919420501</v>
      </c>
      <c r="K1367">
        <v>817.16287287190801</v>
      </c>
      <c r="L1367">
        <v>836.49265886874002</v>
      </c>
      <c r="M1367">
        <v>52.956017412609903</v>
      </c>
      <c r="N1367">
        <v>0.45544522744142701</v>
      </c>
      <c r="O1367">
        <v>32.344831811776203</v>
      </c>
      <c r="P1367">
        <v>6.2565104166666599</v>
      </c>
      <c r="Q1367">
        <v>0.120769066603331</v>
      </c>
    </row>
    <row r="1368" spans="1:17" hidden="1" x14ac:dyDescent="0.3">
      <c r="A1368" t="s">
        <v>2900</v>
      </c>
      <c r="B1368" t="s">
        <v>2901</v>
      </c>
      <c r="C1368" t="s">
        <v>3163</v>
      </c>
      <c r="D1368" t="s">
        <v>429</v>
      </c>
      <c r="E1368">
        <v>1305.1243289449999</v>
      </c>
      <c r="F1368">
        <v>78.11</v>
      </c>
      <c r="G1368">
        <v>23.201329577777202</v>
      </c>
      <c r="H1368">
        <v>-6.1056287567704697</v>
      </c>
      <c r="I1368">
        <v>1.94335069652165</v>
      </c>
      <c r="J1368">
        <v>1.95546087268758</v>
      </c>
      <c r="K1368">
        <v>80.077420326168394</v>
      </c>
      <c r="L1368">
        <v>72.3692181020335</v>
      </c>
      <c r="M1368">
        <v>43.519139454980703</v>
      </c>
      <c r="N1368">
        <v>0.44847683355420598</v>
      </c>
      <c r="O1368">
        <v>17.334528229419998</v>
      </c>
      <c r="P1368">
        <v>69.436008676789498</v>
      </c>
      <c r="Q1368">
        <v>6.0760529473538001E-2</v>
      </c>
    </row>
    <row r="1369" spans="1:17" hidden="1" x14ac:dyDescent="0.3">
      <c r="A1369" t="s">
        <v>2902</v>
      </c>
      <c r="B1369" t="s">
        <v>2903</v>
      </c>
      <c r="C1369" t="s">
        <v>3163</v>
      </c>
      <c r="D1369" t="s">
        <v>2904</v>
      </c>
      <c r="E1369">
        <v>1304.8166865799999</v>
      </c>
      <c r="F1369">
        <v>37.4</v>
      </c>
      <c r="G1369">
        <v>-31.579289253943799</v>
      </c>
      <c r="H1369">
        <v>-6.0144682156193596</v>
      </c>
      <c r="I1369">
        <v>0.82979758296853601</v>
      </c>
      <c r="J1369">
        <v>9.8289779962323305</v>
      </c>
      <c r="K1369">
        <v>36.193985854848599</v>
      </c>
      <c r="L1369">
        <v>34.343583090400102</v>
      </c>
      <c r="M1369">
        <v>40.019059606977201</v>
      </c>
      <c r="N1369">
        <v>0.60524935356729903</v>
      </c>
      <c r="O1369">
        <v>39.037433155080201</v>
      </c>
      <c r="P1369">
        <v>43.846153846153797</v>
      </c>
      <c r="Q1369">
        <v>0.15514552112798599</v>
      </c>
    </row>
    <row r="1370" spans="1:17" hidden="1" x14ac:dyDescent="0.3">
      <c r="A1370" t="s">
        <v>2905</v>
      </c>
      <c r="B1370" t="s">
        <v>2906</v>
      </c>
      <c r="C1370" t="s">
        <v>3163</v>
      </c>
      <c r="D1370" t="s">
        <v>21</v>
      </c>
      <c r="E1370">
        <v>1304.060924636</v>
      </c>
      <c r="F1370">
        <v>201.06</v>
      </c>
      <c r="G1370">
        <v>28.693080739526501</v>
      </c>
      <c r="H1370">
        <v>-9.5805615392708106</v>
      </c>
      <c r="I1370">
        <v>26.158533215152399</v>
      </c>
      <c r="J1370">
        <v>5.4604317446881696</v>
      </c>
      <c r="K1370">
        <v>204.35409621749</v>
      </c>
      <c r="L1370">
        <v>172.25814341269</v>
      </c>
      <c r="M1370">
        <v>44.333725965160397</v>
      </c>
      <c r="N1370">
        <v>0.16731957356354801</v>
      </c>
      <c r="O1370">
        <v>24.2912563413906</v>
      </c>
      <c r="P1370">
        <v>70.896727581810396</v>
      </c>
      <c r="Q1370">
        <v>0.10450430888314099</v>
      </c>
    </row>
    <row r="1371" spans="1:17" hidden="1" x14ac:dyDescent="0.3">
      <c r="A1371" t="s">
        <v>2907</v>
      </c>
      <c r="B1371" t="s">
        <v>2908</v>
      </c>
      <c r="C1371" t="s">
        <v>3163</v>
      </c>
      <c r="D1371" t="s">
        <v>274</v>
      </c>
      <c r="E1371">
        <v>1301.7527264</v>
      </c>
      <c r="F1371">
        <v>200.48</v>
      </c>
      <c r="G1371">
        <v>140.26266748827001</v>
      </c>
      <c r="H1371">
        <v>-4.2707188954394999</v>
      </c>
      <c r="I1371">
        <v>135.155513045188</v>
      </c>
      <c r="J1371">
        <v>8.6142620268208994</v>
      </c>
      <c r="K1371">
        <v>190.44295386064201</v>
      </c>
      <c r="L1371">
        <v>137.75950999614199</v>
      </c>
      <c r="M1371">
        <v>53.195352442440502</v>
      </c>
      <c r="N1371">
        <v>0.75575811191627496</v>
      </c>
      <c r="O1371">
        <v>8.9285714285714395</v>
      </c>
      <c r="P1371">
        <v>214.23197492163001</v>
      </c>
      <c r="Q1371">
        <v>0.14995061566750101</v>
      </c>
    </row>
    <row r="1372" spans="1:17" hidden="1" x14ac:dyDescent="0.3">
      <c r="A1372" t="s">
        <v>2909</v>
      </c>
      <c r="B1372" t="s">
        <v>2910</v>
      </c>
      <c r="C1372" t="s">
        <v>3163</v>
      </c>
      <c r="D1372" t="s">
        <v>600</v>
      </c>
      <c r="E1372">
        <v>1301.2330383000001</v>
      </c>
      <c r="F1372">
        <v>23.4</v>
      </c>
      <c r="G1372">
        <v>-60.294078464877899</v>
      </c>
      <c r="H1372">
        <v>-4.4202236113028102</v>
      </c>
      <c r="I1372">
        <v>-9.6463928932219396</v>
      </c>
      <c r="J1372">
        <v>0.50588680456470203</v>
      </c>
      <c r="K1372">
        <v>24.037837392046601</v>
      </c>
      <c r="L1372">
        <v>24.8798119595067</v>
      </c>
      <c r="M1372">
        <v>28.105373383761499</v>
      </c>
      <c r="N1372">
        <v>0.69941274465827996</v>
      </c>
      <c r="O1372">
        <v>52.7777777777777</v>
      </c>
      <c r="P1372">
        <v>55.999999999999901</v>
      </c>
      <c r="Q1372">
        <v>0.251464527791049</v>
      </c>
    </row>
    <row r="1373" spans="1:17" hidden="1" x14ac:dyDescent="0.3">
      <c r="A1373" t="s">
        <v>2911</v>
      </c>
      <c r="B1373" t="s">
        <v>2912</v>
      </c>
      <c r="C1373" t="s">
        <v>3163</v>
      </c>
      <c r="D1373" t="s">
        <v>51</v>
      </c>
      <c r="E1373">
        <v>1296.1494352</v>
      </c>
      <c r="F1373">
        <v>2098</v>
      </c>
      <c r="G1373">
        <v>-16.624728023474098</v>
      </c>
      <c r="H1373">
        <v>-0.86967058592872704</v>
      </c>
      <c r="I1373">
        <v>-14.0382426541992</v>
      </c>
      <c r="J1373">
        <v>10.7548718952778</v>
      </c>
      <c r="K1373">
        <v>2173.7343568835099</v>
      </c>
      <c r="L1373">
        <v>2200.1960023526999</v>
      </c>
      <c r="M1373">
        <v>57.188630597899802</v>
      </c>
      <c r="N1373">
        <v>0.44114989282640199</v>
      </c>
      <c r="O1373">
        <v>34.599618684461397</v>
      </c>
      <c r="P1373">
        <v>21.4050112840692</v>
      </c>
      <c r="Q1373">
        <v>-1.8613468516950001E-2</v>
      </c>
    </row>
    <row r="1374" spans="1:17" hidden="1" x14ac:dyDescent="0.3">
      <c r="A1374" t="s">
        <v>2913</v>
      </c>
      <c r="B1374" t="s">
        <v>2914</v>
      </c>
      <c r="C1374" t="s">
        <v>3163</v>
      </c>
      <c r="E1374">
        <v>1294.71361701</v>
      </c>
      <c r="F1374">
        <v>520.85</v>
      </c>
      <c r="G1374">
        <v>114.883912487929</v>
      </c>
      <c r="H1374">
        <v>32.0114193907255</v>
      </c>
      <c r="I1374">
        <v>129.24629019533</v>
      </c>
      <c r="J1374">
        <v>17.158766463158202</v>
      </c>
      <c r="M1374">
        <v>52.821636467230697</v>
      </c>
      <c r="O1374">
        <v>13.305174234424401</v>
      </c>
      <c r="P1374">
        <v>153.82553606237801</v>
      </c>
    </row>
    <row r="1375" spans="1:17" hidden="1" x14ac:dyDescent="0.3">
      <c r="A1375" t="s">
        <v>2915</v>
      </c>
      <c r="B1375" t="s">
        <v>2916</v>
      </c>
      <c r="C1375" t="s">
        <v>3163</v>
      </c>
      <c r="D1375" t="s">
        <v>2917</v>
      </c>
      <c r="E1375">
        <v>1293.2729939999999</v>
      </c>
      <c r="F1375">
        <v>522.6</v>
      </c>
      <c r="G1375">
        <v>96.515150872219493</v>
      </c>
      <c r="H1375">
        <v>-7.9216417058228794E-2</v>
      </c>
      <c r="I1375">
        <v>44.527714249635203</v>
      </c>
      <c r="J1375">
        <v>1.58914660644598</v>
      </c>
      <c r="K1375">
        <v>506.90832830539301</v>
      </c>
      <c r="L1375">
        <v>407.537716895632</v>
      </c>
      <c r="M1375">
        <v>48.298168500926003</v>
      </c>
      <c r="N1375">
        <v>0.90363679581649603</v>
      </c>
      <c r="O1375">
        <v>6.9651741293532199</v>
      </c>
      <c r="P1375">
        <v>148.85714285714201</v>
      </c>
    </row>
    <row r="1376" spans="1:17" hidden="1" x14ac:dyDescent="0.3">
      <c r="A1376" t="s">
        <v>2918</v>
      </c>
      <c r="B1376" t="s">
        <v>2919</v>
      </c>
      <c r="C1376" t="s">
        <v>3163</v>
      </c>
      <c r="D1376" t="s">
        <v>21</v>
      </c>
      <c r="E1376">
        <v>1292.951527896</v>
      </c>
      <c r="F1376">
        <v>116.06</v>
      </c>
      <c r="G1376">
        <v>1.23563179609761</v>
      </c>
      <c r="H1376">
        <v>-4.7969940581490897</v>
      </c>
      <c r="I1376">
        <v>-16.862827056503999</v>
      </c>
      <c r="J1376">
        <v>6.3285464883388203</v>
      </c>
      <c r="K1376">
        <v>120.643102898311</v>
      </c>
      <c r="L1376">
        <v>118.004495402597</v>
      </c>
      <c r="M1376">
        <v>46.371138837763098</v>
      </c>
      <c r="N1376">
        <v>0.35658966826175398</v>
      </c>
      <c r="O1376">
        <v>52.076512148888497</v>
      </c>
      <c r="P1376">
        <v>43.283950617283899</v>
      </c>
      <c r="Q1376">
        <v>1.878148154135E-3</v>
      </c>
    </row>
    <row r="1377" spans="1:17" hidden="1" x14ac:dyDescent="0.3">
      <c r="A1377" t="s">
        <v>2920</v>
      </c>
      <c r="B1377" t="s">
        <v>2921</v>
      </c>
      <c r="C1377" t="s">
        <v>3163</v>
      </c>
      <c r="D1377" t="s">
        <v>983</v>
      </c>
      <c r="E1377">
        <v>1292.2820240000001</v>
      </c>
      <c r="F1377">
        <v>84.86</v>
      </c>
      <c r="G1377">
        <v>-22.6152992071512</v>
      </c>
      <c r="H1377">
        <v>-6.8361478635085398</v>
      </c>
      <c r="I1377">
        <v>-13.1939980089955</v>
      </c>
      <c r="J1377">
        <v>0.99489058104549999</v>
      </c>
      <c r="K1377">
        <v>88.254832027220203</v>
      </c>
      <c r="L1377">
        <v>88.995080017055301</v>
      </c>
      <c r="M1377">
        <v>33.307560538530403</v>
      </c>
      <c r="N1377">
        <v>0.34479194761788701</v>
      </c>
      <c r="O1377">
        <v>36.283290124911602</v>
      </c>
      <c r="P1377">
        <v>14.675675675675601</v>
      </c>
      <c r="Q1377">
        <v>-1.8840363219698002E-2</v>
      </c>
    </row>
    <row r="1378" spans="1:17" hidden="1" x14ac:dyDescent="0.3">
      <c r="A1378" t="s">
        <v>2922</v>
      </c>
      <c r="B1378" t="s">
        <v>2923</v>
      </c>
      <c r="C1378" t="s">
        <v>3163</v>
      </c>
      <c r="D1378" t="s">
        <v>455</v>
      </c>
      <c r="E1378">
        <v>1291.71070777</v>
      </c>
      <c r="F1378">
        <v>540.04999999999995</v>
      </c>
      <c r="G1378">
        <v>6.4468488231527301</v>
      </c>
      <c r="H1378">
        <v>-8.6889684841494095</v>
      </c>
      <c r="I1378">
        <v>29.484107210066298</v>
      </c>
      <c r="J1378">
        <v>3.4742363441358299</v>
      </c>
      <c r="K1378">
        <v>566.12193980351901</v>
      </c>
      <c r="L1378">
        <v>470.068232565085</v>
      </c>
      <c r="M1378">
        <v>32.197377175546301</v>
      </c>
      <c r="N1378">
        <v>0.49219911361708701</v>
      </c>
      <c r="O1378">
        <v>23.682992315526299</v>
      </c>
      <c r="P1378">
        <v>68.871169480925502</v>
      </c>
      <c r="Q1378">
        <v>0.131712465370285</v>
      </c>
    </row>
    <row r="1379" spans="1:17" hidden="1" x14ac:dyDescent="0.3">
      <c r="A1379" t="s">
        <v>2924</v>
      </c>
      <c r="B1379" t="s">
        <v>2925</v>
      </c>
      <c r="C1379" t="s">
        <v>3163</v>
      </c>
      <c r="D1379" t="s">
        <v>69</v>
      </c>
      <c r="E1379">
        <v>1291.24</v>
      </c>
      <c r="F1379">
        <v>849.5</v>
      </c>
      <c r="G1379">
        <v>56.433255816158301</v>
      </c>
      <c r="H1379">
        <v>-6.39968571399229</v>
      </c>
      <c r="I1379">
        <v>29.9822072888837</v>
      </c>
      <c r="J1379">
        <v>0.27020682639715599</v>
      </c>
      <c r="K1379">
        <v>866.79896955621996</v>
      </c>
      <c r="L1379">
        <v>704.71048067322897</v>
      </c>
      <c r="M1379">
        <v>45.554091749063403</v>
      </c>
      <c r="N1379">
        <v>0.18810223874979301</v>
      </c>
      <c r="O1379">
        <v>26.9276044732195</v>
      </c>
      <c r="P1379">
        <v>110.50675257093199</v>
      </c>
      <c r="Q1379">
        <v>0.161926521675025</v>
      </c>
    </row>
    <row r="1380" spans="1:17" hidden="1" x14ac:dyDescent="0.3">
      <c r="A1380" t="s">
        <v>2926</v>
      </c>
      <c r="B1380" t="s">
        <v>2927</v>
      </c>
      <c r="C1380" t="s">
        <v>3163</v>
      </c>
      <c r="D1380" t="s">
        <v>759</v>
      </c>
      <c r="E1380">
        <v>1283.8689999999999</v>
      </c>
      <c r="F1380">
        <v>240.2</v>
      </c>
      <c r="G1380">
        <v>-53.309030897667498</v>
      </c>
      <c r="H1380">
        <v>7.0679826706042599</v>
      </c>
      <c r="I1380">
        <v>-37.9998136659975</v>
      </c>
      <c r="J1380">
        <v>2.4653562735542001</v>
      </c>
      <c r="K1380">
        <v>245.05680565045799</v>
      </c>
      <c r="M1380">
        <v>43.865711607900799</v>
      </c>
      <c r="N1380">
        <v>0.52633103801619996</v>
      </c>
      <c r="O1380">
        <v>94.004995836802607</v>
      </c>
      <c r="P1380">
        <v>13.3072314731826</v>
      </c>
    </row>
    <row r="1381" spans="1:17" hidden="1" x14ac:dyDescent="0.3">
      <c r="A1381" t="s">
        <v>2928</v>
      </c>
      <c r="B1381" t="s">
        <v>2929</v>
      </c>
      <c r="C1381" t="s">
        <v>3163</v>
      </c>
      <c r="D1381" t="s">
        <v>539</v>
      </c>
      <c r="E1381">
        <v>1282.8555200000001</v>
      </c>
      <c r="F1381">
        <v>7655</v>
      </c>
      <c r="G1381">
        <v>78.007696519619401</v>
      </c>
      <c r="H1381">
        <v>10.8037170666632</v>
      </c>
      <c r="I1381">
        <v>31.571597879086301</v>
      </c>
      <c r="J1381">
        <v>12.394388519004901</v>
      </c>
      <c r="K1381">
        <v>6543.74778724714</v>
      </c>
      <c r="L1381">
        <v>5606.0237939870303</v>
      </c>
      <c r="M1381">
        <v>86.756636509366999</v>
      </c>
      <c r="N1381">
        <v>1.8813355753062599</v>
      </c>
      <c r="O1381">
        <v>6.53167864141046E-2</v>
      </c>
      <c r="P1381">
        <v>121.12134954793601</v>
      </c>
      <c r="Q1381">
        <v>0.20765306711210699</v>
      </c>
    </row>
    <row r="1382" spans="1:17" hidden="1" x14ac:dyDescent="0.3">
      <c r="A1382" t="s">
        <v>2930</v>
      </c>
      <c r="B1382" t="s">
        <v>2931</v>
      </c>
      <c r="C1382" t="s">
        <v>3163</v>
      </c>
      <c r="D1382" t="s">
        <v>119</v>
      </c>
      <c r="E1382">
        <v>1282.21405596</v>
      </c>
      <c r="F1382">
        <v>672.3</v>
      </c>
      <c r="G1382">
        <v>-30.747534731623499</v>
      </c>
      <c r="H1382">
        <v>6.1915643573639896</v>
      </c>
      <c r="I1382">
        <v>-2.59671868317501</v>
      </c>
      <c r="J1382">
        <v>1.2333987058412501</v>
      </c>
      <c r="K1382">
        <v>694.35860393975202</v>
      </c>
      <c r="L1382">
        <v>662.19672527585396</v>
      </c>
      <c r="M1382">
        <v>31.544626857873801</v>
      </c>
      <c r="N1382">
        <v>0.63441940287206899</v>
      </c>
      <c r="O1382">
        <v>25.687936932916799</v>
      </c>
      <c r="P1382">
        <v>22.459016393442599</v>
      </c>
      <c r="Q1382">
        <v>5.1300649664920997E-2</v>
      </c>
    </row>
    <row r="1383" spans="1:17" hidden="1" x14ac:dyDescent="0.3">
      <c r="A1383" t="s">
        <v>2932</v>
      </c>
      <c r="B1383" t="s">
        <v>2933</v>
      </c>
      <c r="C1383" t="s">
        <v>3163</v>
      </c>
      <c r="D1383" t="s">
        <v>83</v>
      </c>
      <c r="E1383">
        <v>1278.82600538</v>
      </c>
      <c r="F1383">
        <v>261.8</v>
      </c>
      <c r="G1383">
        <v>-34.682814866216198</v>
      </c>
      <c r="H1383">
        <v>-11.555212504244</v>
      </c>
      <c r="I1383">
        <v>-3.2836775943364098</v>
      </c>
      <c r="J1383">
        <v>6.7934209706689996</v>
      </c>
      <c r="K1383">
        <v>260.22009143289699</v>
      </c>
      <c r="L1383">
        <v>265.87466863663599</v>
      </c>
      <c r="M1383">
        <v>46.091991544768298</v>
      </c>
      <c r="N1383">
        <v>0.69677781918737502</v>
      </c>
      <c r="O1383">
        <v>45.9129106187929</v>
      </c>
      <c r="P1383">
        <v>58.6666666666666</v>
      </c>
    </row>
    <row r="1384" spans="1:17" hidden="1" x14ac:dyDescent="0.3">
      <c r="A1384" t="s">
        <v>2934</v>
      </c>
      <c r="B1384" t="s">
        <v>2935</v>
      </c>
      <c r="C1384" t="s">
        <v>3163</v>
      </c>
      <c r="D1384" t="s">
        <v>405</v>
      </c>
      <c r="E1384">
        <v>1277.9694866519999</v>
      </c>
      <c r="F1384">
        <v>100.74</v>
      </c>
      <c r="G1384">
        <v>22.290142212948101</v>
      </c>
      <c r="H1384">
        <v>-18.122158009957101</v>
      </c>
      <c r="I1384">
        <v>27.4131309163018</v>
      </c>
      <c r="J1384">
        <v>-0.12456940871207201</v>
      </c>
      <c r="K1384">
        <v>95.502361919373499</v>
      </c>
      <c r="L1384">
        <v>78.440412533112095</v>
      </c>
      <c r="M1384">
        <v>58.581224358205702</v>
      </c>
      <c r="N1384">
        <v>0.30558717877866798</v>
      </c>
      <c r="O1384">
        <v>34.703196347031898</v>
      </c>
      <c r="P1384">
        <v>116.18025751072901</v>
      </c>
      <c r="Q1384">
        <v>7.4721776352640004E-2</v>
      </c>
    </row>
    <row r="1385" spans="1:17" hidden="1" x14ac:dyDescent="0.3">
      <c r="A1385" t="s">
        <v>2936</v>
      </c>
      <c r="B1385" t="s">
        <v>2937</v>
      </c>
      <c r="C1385" t="s">
        <v>3163</v>
      </c>
      <c r="D1385" t="s">
        <v>460</v>
      </c>
      <c r="E1385">
        <v>1274.342287661</v>
      </c>
      <c r="F1385">
        <v>74.09</v>
      </c>
      <c r="G1385">
        <v>-13.5784516840652</v>
      </c>
      <c r="H1385">
        <v>-14.2702753413867</v>
      </c>
      <c r="I1385">
        <v>-12.920202417031399</v>
      </c>
      <c r="J1385">
        <v>-1.6766400907942201</v>
      </c>
      <c r="K1385">
        <v>84.207927819629504</v>
      </c>
      <c r="L1385">
        <v>82.170373617482198</v>
      </c>
      <c r="M1385">
        <v>26.395731437612</v>
      </c>
      <c r="N1385">
        <v>0.51517754585279296</v>
      </c>
      <c r="O1385">
        <v>41.652044810365702</v>
      </c>
      <c r="P1385">
        <v>32.421805183199197</v>
      </c>
      <c r="Q1385">
        <v>-6.1599446640934002E-2</v>
      </c>
    </row>
    <row r="1386" spans="1:17" hidden="1" x14ac:dyDescent="0.3">
      <c r="A1386" t="s">
        <v>2938</v>
      </c>
      <c r="B1386" t="s">
        <v>2939</v>
      </c>
      <c r="C1386" t="s">
        <v>3163</v>
      </c>
      <c r="D1386" t="s">
        <v>460</v>
      </c>
      <c r="E1386">
        <v>1273.9998406100001</v>
      </c>
      <c r="F1386">
        <v>551.95000000000005</v>
      </c>
      <c r="G1386">
        <v>-2.62280709873344</v>
      </c>
      <c r="H1386">
        <v>2.1328489129778401</v>
      </c>
      <c r="I1386">
        <v>5.1078002820238702</v>
      </c>
      <c r="J1386">
        <v>-8.6376124018848195</v>
      </c>
      <c r="K1386">
        <v>553.36532242031797</v>
      </c>
      <c r="L1386">
        <v>497.34139122541097</v>
      </c>
      <c r="M1386">
        <v>37.115377351546201</v>
      </c>
      <c r="N1386">
        <v>3.5059943594372802</v>
      </c>
      <c r="O1386">
        <v>32.9649424766735</v>
      </c>
      <c r="P1386">
        <v>55.918079096045197</v>
      </c>
      <c r="Q1386">
        <v>-7.2713269541630002E-3</v>
      </c>
    </row>
    <row r="1387" spans="1:17" hidden="1" x14ac:dyDescent="0.3">
      <c r="A1387" t="s">
        <v>2940</v>
      </c>
      <c r="B1387" t="s">
        <v>2941</v>
      </c>
      <c r="C1387" t="s">
        <v>3163</v>
      </c>
      <c r="D1387" t="s">
        <v>236</v>
      </c>
      <c r="E1387">
        <v>1268.50824672</v>
      </c>
      <c r="F1387">
        <v>271.14999999999998</v>
      </c>
      <c r="G1387">
        <v>61.4326976533455</v>
      </c>
      <c r="H1387">
        <v>-4.60987760239564</v>
      </c>
      <c r="I1387">
        <v>38.386837093263402</v>
      </c>
      <c r="J1387">
        <v>14.430502783291701</v>
      </c>
      <c r="K1387">
        <v>256.36464706071899</v>
      </c>
      <c r="L1387">
        <v>213.17359872014799</v>
      </c>
      <c r="M1387">
        <v>45.709396373192597</v>
      </c>
      <c r="N1387">
        <v>0.41729238615123698</v>
      </c>
      <c r="O1387">
        <v>14.1434630278443</v>
      </c>
      <c r="P1387">
        <v>90.950704225352098</v>
      </c>
      <c r="Q1387">
        <v>0.12945175326529901</v>
      </c>
    </row>
    <row r="1388" spans="1:17" hidden="1" x14ac:dyDescent="0.3">
      <c r="A1388" t="s">
        <v>2942</v>
      </c>
      <c r="B1388" t="s">
        <v>2943</v>
      </c>
      <c r="C1388" t="s">
        <v>3163</v>
      </c>
      <c r="D1388" t="s">
        <v>387</v>
      </c>
      <c r="E1388">
        <v>1266</v>
      </c>
      <c r="F1388">
        <v>42.2</v>
      </c>
      <c r="G1388">
        <v>-25.895499256582099</v>
      </c>
      <c r="H1388">
        <v>-4.4188073687712803</v>
      </c>
      <c r="I1388">
        <v>4.8817215514432704</v>
      </c>
      <c r="J1388">
        <v>8.40053906651465</v>
      </c>
      <c r="K1388">
        <v>43.4634517781734</v>
      </c>
      <c r="M1388">
        <v>49.409476060738697</v>
      </c>
      <c r="N1388">
        <v>0.41005211213633103</v>
      </c>
      <c r="O1388">
        <v>34.028436018957301</v>
      </c>
      <c r="P1388">
        <v>40.6666666666666</v>
      </c>
    </row>
    <row r="1389" spans="1:17" hidden="1" x14ac:dyDescent="0.3">
      <c r="A1389" t="s">
        <v>2944</v>
      </c>
      <c r="B1389" t="s">
        <v>2945</v>
      </c>
      <c r="C1389" t="s">
        <v>3163</v>
      </c>
      <c r="D1389" t="s">
        <v>159</v>
      </c>
      <c r="E1389">
        <v>1265.3208806919999</v>
      </c>
      <c r="F1389">
        <v>190.52</v>
      </c>
      <c r="G1389">
        <v>17.358159214452499</v>
      </c>
      <c r="H1389">
        <v>-3.2329393965871298</v>
      </c>
      <c r="I1389">
        <v>57.603607106778</v>
      </c>
      <c r="J1389">
        <v>6.5380943919527104</v>
      </c>
      <c r="K1389">
        <v>198.294020501586</v>
      </c>
      <c r="L1389">
        <v>173.66211815919999</v>
      </c>
      <c r="M1389">
        <v>45.325881679736</v>
      </c>
      <c r="N1389">
        <v>0.35313219962836301</v>
      </c>
      <c r="O1389">
        <v>33.733991182028099</v>
      </c>
      <c r="P1389">
        <v>97.737415672029002</v>
      </c>
      <c r="Q1389">
        <v>0.182662274787046</v>
      </c>
    </row>
    <row r="1390" spans="1:17" hidden="1" x14ac:dyDescent="0.3">
      <c r="A1390" t="s">
        <v>2946</v>
      </c>
      <c r="B1390" t="s">
        <v>2947</v>
      </c>
      <c r="C1390" t="s">
        <v>3163</v>
      </c>
      <c r="D1390" t="s">
        <v>274</v>
      </c>
      <c r="E1390">
        <v>1264.9760111999999</v>
      </c>
      <c r="F1390">
        <v>1264.45</v>
      </c>
      <c r="G1390">
        <v>245.85332014577099</v>
      </c>
      <c r="H1390">
        <v>-8.4103296183699499</v>
      </c>
      <c r="I1390">
        <v>-4.8907697929179799</v>
      </c>
      <c r="J1390">
        <v>6.3295577774477501</v>
      </c>
      <c r="K1390">
        <v>1346.54183382061</v>
      </c>
      <c r="L1390">
        <v>1187.95666533963</v>
      </c>
      <c r="M1390">
        <v>44.996180484704098</v>
      </c>
      <c r="N1390">
        <v>1.3838866216633801</v>
      </c>
      <c r="O1390">
        <v>37.368025623789002</v>
      </c>
      <c r="P1390">
        <v>292.44258224705101</v>
      </c>
      <c r="Q1390">
        <v>0.16250652546599501</v>
      </c>
    </row>
    <row r="1391" spans="1:17" hidden="1" x14ac:dyDescent="0.3">
      <c r="A1391" t="s">
        <v>2948</v>
      </c>
      <c r="B1391" t="s">
        <v>2949</v>
      </c>
      <c r="C1391" t="s">
        <v>3163</v>
      </c>
      <c r="D1391" t="s">
        <v>266</v>
      </c>
      <c r="E1391">
        <v>1264.6659841200001</v>
      </c>
      <c r="F1391">
        <v>754.6</v>
      </c>
      <c r="G1391">
        <v>13.238059806252201</v>
      </c>
      <c r="H1391">
        <v>-15.7722882124138</v>
      </c>
      <c r="I1391">
        <v>23.902827228666201</v>
      </c>
      <c r="J1391">
        <v>3.0626493483081001</v>
      </c>
      <c r="K1391">
        <v>753.06398497452403</v>
      </c>
      <c r="L1391">
        <v>622.47804519029603</v>
      </c>
      <c r="M1391">
        <v>52.051109759011801</v>
      </c>
      <c r="N1391">
        <v>0.44075151147245301</v>
      </c>
      <c r="O1391">
        <v>33.872250198780797</v>
      </c>
      <c r="P1391">
        <v>125.25373134328299</v>
      </c>
      <c r="Q1391">
        <v>0.18646363092388399</v>
      </c>
    </row>
    <row r="1392" spans="1:17" hidden="1" x14ac:dyDescent="0.3">
      <c r="A1392" t="s">
        <v>2950</v>
      </c>
      <c r="B1392" t="s">
        <v>2951</v>
      </c>
      <c r="C1392" t="s">
        <v>3163</v>
      </c>
      <c r="D1392" t="s">
        <v>2952</v>
      </c>
      <c r="E1392">
        <v>1263.764203359</v>
      </c>
      <c r="F1392">
        <v>194.53</v>
      </c>
      <c r="G1392">
        <v>-64.556496417406706</v>
      </c>
      <c r="H1392">
        <v>-8.65856721221067</v>
      </c>
      <c r="I1392">
        <v>-7.2098956962375897</v>
      </c>
      <c r="J1392">
        <v>5.6400909908558701</v>
      </c>
      <c r="K1392">
        <v>194.068600740612</v>
      </c>
      <c r="L1392">
        <v>200.66565</v>
      </c>
      <c r="M1392">
        <v>46.2190568927412</v>
      </c>
      <c r="N1392">
        <v>0.39550860138118799</v>
      </c>
      <c r="O1392">
        <v>66.9665347247211</v>
      </c>
      <c r="P1392">
        <v>33.9738292011019</v>
      </c>
    </row>
    <row r="1393" spans="1:17" hidden="1" x14ac:dyDescent="0.3">
      <c r="A1393" t="s">
        <v>2953</v>
      </c>
      <c r="B1393" t="s">
        <v>2954</v>
      </c>
      <c r="C1393" t="s">
        <v>3163</v>
      </c>
      <c r="D1393" t="s">
        <v>184</v>
      </c>
      <c r="E1393">
        <v>1249.2552025</v>
      </c>
      <c r="F1393">
        <v>695</v>
      </c>
      <c r="G1393">
        <v>-10.810139891764001</v>
      </c>
      <c r="H1393">
        <v>6.1704515099206096</v>
      </c>
      <c r="I1393">
        <v>14.286576445202099</v>
      </c>
      <c r="J1393">
        <v>2.5532199552086801</v>
      </c>
      <c r="K1393">
        <v>678.28044793118499</v>
      </c>
      <c r="L1393">
        <v>638.14838398532004</v>
      </c>
      <c r="M1393">
        <v>54.1275967524804</v>
      </c>
      <c r="N1393">
        <v>0.43194061882727602</v>
      </c>
      <c r="O1393">
        <v>9.3525179856115201</v>
      </c>
      <c r="P1393">
        <v>41.8077943276882</v>
      </c>
      <c r="Q1393">
        <v>7.0074705591953002E-2</v>
      </c>
    </row>
    <row r="1394" spans="1:17" hidden="1" x14ac:dyDescent="0.3">
      <c r="A1394" t="s">
        <v>2955</v>
      </c>
      <c r="B1394" t="s">
        <v>2956</v>
      </c>
      <c r="C1394" t="s">
        <v>3163</v>
      </c>
      <c r="D1394" t="s">
        <v>600</v>
      </c>
      <c r="E1394">
        <v>1248.3819749310001</v>
      </c>
      <c r="F1394">
        <v>47.81</v>
      </c>
      <c r="G1394">
        <v>-35.799246791098803</v>
      </c>
      <c r="H1394">
        <v>-13.607924929018701</v>
      </c>
      <c r="I1394">
        <v>-5.9037587158051403</v>
      </c>
      <c r="J1394">
        <v>6.8577757065301004</v>
      </c>
      <c r="K1394">
        <v>47.791436878347596</v>
      </c>
      <c r="L1394">
        <v>47.577969558326799</v>
      </c>
      <c r="M1394">
        <v>52.937532612447001</v>
      </c>
      <c r="N1394">
        <v>0.45865465338460998</v>
      </c>
      <c r="O1394">
        <v>40.347207697134401</v>
      </c>
      <c r="P1394">
        <v>31.346153846153801</v>
      </c>
      <c r="Q1394">
        <v>-6.8663239004759999E-3</v>
      </c>
    </row>
    <row r="1395" spans="1:17" hidden="1" x14ac:dyDescent="0.3">
      <c r="A1395" t="s">
        <v>2957</v>
      </c>
      <c r="B1395" t="s">
        <v>2958</v>
      </c>
      <c r="C1395" t="s">
        <v>3163</v>
      </c>
      <c r="D1395" t="s">
        <v>1333</v>
      </c>
      <c r="E1395">
        <v>1247.6953817399999</v>
      </c>
      <c r="F1395">
        <v>142.97999999999999</v>
      </c>
      <c r="G1395">
        <v>-52.163719100398701</v>
      </c>
      <c r="H1395">
        <v>1.64874190593856</v>
      </c>
      <c r="I1395">
        <v>-19.3872869714654</v>
      </c>
      <c r="J1395">
        <v>8.9550631179596003</v>
      </c>
      <c r="K1395">
        <v>144.31273273664601</v>
      </c>
      <c r="L1395">
        <v>155.742409229309</v>
      </c>
      <c r="M1395">
        <v>61.287944643713999</v>
      </c>
      <c r="N1395">
        <v>0.65399959962223397</v>
      </c>
      <c r="O1395">
        <v>39.844733529164898</v>
      </c>
      <c r="P1395">
        <v>13.1170886075949</v>
      </c>
      <c r="Q1395">
        <v>6.6834269651985995E-2</v>
      </c>
    </row>
    <row r="1396" spans="1:17" hidden="1" x14ac:dyDescent="0.3">
      <c r="A1396" t="s">
        <v>2959</v>
      </c>
      <c r="B1396" t="s">
        <v>2960</v>
      </c>
      <c r="C1396" t="s">
        <v>3163</v>
      </c>
      <c r="D1396" t="s">
        <v>184</v>
      </c>
      <c r="E1396">
        <v>1247.160655526</v>
      </c>
      <c r="F1396">
        <v>193.33</v>
      </c>
      <c r="G1396">
        <v>-52.453843098656897</v>
      </c>
      <c r="H1396">
        <v>-17.995223611302801</v>
      </c>
      <c r="I1396">
        <v>-38.0914653912562</v>
      </c>
      <c r="J1396">
        <v>4.1192228366130896</v>
      </c>
      <c r="M1396">
        <v>28.549463599697301</v>
      </c>
      <c r="O1396">
        <v>40.117933067811499</v>
      </c>
      <c r="P1396">
        <v>5.15637748164266</v>
      </c>
    </row>
    <row r="1397" spans="1:17" hidden="1" x14ac:dyDescent="0.3">
      <c r="A1397" t="s">
        <v>2961</v>
      </c>
      <c r="B1397" t="s">
        <v>2962</v>
      </c>
      <c r="C1397" t="s">
        <v>3163</v>
      </c>
      <c r="D1397" t="s">
        <v>80</v>
      </c>
      <c r="E1397">
        <v>1245.8561480999999</v>
      </c>
      <c r="F1397">
        <v>47.79</v>
      </c>
      <c r="G1397">
        <v>-11.709286951741401</v>
      </c>
      <c r="H1397">
        <v>-12.5400651669383</v>
      </c>
      <c r="I1397">
        <v>-33.131338440947701</v>
      </c>
      <c r="J1397">
        <v>5.1882885503720404</v>
      </c>
      <c r="K1397">
        <v>52.0346278728748</v>
      </c>
      <c r="L1397">
        <v>56.0145882217561</v>
      </c>
      <c r="M1397">
        <v>41.007052008901503</v>
      </c>
      <c r="N1397">
        <v>0.61572051798296401</v>
      </c>
      <c r="O1397">
        <v>81.000209248796807</v>
      </c>
      <c r="P1397">
        <v>30.538104343075599</v>
      </c>
      <c r="Q1397">
        <v>-3.5990156941401001E-2</v>
      </c>
    </row>
    <row r="1398" spans="1:17" hidden="1" x14ac:dyDescent="0.3">
      <c r="A1398" t="s">
        <v>2963</v>
      </c>
      <c r="B1398" t="s">
        <v>2964</v>
      </c>
      <c r="C1398" t="s">
        <v>3163</v>
      </c>
      <c r="D1398" t="s">
        <v>1344</v>
      </c>
      <c r="E1398">
        <v>1245.2829628299901</v>
      </c>
      <c r="F1398">
        <v>825.35</v>
      </c>
      <c r="G1398">
        <v>94.734301336166496</v>
      </c>
      <c r="H1398">
        <v>-8.8256940708214202</v>
      </c>
      <c r="I1398">
        <v>93.576364374479098</v>
      </c>
      <c r="J1398">
        <v>9.1903983860160299</v>
      </c>
      <c r="K1398">
        <v>796.57601838417702</v>
      </c>
      <c r="L1398">
        <v>619.81248897665796</v>
      </c>
      <c r="M1398">
        <v>56.8866709462473</v>
      </c>
      <c r="N1398">
        <v>0.166897392508706</v>
      </c>
      <c r="O1398">
        <v>24.432059126431199</v>
      </c>
      <c r="P1398">
        <v>146.33636770631199</v>
      </c>
      <c r="Q1398">
        <v>0.16748909475931301</v>
      </c>
    </row>
    <row r="1399" spans="1:17" hidden="1" x14ac:dyDescent="0.3">
      <c r="A1399" t="s">
        <v>2965</v>
      </c>
      <c r="B1399" t="s">
        <v>2966</v>
      </c>
      <c r="C1399" t="s">
        <v>3163</v>
      </c>
      <c r="D1399" t="s">
        <v>215</v>
      </c>
      <c r="E1399">
        <v>1244.3899021</v>
      </c>
      <c r="F1399">
        <v>788.6</v>
      </c>
      <c r="G1399">
        <v>-13.5124565079308</v>
      </c>
      <c r="H1399">
        <v>22.58484985898</v>
      </c>
      <c r="I1399">
        <v>41.957339776028299</v>
      </c>
      <c r="J1399">
        <v>14.3464292833345</v>
      </c>
      <c r="K1399">
        <v>734.76758104283294</v>
      </c>
      <c r="L1399">
        <v>662.61855969274495</v>
      </c>
      <c r="M1399">
        <v>57.992444223684601</v>
      </c>
      <c r="N1399">
        <v>1.5903233780833601</v>
      </c>
      <c r="O1399">
        <v>21.728379406543201</v>
      </c>
      <c r="P1399">
        <v>81.684137772146002</v>
      </c>
      <c r="Q1399">
        <v>0.20203647334976399</v>
      </c>
    </row>
    <row r="1400" spans="1:17" hidden="1" x14ac:dyDescent="0.3">
      <c r="A1400" t="s">
        <v>2967</v>
      </c>
      <c r="B1400" t="s">
        <v>2968</v>
      </c>
      <c r="C1400" t="s">
        <v>3163</v>
      </c>
      <c r="D1400" t="s">
        <v>119</v>
      </c>
      <c r="E1400">
        <v>1243.6986463999999</v>
      </c>
      <c r="F1400">
        <v>976</v>
      </c>
      <c r="G1400">
        <v>574.03175261045703</v>
      </c>
      <c r="H1400">
        <v>-8.7218508982385501</v>
      </c>
      <c r="I1400">
        <v>36.118361615251096</v>
      </c>
      <c r="J1400">
        <v>6.5771055840749799</v>
      </c>
      <c r="K1400">
        <v>935.262113569858</v>
      </c>
      <c r="L1400">
        <v>711.46956966056496</v>
      </c>
      <c r="M1400">
        <v>58.871256685101002</v>
      </c>
      <c r="N1400">
        <v>0.65381724436128996</v>
      </c>
      <c r="O1400">
        <v>11.444672131147501</v>
      </c>
      <c r="P1400">
        <v>713.33333333333303</v>
      </c>
      <c r="Q1400">
        <v>0.17712244988423301</v>
      </c>
    </row>
    <row r="1401" spans="1:17" hidden="1" x14ac:dyDescent="0.3">
      <c r="A1401" t="s">
        <v>2969</v>
      </c>
      <c r="B1401" t="s">
        <v>2970</v>
      </c>
      <c r="C1401" t="s">
        <v>3163</v>
      </c>
      <c r="D1401" t="s">
        <v>759</v>
      </c>
      <c r="E1401">
        <v>1243.607786517</v>
      </c>
      <c r="F1401">
        <v>246.37</v>
      </c>
      <c r="G1401">
        <v>-33.046416123416698</v>
      </c>
      <c r="H1401">
        <v>1.33269389372736</v>
      </c>
      <c r="I1401">
        <v>-21.642388783741101</v>
      </c>
      <c r="J1401">
        <v>8.1450199674080199</v>
      </c>
      <c r="K1401">
        <v>252.561311472543</v>
      </c>
      <c r="M1401">
        <v>54.780560192222502</v>
      </c>
      <c r="N1401">
        <v>0.35514854549424801</v>
      </c>
      <c r="O1401">
        <v>30.170069407801201</v>
      </c>
      <c r="P1401">
        <v>11.1677646421803</v>
      </c>
    </row>
    <row r="1402" spans="1:17" hidden="1" x14ac:dyDescent="0.3">
      <c r="A1402" t="s">
        <v>2971</v>
      </c>
      <c r="B1402" t="s">
        <v>2972</v>
      </c>
      <c r="C1402" t="s">
        <v>3163</v>
      </c>
      <c r="D1402" t="s">
        <v>92</v>
      </c>
      <c r="E1402">
        <v>1237.54101208</v>
      </c>
      <c r="F1402">
        <v>485.3</v>
      </c>
      <c r="G1402">
        <v>82.540774783874099</v>
      </c>
      <c r="H1402">
        <v>-3.4291892623798401</v>
      </c>
      <c r="I1402">
        <v>13.042965349104801</v>
      </c>
      <c r="J1402">
        <v>3.5586522388242501</v>
      </c>
      <c r="K1402">
        <v>524.25186237022797</v>
      </c>
      <c r="L1402">
        <v>474.19467673393501</v>
      </c>
      <c r="M1402">
        <v>44.6670959874278</v>
      </c>
      <c r="N1402">
        <v>0.52604624756179996</v>
      </c>
      <c r="O1402">
        <v>46.301256954461103</v>
      </c>
      <c r="P1402">
        <v>143.50225790265901</v>
      </c>
      <c r="Q1402">
        <v>0.150870486117093</v>
      </c>
    </row>
    <row r="1403" spans="1:17" hidden="1" x14ac:dyDescent="0.3">
      <c r="A1403" t="s">
        <v>2973</v>
      </c>
      <c r="B1403" t="s">
        <v>2974</v>
      </c>
      <c r="C1403" t="s">
        <v>3163</v>
      </c>
      <c r="D1403" t="s">
        <v>405</v>
      </c>
      <c r="E1403">
        <v>1233.5284544000001</v>
      </c>
      <c r="F1403">
        <v>118.48</v>
      </c>
      <c r="G1403">
        <v>51.165641763872301</v>
      </c>
      <c r="H1403">
        <v>8.1649374455194703</v>
      </c>
      <c r="I1403">
        <v>95.356113372442195</v>
      </c>
      <c r="J1403">
        <v>18.1816513062677</v>
      </c>
      <c r="K1403">
        <v>98.626144073533894</v>
      </c>
      <c r="L1403">
        <v>78.767043851276298</v>
      </c>
      <c r="M1403">
        <v>70.930217272776105</v>
      </c>
      <c r="N1403">
        <v>0.49398781679320503</v>
      </c>
      <c r="O1403">
        <v>4.5661715057393604</v>
      </c>
      <c r="P1403">
        <v>140.81300813008099</v>
      </c>
      <c r="Q1403">
        <v>0.130803980968932</v>
      </c>
    </row>
    <row r="1404" spans="1:17" hidden="1" x14ac:dyDescent="0.3">
      <c r="A1404" t="s">
        <v>2975</v>
      </c>
      <c r="B1404" t="s">
        <v>2976</v>
      </c>
      <c r="C1404" t="s">
        <v>3163</v>
      </c>
      <c r="D1404" t="s">
        <v>1508</v>
      </c>
      <c r="E1404">
        <v>1232.5069559879901</v>
      </c>
      <c r="F1404">
        <v>212.52</v>
      </c>
      <c r="G1404">
        <v>-52.571209734640199</v>
      </c>
      <c r="H1404">
        <v>-5.9356845291708202</v>
      </c>
      <c r="I1404">
        <v>-20.9789879467472</v>
      </c>
      <c r="J1404">
        <v>2.9611429576998902</v>
      </c>
      <c r="K1404">
        <v>220.233649781189</v>
      </c>
      <c r="L1404">
        <v>234.81392826108899</v>
      </c>
      <c r="M1404">
        <v>44.983592822047598</v>
      </c>
      <c r="N1404">
        <v>0.29154601862178497</v>
      </c>
      <c r="O1404">
        <v>39.986824769433397</v>
      </c>
      <c r="P1404">
        <v>6.6064710308502796</v>
      </c>
      <c r="Q1404">
        <v>-9.3592722037510005E-3</v>
      </c>
    </row>
    <row r="1405" spans="1:17" hidden="1" x14ac:dyDescent="0.3">
      <c r="A1405" t="s">
        <v>2977</v>
      </c>
      <c r="B1405" t="s">
        <v>2978</v>
      </c>
      <c r="C1405" t="s">
        <v>3163</v>
      </c>
      <c r="D1405" t="s">
        <v>2808</v>
      </c>
      <c r="E1405">
        <v>1226.7077300000001</v>
      </c>
      <c r="F1405">
        <v>1496.35</v>
      </c>
      <c r="G1405">
        <v>426.31338413927602</v>
      </c>
      <c r="H1405">
        <v>-17.521027097616301</v>
      </c>
      <c r="I1405">
        <v>52.519899595651196</v>
      </c>
      <c r="J1405">
        <v>9.5622635361446999</v>
      </c>
      <c r="K1405">
        <v>1675.41498333456</v>
      </c>
      <c r="L1405">
        <v>1289.12868382432</v>
      </c>
      <c r="M1405">
        <v>38.956866173565302</v>
      </c>
      <c r="N1405">
        <v>1.1201654601861399</v>
      </c>
      <c r="O1405">
        <v>47.692718949443602</v>
      </c>
      <c r="P1405">
        <v>512.63050153531196</v>
      </c>
    </row>
    <row r="1406" spans="1:17" hidden="1" x14ac:dyDescent="0.3">
      <c r="A1406" t="s">
        <v>2979</v>
      </c>
      <c r="B1406" t="s">
        <v>2980</v>
      </c>
      <c r="C1406" t="s">
        <v>3163</v>
      </c>
      <c r="D1406" t="s">
        <v>1021</v>
      </c>
      <c r="E1406">
        <v>1226.1255156249999</v>
      </c>
      <c r="F1406">
        <v>868.75</v>
      </c>
      <c r="G1406">
        <v>30.945167377838398</v>
      </c>
      <c r="H1406">
        <v>-2.1224214135006099</v>
      </c>
      <c r="I1406">
        <v>-1.7006532811345101</v>
      </c>
      <c r="J1406">
        <v>7.1342685576655098</v>
      </c>
      <c r="K1406">
        <v>820.64197966464496</v>
      </c>
      <c r="L1406">
        <v>754.84441694028703</v>
      </c>
      <c r="M1406">
        <v>53.7889001511777</v>
      </c>
      <c r="N1406">
        <v>0.43485648424270401</v>
      </c>
      <c r="O1406">
        <v>14.497841726618701</v>
      </c>
      <c r="P1406">
        <v>71.757611704230897</v>
      </c>
      <c r="Q1406">
        <v>0.10332098450403</v>
      </c>
    </row>
    <row r="1407" spans="1:17" hidden="1" x14ac:dyDescent="0.3">
      <c r="A1407" t="s">
        <v>2981</v>
      </c>
      <c r="B1407" t="s">
        <v>2982</v>
      </c>
      <c r="C1407" t="s">
        <v>3163</v>
      </c>
      <c r="D1407" t="s">
        <v>169</v>
      </c>
      <c r="E1407">
        <v>1225.478975325</v>
      </c>
      <c r="F1407">
        <v>552.75</v>
      </c>
      <c r="G1407">
        <v>-29.008075093597999</v>
      </c>
      <c r="H1407">
        <v>-13.807204772276901</v>
      </c>
      <c r="I1407">
        <v>7.8164468356169197</v>
      </c>
      <c r="J1407">
        <v>7.4328315287546998</v>
      </c>
      <c r="K1407">
        <v>557.17783417395401</v>
      </c>
      <c r="L1407">
        <v>514.66610481996804</v>
      </c>
      <c r="M1407">
        <v>51.560767242284903</v>
      </c>
      <c r="N1407">
        <v>0.31705397809865199</v>
      </c>
      <c r="O1407">
        <v>26.603346901854302</v>
      </c>
      <c r="P1407">
        <v>41.621829362029203</v>
      </c>
      <c r="Q1407">
        <v>6.6991217203991996E-2</v>
      </c>
    </row>
    <row r="1408" spans="1:17" hidden="1" x14ac:dyDescent="0.3">
      <c r="A1408" t="s">
        <v>2983</v>
      </c>
      <c r="B1408" t="s">
        <v>2984</v>
      </c>
      <c r="C1408" t="s">
        <v>3163</v>
      </c>
      <c r="D1408" t="s">
        <v>455</v>
      </c>
      <c r="E1408">
        <v>1219.98359106</v>
      </c>
      <c r="F1408">
        <v>503.1</v>
      </c>
      <c r="G1408">
        <v>-62.398973427012002</v>
      </c>
      <c r="H1408">
        <v>-10.192330744873001</v>
      </c>
      <c r="I1408">
        <v>-38.789250036078997</v>
      </c>
      <c r="J1408">
        <v>2.7215519798103802</v>
      </c>
      <c r="K1408">
        <v>568.13692738869804</v>
      </c>
      <c r="L1408">
        <v>648.72943554825997</v>
      </c>
      <c r="M1408">
        <v>33.599845767814301</v>
      </c>
      <c r="N1408">
        <v>0.86552628914990104</v>
      </c>
      <c r="O1408">
        <v>65.921288014311202</v>
      </c>
      <c r="P1408">
        <v>3.2423558382926401</v>
      </c>
      <c r="Q1408">
        <v>-2.5507972945020999E-2</v>
      </c>
    </row>
    <row r="1409" spans="1:17" hidden="1" x14ac:dyDescent="0.3">
      <c r="A1409" t="s">
        <v>2985</v>
      </c>
      <c r="B1409" t="s">
        <v>2986</v>
      </c>
      <c r="C1409" t="s">
        <v>3163</v>
      </c>
      <c r="D1409" t="s">
        <v>271</v>
      </c>
      <c r="E1409">
        <v>1213.2597625000001</v>
      </c>
      <c r="F1409">
        <v>326.64999999999998</v>
      </c>
      <c r="G1409">
        <v>215.273895098162</v>
      </c>
      <c r="H1409">
        <v>-8.2796830707622693</v>
      </c>
      <c r="I1409">
        <v>78.006130377367896</v>
      </c>
      <c r="J1409">
        <v>13.3826149818077</v>
      </c>
      <c r="K1409">
        <v>319.79870513873999</v>
      </c>
      <c r="L1409">
        <v>244.821607569533</v>
      </c>
      <c r="M1409">
        <v>42.679500836075398</v>
      </c>
      <c r="N1409">
        <v>0.44806640521956198</v>
      </c>
      <c r="O1409">
        <v>26.649318842798099</v>
      </c>
      <c r="P1409">
        <v>317.728836027586</v>
      </c>
    </row>
    <row r="1410" spans="1:17" hidden="1" x14ac:dyDescent="0.3">
      <c r="A1410" t="s">
        <v>2987</v>
      </c>
      <c r="B1410" t="s">
        <v>2988</v>
      </c>
      <c r="C1410" t="s">
        <v>3163</v>
      </c>
      <c r="D1410" t="s">
        <v>1641</v>
      </c>
      <c r="E1410">
        <v>1211.6377500000001</v>
      </c>
      <c r="F1410">
        <v>116.7</v>
      </c>
      <c r="G1410">
        <v>896.81829706855001</v>
      </c>
      <c r="H1410">
        <v>43.635202977185799</v>
      </c>
      <c r="I1410">
        <v>422.69481325215702</v>
      </c>
      <c r="J1410">
        <v>3.7517084869753199</v>
      </c>
      <c r="K1410">
        <v>86.631336750818207</v>
      </c>
      <c r="L1410">
        <v>50.219757661000301</v>
      </c>
      <c r="M1410">
        <v>72.6516753208263</v>
      </c>
      <c r="N1410">
        <v>0.39489203126796002</v>
      </c>
      <c r="O1410">
        <v>4.0702656383890297</v>
      </c>
      <c r="P1410">
        <v>1128.4210526315701</v>
      </c>
    </row>
    <row r="1411" spans="1:17" hidden="1" x14ac:dyDescent="0.3">
      <c r="A1411" t="s">
        <v>2989</v>
      </c>
      <c r="B1411" t="s">
        <v>2990</v>
      </c>
      <c r="C1411" t="s">
        <v>3163</v>
      </c>
      <c r="D1411" t="s">
        <v>21</v>
      </c>
      <c r="E1411">
        <v>1208.95632</v>
      </c>
      <c r="F1411">
        <v>1019.7</v>
      </c>
      <c r="G1411">
        <v>-38.034133686008403</v>
      </c>
      <c r="H1411">
        <v>-0.59686107075965</v>
      </c>
      <c r="I1411">
        <v>-19.942377487758701</v>
      </c>
      <c r="J1411">
        <v>0.86910968097714003</v>
      </c>
      <c r="K1411">
        <v>1038.0330845942899</v>
      </c>
      <c r="L1411">
        <v>1074.2960758823799</v>
      </c>
      <c r="M1411">
        <v>52.5027645825039</v>
      </c>
      <c r="N1411">
        <v>0.61716510846206096</v>
      </c>
      <c r="O1411">
        <v>43.905070118662302</v>
      </c>
      <c r="P1411">
        <v>6.7134111244832901</v>
      </c>
      <c r="Q1411">
        <v>0.115602743440242</v>
      </c>
    </row>
    <row r="1412" spans="1:17" hidden="1" x14ac:dyDescent="0.3">
      <c r="A1412" t="s">
        <v>2991</v>
      </c>
      <c r="B1412" t="s">
        <v>2992</v>
      </c>
      <c r="C1412" t="s">
        <v>3163</v>
      </c>
      <c r="D1412" t="s">
        <v>51</v>
      </c>
      <c r="E1412">
        <v>1205.8485613600001</v>
      </c>
      <c r="F1412">
        <v>381.8</v>
      </c>
      <c r="G1412">
        <v>-45.336979014032799</v>
      </c>
      <c r="H1412">
        <v>-1.3322008222312001</v>
      </c>
      <c r="I1412">
        <v>8.2046526783421196</v>
      </c>
      <c r="J1412">
        <v>5.8506130436705597</v>
      </c>
      <c r="K1412">
        <v>378.79114983225702</v>
      </c>
      <c r="L1412">
        <v>359.51261316896898</v>
      </c>
      <c r="M1412">
        <v>54.8720839155174</v>
      </c>
      <c r="N1412">
        <v>0.257737980980772</v>
      </c>
      <c r="O1412">
        <v>34.468308014667301</v>
      </c>
      <c r="P1412">
        <v>45.005696923661198</v>
      </c>
      <c r="Q1412">
        <v>-1.4238760038990999E-2</v>
      </c>
    </row>
    <row r="1413" spans="1:17" hidden="1" x14ac:dyDescent="0.3">
      <c r="A1413" t="s">
        <v>2993</v>
      </c>
      <c r="B1413" t="s">
        <v>2994</v>
      </c>
      <c r="C1413" t="s">
        <v>3163</v>
      </c>
      <c r="D1413" t="s">
        <v>992</v>
      </c>
      <c r="E1413">
        <v>1204.20024165</v>
      </c>
      <c r="F1413">
        <v>854.55</v>
      </c>
      <c r="G1413">
        <v>-4.5426955934655098</v>
      </c>
      <c r="H1413">
        <v>-0.13966805574725699</v>
      </c>
      <c r="I1413">
        <v>34.743814986259601</v>
      </c>
      <c r="J1413">
        <v>2.1148346395710802</v>
      </c>
      <c r="K1413">
        <v>854.52801285231601</v>
      </c>
      <c r="L1413">
        <v>736.31885087545004</v>
      </c>
      <c r="M1413">
        <v>39.566780979092002</v>
      </c>
      <c r="N1413">
        <v>0.45884189903024603</v>
      </c>
      <c r="O1413">
        <v>18.190860686911201</v>
      </c>
      <c r="P1413">
        <v>63.7068965517241</v>
      </c>
      <c r="Q1413">
        <v>0.11386794112382199</v>
      </c>
    </row>
    <row r="1414" spans="1:17" hidden="1" x14ac:dyDescent="0.3">
      <c r="A1414" t="s">
        <v>2995</v>
      </c>
      <c r="B1414" t="s">
        <v>2996</v>
      </c>
      <c r="C1414" t="s">
        <v>3163</v>
      </c>
      <c r="D1414" t="s">
        <v>600</v>
      </c>
      <c r="E1414">
        <v>1203.0356681999999</v>
      </c>
      <c r="F1414">
        <v>167.4</v>
      </c>
      <c r="G1414">
        <v>-20.2077420656024</v>
      </c>
      <c r="H1414">
        <v>-5.8227146160080396</v>
      </c>
      <c r="I1414">
        <v>24.7658369433621</v>
      </c>
      <c r="J1414">
        <v>9.19829294790941</v>
      </c>
      <c r="K1414">
        <v>174.79312102044301</v>
      </c>
      <c r="L1414">
        <v>158.04215720018399</v>
      </c>
      <c r="M1414">
        <v>45.138065212854002</v>
      </c>
      <c r="N1414">
        <v>0.494348047703627</v>
      </c>
      <c r="O1414">
        <v>31.989247311827899</v>
      </c>
      <c r="P1414">
        <v>72.2222222222222</v>
      </c>
      <c r="Q1414">
        <v>0.133441448047081</v>
      </c>
    </row>
    <row r="1415" spans="1:17" hidden="1" x14ac:dyDescent="0.3">
      <c r="A1415" t="s">
        <v>2997</v>
      </c>
      <c r="B1415" t="s">
        <v>2998</v>
      </c>
      <c r="C1415" t="s">
        <v>3163</v>
      </c>
      <c r="D1415" t="s">
        <v>51</v>
      </c>
      <c r="E1415">
        <v>1202.9310316200001</v>
      </c>
      <c r="F1415">
        <v>454.2</v>
      </c>
      <c r="G1415">
        <v>-18.864486754638602</v>
      </c>
      <c r="H1415">
        <v>12.6633799483704</v>
      </c>
      <c r="I1415">
        <v>45.589050396519902</v>
      </c>
      <c r="J1415">
        <v>11.1711560917058</v>
      </c>
      <c r="K1415">
        <v>410.21436074335497</v>
      </c>
      <c r="L1415">
        <v>373.312026944639</v>
      </c>
      <c r="M1415">
        <v>61.243919705740602</v>
      </c>
      <c r="N1415">
        <v>1.02740544672191</v>
      </c>
      <c r="O1415">
        <v>9.1149273447820303</v>
      </c>
      <c r="P1415">
        <v>66.008771929824505</v>
      </c>
      <c r="Q1415">
        <v>0.108366013463722</v>
      </c>
    </row>
    <row r="1416" spans="1:17" hidden="1" x14ac:dyDescent="0.3">
      <c r="A1416" t="s">
        <v>2999</v>
      </c>
      <c r="B1416" t="s">
        <v>3000</v>
      </c>
      <c r="C1416" t="s">
        <v>3163</v>
      </c>
      <c r="D1416" t="s">
        <v>277</v>
      </c>
      <c r="E1416">
        <v>1199.8415</v>
      </c>
      <c r="F1416">
        <v>9229.5499999999993</v>
      </c>
      <c r="G1416">
        <v>30.512743046143498</v>
      </c>
      <c r="H1416">
        <v>16.911985575214899</v>
      </c>
      <c r="I1416">
        <v>-4.9248730311611304</v>
      </c>
      <c r="J1416">
        <v>13.8752315401229</v>
      </c>
      <c r="K1416">
        <v>8225.7179131985904</v>
      </c>
      <c r="L1416">
        <v>8077.6056210082697</v>
      </c>
      <c r="M1416">
        <v>84.443376764297199</v>
      </c>
      <c r="N1416">
        <v>2.4966082837979502</v>
      </c>
      <c r="O1416">
        <v>8.9002172370267392</v>
      </c>
      <c r="P1416">
        <v>60.151830643761897</v>
      </c>
      <c r="Q1416">
        <v>0.19490316077682601</v>
      </c>
    </row>
    <row r="1417" spans="1:17" hidden="1" x14ac:dyDescent="0.3">
      <c r="A1417" t="s">
        <v>3001</v>
      </c>
      <c r="B1417" t="s">
        <v>3002</v>
      </c>
      <c r="C1417" t="s">
        <v>3163</v>
      </c>
      <c r="D1417" t="s">
        <v>587</v>
      </c>
      <c r="E1417">
        <v>1197.8092610379999</v>
      </c>
      <c r="F1417">
        <v>222.43</v>
      </c>
      <c r="G1417">
        <v>-22.5121719611668</v>
      </c>
      <c r="H1417">
        <v>-15.786600641903499</v>
      </c>
      <c r="I1417">
        <v>-6.1540258292555396</v>
      </c>
      <c r="J1417">
        <v>0.69066330128251197</v>
      </c>
      <c r="K1417">
        <v>235.79625727302599</v>
      </c>
      <c r="L1417">
        <v>228.94411816693099</v>
      </c>
      <c r="M1417">
        <v>38.624439699814602</v>
      </c>
      <c r="N1417">
        <v>0.42555910480250497</v>
      </c>
      <c r="O1417">
        <v>31.4570876230724</v>
      </c>
      <c r="P1417">
        <v>22.889502762430901</v>
      </c>
      <c r="Q1417">
        <v>3.2190802880824002E-2</v>
      </c>
    </row>
    <row r="1418" spans="1:17" hidden="1" x14ac:dyDescent="0.3">
      <c r="A1418" t="s">
        <v>3003</v>
      </c>
      <c r="B1418" t="s">
        <v>3004</v>
      </c>
      <c r="C1418" t="s">
        <v>3163</v>
      </c>
      <c r="D1418" t="s">
        <v>166</v>
      </c>
      <c r="E1418">
        <v>1193.2743544319901</v>
      </c>
      <c r="F1418">
        <v>220.63</v>
      </c>
      <c r="G1418">
        <v>100.822425035526</v>
      </c>
      <c r="H1418">
        <v>58.436520640957099</v>
      </c>
      <c r="I1418">
        <v>25.735812620562498</v>
      </c>
      <c r="J1418">
        <v>32.8655668248213</v>
      </c>
      <c r="K1418">
        <v>156.651378286491</v>
      </c>
      <c r="L1418">
        <v>140.96632736112301</v>
      </c>
      <c r="M1418">
        <v>74.411036017844793</v>
      </c>
      <c r="N1418">
        <v>4.3058118168364796</v>
      </c>
      <c r="O1418">
        <v>5.5613470516248897</v>
      </c>
      <c r="P1418">
        <v>134.71276595744601</v>
      </c>
      <c r="Q1418">
        <v>0.16223778239520201</v>
      </c>
    </row>
    <row r="1419" spans="1:17" hidden="1" x14ac:dyDescent="0.3">
      <c r="A1419" t="s">
        <v>3005</v>
      </c>
      <c r="B1419" t="s">
        <v>3006</v>
      </c>
      <c r="C1419" t="s">
        <v>3163</v>
      </c>
      <c r="D1419" t="s">
        <v>483</v>
      </c>
      <c r="E1419">
        <v>1192.7012984400001</v>
      </c>
      <c r="F1419">
        <v>97.8</v>
      </c>
      <c r="G1419">
        <v>29.489002609380702</v>
      </c>
      <c r="H1419">
        <v>-12.512683750029</v>
      </c>
      <c r="I1419">
        <v>17.722829096506</v>
      </c>
      <c r="J1419">
        <v>6.5634890263407799</v>
      </c>
      <c r="K1419">
        <v>97.095525692263095</v>
      </c>
      <c r="L1419">
        <v>87.353665471456495</v>
      </c>
      <c r="M1419">
        <v>51.867512602723998</v>
      </c>
      <c r="N1419">
        <v>0.44475849168450099</v>
      </c>
      <c r="O1419">
        <v>29.601226993865001</v>
      </c>
      <c r="P1419">
        <v>68.911917098445599</v>
      </c>
      <c r="Q1419">
        <v>-5.2514708050335E-2</v>
      </c>
    </row>
    <row r="1420" spans="1:17" hidden="1" x14ac:dyDescent="0.3">
      <c r="A1420" t="s">
        <v>3007</v>
      </c>
      <c r="B1420" t="s">
        <v>3008</v>
      </c>
      <c r="C1420" t="s">
        <v>3163</v>
      </c>
      <c r="D1420" t="s">
        <v>3009</v>
      </c>
      <c r="E1420">
        <v>1177.1119745000001</v>
      </c>
      <c r="F1420">
        <v>604.45000000000005</v>
      </c>
      <c r="G1420">
        <v>29.3227170331905</v>
      </c>
      <c r="H1420">
        <v>-18.989625411196901</v>
      </c>
      <c r="I1420">
        <v>29.219793675192001</v>
      </c>
      <c r="J1420">
        <v>5.46252236997596</v>
      </c>
      <c r="K1420">
        <v>670.78721948772898</v>
      </c>
      <c r="L1420">
        <v>591.558601699154</v>
      </c>
      <c r="M1420">
        <v>34.851922467015399</v>
      </c>
      <c r="N1420">
        <v>0.70527754990429303</v>
      </c>
      <c r="O1420">
        <v>57.002233435354398</v>
      </c>
      <c r="P1420">
        <v>70.267605633802802</v>
      </c>
    </row>
    <row r="1421" spans="1:17" hidden="1" x14ac:dyDescent="0.3">
      <c r="A1421" t="s">
        <v>3010</v>
      </c>
      <c r="B1421" t="s">
        <v>3011</v>
      </c>
      <c r="C1421" t="s">
        <v>3163</v>
      </c>
      <c r="D1421" t="s">
        <v>133</v>
      </c>
      <c r="E1421">
        <v>1173.1716216</v>
      </c>
      <c r="F1421">
        <v>980.1</v>
      </c>
      <c r="G1421">
        <v>39.041830934955499</v>
      </c>
      <c r="H1421">
        <v>7.6378769473563901</v>
      </c>
      <c r="I1421">
        <v>-3.7787035355996901</v>
      </c>
      <c r="J1421">
        <v>0.96978976319603005</v>
      </c>
      <c r="K1421">
        <v>954.82682842698898</v>
      </c>
      <c r="L1421">
        <v>880.97105541412998</v>
      </c>
      <c r="M1421">
        <v>47.235600800838803</v>
      </c>
      <c r="N1421">
        <v>0.75152173047766802</v>
      </c>
      <c r="O1421">
        <v>21.385572900724402</v>
      </c>
      <c r="P1421">
        <v>73.469026548672502</v>
      </c>
    </row>
    <row r="1422" spans="1:17" hidden="1" x14ac:dyDescent="0.3">
      <c r="A1422" t="s">
        <v>3012</v>
      </c>
      <c r="B1422" t="s">
        <v>3013</v>
      </c>
      <c r="C1422" t="s">
        <v>3163</v>
      </c>
      <c r="D1422" t="s">
        <v>400</v>
      </c>
      <c r="E1422">
        <v>1168.87948216</v>
      </c>
      <c r="F1422">
        <v>345.85</v>
      </c>
      <c r="G1422">
        <v>16.729685462724401</v>
      </c>
      <c r="H1422">
        <v>6.0057488952780496</v>
      </c>
      <c r="I1422">
        <v>41.618567636444403</v>
      </c>
      <c r="J1422">
        <v>12.8832298564267</v>
      </c>
      <c r="K1422">
        <v>332.90405045466099</v>
      </c>
      <c r="L1422">
        <v>286.58522955672299</v>
      </c>
      <c r="M1422">
        <v>58.226374707848898</v>
      </c>
      <c r="N1422">
        <v>0.53456237499630499</v>
      </c>
      <c r="O1422">
        <v>12.664449906028601</v>
      </c>
      <c r="P1422">
        <v>75.602944909875603</v>
      </c>
    </row>
    <row r="1423" spans="1:17" hidden="1" x14ac:dyDescent="0.3">
      <c r="A1423" t="s">
        <v>3014</v>
      </c>
      <c r="B1423" t="s">
        <v>3015</v>
      </c>
      <c r="C1423" t="s">
        <v>3163</v>
      </c>
      <c r="D1423" t="s">
        <v>184</v>
      </c>
      <c r="E1423">
        <v>1166.1529599999999</v>
      </c>
      <c r="F1423">
        <v>128</v>
      </c>
      <c r="G1423">
        <v>-17.135952034705099</v>
      </c>
      <c r="H1423">
        <v>-5.4260630273611996</v>
      </c>
      <c r="I1423">
        <v>-9.4854270984533198</v>
      </c>
      <c r="J1423">
        <v>2.22425333206307</v>
      </c>
      <c r="K1423">
        <v>134.13222090206699</v>
      </c>
      <c r="L1423">
        <v>131.224197929355</v>
      </c>
      <c r="M1423">
        <v>43.684440690584601</v>
      </c>
      <c r="N1423">
        <v>0.51075441570730096</v>
      </c>
      <c r="O1423">
        <v>21.875</v>
      </c>
      <c r="P1423">
        <v>17.431192660550401</v>
      </c>
      <c r="Q1423">
        <v>7.8892418877246004E-2</v>
      </c>
    </row>
    <row r="1424" spans="1:17" hidden="1" x14ac:dyDescent="0.3">
      <c r="A1424" t="s">
        <v>3016</v>
      </c>
      <c r="B1424" t="s">
        <v>3017</v>
      </c>
      <c r="C1424" t="s">
        <v>3163</v>
      </c>
      <c r="D1424" t="s">
        <v>600</v>
      </c>
      <c r="E1424">
        <v>1151.5996928</v>
      </c>
      <c r="F1424">
        <v>227</v>
      </c>
      <c r="G1424">
        <v>207.94234612925499</v>
      </c>
      <c r="H1424">
        <v>25.575646335973101</v>
      </c>
      <c r="I1424">
        <v>135.31305813609799</v>
      </c>
      <c r="J1424">
        <v>5.9421085401133098</v>
      </c>
      <c r="K1424">
        <v>180.57430361394299</v>
      </c>
      <c r="L1424">
        <v>125.693902210855</v>
      </c>
      <c r="M1424">
        <v>77.185035460758598</v>
      </c>
      <c r="N1424">
        <v>0.40222748333506397</v>
      </c>
      <c r="O1424">
        <v>1.7048458149779799</v>
      </c>
      <c r="P1424">
        <v>252.211016291698</v>
      </c>
      <c r="Q1424">
        <v>7.8219414274058E-2</v>
      </c>
    </row>
    <row r="1425" spans="1:17" hidden="1" x14ac:dyDescent="0.3">
      <c r="A1425" t="s">
        <v>3018</v>
      </c>
      <c r="B1425" t="s">
        <v>3019</v>
      </c>
      <c r="C1425" t="s">
        <v>3163</v>
      </c>
      <c r="D1425" t="s">
        <v>633</v>
      </c>
      <c r="E1425">
        <v>1150.8121159499999</v>
      </c>
      <c r="F1425">
        <v>178.5</v>
      </c>
      <c r="G1425">
        <v>-42.568392796608499</v>
      </c>
      <c r="H1425">
        <v>-7.4562369686108001</v>
      </c>
      <c r="I1425">
        <v>-30.472285750364701</v>
      </c>
      <c r="J1425">
        <v>2.85921415300791</v>
      </c>
      <c r="K1425">
        <v>194.758571689527</v>
      </c>
      <c r="L1425">
        <v>216.74457848469501</v>
      </c>
      <c r="M1425">
        <v>37.626495875352099</v>
      </c>
      <c r="N1425">
        <v>0.74897110368256004</v>
      </c>
      <c r="O1425">
        <v>72.464985994397694</v>
      </c>
      <c r="P1425">
        <v>5.2476415094339703</v>
      </c>
      <c r="Q1425">
        <v>7.6809886157265E-2</v>
      </c>
    </row>
    <row r="1426" spans="1:17" hidden="1" x14ac:dyDescent="0.3">
      <c r="A1426" t="s">
        <v>3020</v>
      </c>
      <c r="B1426" t="s">
        <v>3021</v>
      </c>
      <c r="C1426" t="s">
        <v>3163</v>
      </c>
      <c r="D1426" t="s">
        <v>274</v>
      </c>
      <c r="E1426">
        <v>1147.1647499999999</v>
      </c>
      <c r="F1426">
        <v>1075</v>
      </c>
      <c r="G1426">
        <v>88.1340865422344</v>
      </c>
      <c r="H1426">
        <v>15.279776388697099</v>
      </c>
      <c r="I1426">
        <v>38.691963546400302</v>
      </c>
      <c r="J1426">
        <v>20.262181836798302</v>
      </c>
      <c r="K1426">
        <v>939.33644165546002</v>
      </c>
      <c r="L1426">
        <v>788.47971991170903</v>
      </c>
      <c r="M1426">
        <v>81.518652763874798</v>
      </c>
      <c r="N1426">
        <v>1.84894259818731</v>
      </c>
      <c r="O1426">
        <v>3.34883720930232</v>
      </c>
      <c r="P1426">
        <v>119.38775510204</v>
      </c>
      <c r="Q1426">
        <v>0.163823173887582</v>
      </c>
    </row>
    <row r="1427" spans="1:17" hidden="1" x14ac:dyDescent="0.3">
      <c r="A1427" t="s">
        <v>3022</v>
      </c>
      <c r="B1427" t="s">
        <v>3023</v>
      </c>
      <c r="C1427" t="s">
        <v>3163</v>
      </c>
      <c r="D1427" t="s">
        <v>3024</v>
      </c>
      <c r="E1427">
        <v>1143.3832973999999</v>
      </c>
      <c r="F1427">
        <v>1332.2</v>
      </c>
      <c r="G1427">
        <v>61.628853698236398</v>
      </c>
      <c r="H1427">
        <v>-5.0708758079009604</v>
      </c>
      <c r="I1427">
        <v>56.869040691056597</v>
      </c>
      <c r="J1427">
        <v>4.5522612789760402</v>
      </c>
      <c r="K1427">
        <v>1326.75832363371</v>
      </c>
      <c r="L1427">
        <v>1060.5670502759799</v>
      </c>
      <c r="M1427">
        <v>45.544203357159198</v>
      </c>
      <c r="N1427">
        <v>0.68458051328639502</v>
      </c>
      <c r="O1427">
        <v>16.348896562077702</v>
      </c>
      <c r="P1427">
        <v>101.84848484848401</v>
      </c>
      <c r="Q1427">
        <v>0.102805557121204</v>
      </c>
    </row>
    <row r="1428" spans="1:17" hidden="1" x14ac:dyDescent="0.3">
      <c r="A1428" t="s">
        <v>3025</v>
      </c>
      <c r="B1428" t="s">
        <v>3026</v>
      </c>
      <c r="C1428" t="s">
        <v>3163</v>
      </c>
      <c r="D1428" t="s">
        <v>1333</v>
      </c>
      <c r="E1428">
        <v>1141.6787999999999</v>
      </c>
      <c r="F1428">
        <v>120.24</v>
      </c>
      <c r="G1428">
        <v>110.762545040258</v>
      </c>
      <c r="H1428">
        <v>0.812998330175704</v>
      </c>
      <c r="I1428">
        <v>66.691695248144896</v>
      </c>
      <c r="J1428">
        <v>16.4645143219552</v>
      </c>
      <c r="K1428">
        <v>115.968241730275</v>
      </c>
      <c r="L1428">
        <v>95.787186882634003</v>
      </c>
      <c r="M1428">
        <v>59.906590552183303</v>
      </c>
      <c r="N1428">
        <v>1.7640225625704999</v>
      </c>
      <c r="O1428">
        <v>13.522954091816301</v>
      </c>
      <c r="P1428">
        <v>177.690531177829</v>
      </c>
      <c r="Q1428">
        <v>0.116896619485488</v>
      </c>
    </row>
    <row r="1429" spans="1:17" hidden="1" x14ac:dyDescent="0.3">
      <c r="A1429" t="s">
        <v>3027</v>
      </c>
      <c r="B1429" t="s">
        <v>3028</v>
      </c>
      <c r="C1429" t="s">
        <v>3163</v>
      </c>
      <c r="D1429" t="s">
        <v>138</v>
      </c>
      <c r="E1429">
        <v>1140.7716018399999</v>
      </c>
      <c r="F1429">
        <v>229.72</v>
      </c>
      <c r="G1429">
        <v>-1.26722565022043</v>
      </c>
      <c r="H1429">
        <v>-12.6915841781134</v>
      </c>
      <c r="I1429">
        <v>45.869439085898499</v>
      </c>
      <c r="J1429">
        <v>7.2126368330663002</v>
      </c>
      <c r="K1429">
        <v>231.11254841074901</v>
      </c>
      <c r="L1429">
        <v>195.70914622104701</v>
      </c>
      <c r="M1429">
        <v>45.001793419195103</v>
      </c>
      <c r="N1429">
        <v>0.42630757086127502</v>
      </c>
      <c r="O1429">
        <v>22.758140344767501</v>
      </c>
      <c r="P1429">
        <v>77.664346481051794</v>
      </c>
    </row>
    <row r="1430" spans="1:17" hidden="1" x14ac:dyDescent="0.3">
      <c r="A1430" t="s">
        <v>3029</v>
      </c>
      <c r="B1430" t="s">
        <v>3030</v>
      </c>
      <c r="C1430" t="s">
        <v>3163</v>
      </c>
      <c r="D1430" t="s">
        <v>21</v>
      </c>
      <c r="E1430">
        <v>1140.1508959600001</v>
      </c>
      <c r="F1430">
        <v>273.8</v>
      </c>
      <c r="G1430">
        <v>-36.3235854154374</v>
      </c>
      <c r="H1430">
        <v>-11.518891134179601</v>
      </c>
      <c r="I1430">
        <v>-21.961207708036699</v>
      </c>
      <c r="J1430">
        <v>7.4638313485428096</v>
      </c>
      <c r="M1430">
        <v>46.999685811336001</v>
      </c>
      <c r="O1430">
        <v>27.392257121986798</v>
      </c>
      <c r="P1430">
        <v>10.8277676583687</v>
      </c>
    </row>
    <row r="1431" spans="1:17" hidden="1" x14ac:dyDescent="0.3">
      <c r="A1431" t="s">
        <v>3031</v>
      </c>
      <c r="B1431" t="s">
        <v>3032</v>
      </c>
      <c r="C1431" t="s">
        <v>3163</v>
      </c>
      <c r="D1431" t="s">
        <v>400</v>
      </c>
      <c r="E1431">
        <v>1135.057801529</v>
      </c>
      <c r="F1431">
        <v>163.21</v>
      </c>
      <c r="G1431">
        <v>-26.6140707059227</v>
      </c>
      <c r="H1431">
        <v>-9.2596362934950296</v>
      </c>
      <c r="I1431">
        <v>2.0699988231697901</v>
      </c>
      <c r="J1431">
        <v>3.96338050263111</v>
      </c>
      <c r="K1431">
        <v>172.17646731210999</v>
      </c>
      <c r="L1431">
        <v>162.60846814533201</v>
      </c>
      <c r="M1431">
        <v>33.6284868182954</v>
      </c>
      <c r="N1431">
        <v>0.34457908984956498</v>
      </c>
      <c r="O1431">
        <v>19.7843269407511</v>
      </c>
      <c r="P1431">
        <v>24.066894716837599</v>
      </c>
      <c r="Q1431">
        <v>1.9346305863405001E-2</v>
      </c>
    </row>
    <row r="1432" spans="1:17" hidden="1" x14ac:dyDescent="0.3">
      <c r="A1432" t="s">
        <v>3033</v>
      </c>
      <c r="B1432" t="s">
        <v>3034</v>
      </c>
      <c r="C1432" t="s">
        <v>3163</v>
      </c>
      <c r="D1432" t="s">
        <v>184</v>
      </c>
      <c r="E1432">
        <v>1133.749131605</v>
      </c>
      <c r="F1432">
        <v>714.65</v>
      </c>
      <c r="G1432">
        <v>47.907869863339798</v>
      </c>
      <c r="H1432">
        <v>-10.4889352677445</v>
      </c>
      <c r="I1432">
        <v>-15.2854701810545</v>
      </c>
      <c r="J1432">
        <v>1.56875263273734</v>
      </c>
      <c r="K1432">
        <v>801.86994429239996</v>
      </c>
      <c r="L1432">
        <v>753.12557499403101</v>
      </c>
      <c r="M1432">
        <v>31.410171279116401</v>
      </c>
      <c r="N1432">
        <v>0.42210678573813998</v>
      </c>
      <c r="O1432">
        <v>53.158888966627003</v>
      </c>
      <c r="P1432">
        <v>91.595174262734503</v>
      </c>
      <c r="Q1432">
        <v>0.1665118619406</v>
      </c>
    </row>
    <row r="1433" spans="1:17" hidden="1" x14ac:dyDescent="0.3">
      <c r="A1433" t="s">
        <v>3035</v>
      </c>
      <c r="B1433" t="s">
        <v>3036</v>
      </c>
      <c r="C1433" t="s">
        <v>3163</v>
      </c>
      <c r="D1433" t="s">
        <v>274</v>
      </c>
      <c r="E1433">
        <v>1129.3776444</v>
      </c>
      <c r="F1433">
        <v>968.25</v>
      </c>
      <c r="G1433">
        <v>5.4448271817534701</v>
      </c>
      <c r="H1433">
        <v>-1.4632849483809001</v>
      </c>
      <c r="I1433">
        <v>-14.961602541277999</v>
      </c>
      <c r="J1433">
        <v>2.97765324644391E-2</v>
      </c>
      <c r="K1433">
        <v>999.77793328750295</v>
      </c>
      <c r="L1433">
        <v>933.00249577387103</v>
      </c>
      <c r="M1433">
        <v>31.051669794886301</v>
      </c>
      <c r="N1433">
        <v>0.60969686380711097</v>
      </c>
      <c r="O1433">
        <v>15.6674412600051</v>
      </c>
      <c r="P1433">
        <v>41.972140762463297</v>
      </c>
      <c r="Q1433">
        <v>6.5359046006062002E-2</v>
      </c>
    </row>
    <row r="1434" spans="1:17" hidden="1" x14ac:dyDescent="0.3">
      <c r="A1434" t="s">
        <v>3037</v>
      </c>
      <c r="B1434" t="s">
        <v>3038</v>
      </c>
      <c r="C1434" t="s">
        <v>3163</v>
      </c>
      <c r="D1434" t="s">
        <v>1333</v>
      </c>
      <c r="E1434">
        <v>1122.4000000000001</v>
      </c>
      <c r="F1434">
        <v>112.24</v>
      </c>
      <c r="G1434">
        <v>-43.509062362332898</v>
      </c>
      <c r="H1434">
        <v>-3.2599338797305899</v>
      </c>
      <c r="I1434">
        <v>-13.4391050354486</v>
      </c>
      <c r="J1434">
        <v>0.85031997493643896</v>
      </c>
      <c r="K1434">
        <v>117.71478917298801</v>
      </c>
      <c r="L1434">
        <v>121.15549444718999</v>
      </c>
      <c r="M1434">
        <v>33.484671172378903</v>
      </c>
      <c r="N1434">
        <v>0.69188542417590104</v>
      </c>
      <c r="O1434">
        <v>38.096935138987803</v>
      </c>
      <c r="P1434">
        <v>11.9042871385842</v>
      </c>
      <c r="Q1434">
        <v>1.2596766810666E-2</v>
      </c>
    </row>
    <row r="1435" spans="1:17" hidden="1" x14ac:dyDescent="0.3">
      <c r="A1435" t="s">
        <v>3039</v>
      </c>
      <c r="B1435" t="s">
        <v>3040</v>
      </c>
      <c r="C1435" t="s">
        <v>3163</v>
      </c>
      <c r="D1435" t="s">
        <v>258</v>
      </c>
      <c r="E1435">
        <v>1122.22983013</v>
      </c>
      <c r="F1435">
        <v>92.11</v>
      </c>
      <c r="G1435">
        <v>-23.8691562174658</v>
      </c>
      <c r="H1435">
        <v>-5.7897959797238698</v>
      </c>
      <c r="I1435">
        <v>-12.882077822612199</v>
      </c>
      <c r="J1435">
        <v>7.1779785944099999</v>
      </c>
      <c r="K1435">
        <v>90.457270240854896</v>
      </c>
      <c r="L1435">
        <v>88.057675748154097</v>
      </c>
      <c r="M1435">
        <v>58.282750244559303</v>
      </c>
      <c r="N1435">
        <v>0.72197311887510196</v>
      </c>
      <c r="O1435">
        <v>27.022038866572501</v>
      </c>
      <c r="P1435">
        <v>35.455882352941103</v>
      </c>
      <c r="Q1435">
        <v>0.12903829278710699</v>
      </c>
    </row>
    <row r="1436" spans="1:17" hidden="1" x14ac:dyDescent="0.3">
      <c r="A1436" t="s">
        <v>3041</v>
      </c>
      <c r="B1436" t="s">
        <v>3042</v>
      </c>
      <c r="C1436" t="s">
        <v>3163</v>
      </c>
      <c r="D1436" t="s">
        <v>263</v>
      </c>
      <c r="E1436">
        <v>1119.63386808</v>
      </c>
      <c r="F1436">
        <v>259.35000000000002</v>
      </c>
      <c r="G1436">
        <v>44.096512382709101</v>
      </c>
      <c r="H1436">
        <v>5.7151074273689701</v>
      </c>
      <c r="I1436">
        <v>3.8751943371380202</v>
      </c>
      <c r="J1436">
        <v>1.8588660704390401</v>
      </c>
      <c r="K1436">
        <v>264.24302943343503</v>
      </c>
      <c r="L1436">
        <v>245.27330137105901</v>
      </c>
      <c r="M1436">
        <v>52.445580092041602</v>
      </c>
      <c r="N1436">
        <v>0.64593811710143101</v>
      </c>
      <c r="O1436">
        <v>30.3258145363408</v>
      </c>
      <c r="P1436">
        <v>100.580046403712</v>
      </c>
      <c r="Q1436">
        <v>0.101444906171552</v>
      </c>
    </row>
    <row r="1437" spans="1:17" hidden="1" x14ac:dyDescent="0.3">
      <c r="A1437" t="s">
        <v>3043</v>
      </c>
      <c r="B1437" t="s">
        <v>3044</v>
      </c>
      <c r="C1437" t="s">
        <v>3163</v>
      </c>
      <c r="D1437" t="s">
        <v>92</v>
      </c>
      <c r="E1437">
        <v>1116.6712871249999</v>
      </c>
      <c r="F1437">
        <v>2633.55</v>
      </c>
      <c r="G1437">
        <v>102.777441966022</v>
      </c>
      <c r="H1437">
        <v>1.4142139291995901</v>
      </c>
      <c r="I1437">
        <v>31.123754825551401</v>
      </c>
      <c r="J1437">
        <v>9.0197215193379705</v>
      </c>
      <c r="K1437">
        <v>2673.2928214037902</v>
      </c>
      <c r="L1437">
        <v>2298.6082025186302</v>
      </c>
      <c r="M1437">
        <v>53.160835540460603</v>
      </c>
      <c r="N1437">
        <v>0.76471293822583197</v>
      </c>
      <c r="O1437">
        <v>34.723092403789501</v>
      </c>
      <c r="P1437">
        <v>137.04320432043201</v>
      </c>
      <c r="Q1437">
        <v>0.12133516982213</v>
      </c>
    </row>
    <row r="1438" spans="1:17" hidden="1" x14ac:dyDescent="0.3">
      <c r="A1438" t="s">
        <v>3045</v>
      </c>
      <c r="B1438" t="s">
        <v>3046</v>
      </c>
      <c r="C1438" t="s">
        <v>3163</v>
      </c>
      <c r="D1438" t="s">
        <v>600</v>
      </c>
      <c r="E1438">
        <v>1112.472655</v>
      </c>
      <c r="F1438">
        <v>443.35</v>
      </c>
      <c r="G1438">
        <v>-33.998297203052402</v>
      </c>
      <c r="H1438">
        <v>-4.6251119383150296</v>
      </c>
      <c r="I1438">
        <v>4.7538035778552503</v>
      </c>
      <c r="J1438">
        <v>0.63510938719231103</v>
      </c>
      <c r="K1438">
        <v>470.89256261283998</v>
      </c>
      <c r="L1438">
        <v>448.061490277323</v>
      </c>
      <c r="M1438">
        <v>39.556521193852802</v>
      </c>
      <c r="N1438">
        <v>0.64712847323756595</v>
      </c>
      <c r="O1438">
        <v>31.814593436336899</v>
      </c>
      <c r="P1438">
        <v>28.693759071117501</v>
      </c>
    </row>
    <row r="1439" spans="1:17" hidden="1" x14ac:dyDescent="0.3">
      <c r="A1439" t="s">
        <v>3047</v>
      </c>
      <c r="B1439" t="s">
        <v>3048</v>
      </c>
      <c r="C1439" t="s">
        <v>3163</v>
      </c>
      <c r="D1439" t="s">
        <v>539</v>
      </c>
      <c r="E1439">
        <v>1110.7217756370001</v>
      </c>
      <c r="F1439">
        <v>212.61</v>
      </c>
      <c r="G1439">
        <v>114.73635926950701</v>
      </c>
      <c r="H1439">
        <v>9.8992394759455102</v>
      </c>
      <c r="I1439">
        <v>33.269518757691401</v>
      </c>
      <c r="J1439">
        <v>1.0784184604606699</v>
      </c>
      <c r="K1439">
        <v>189.63003188581999</v>
      </c>
      <c r="L1439">
        <v>158.653773236593</v>
      </c>
      <c r="M1439">
        <v>75.169524938991898</v>
      </c>
      <c r="N1439">
        <v>1.26938888178008</v>
      </c>
      <c r="O1439">
        <v>1.0770895066083399</v>
      </c>
      <c r="P1439">
        <v>174.51258876694601</v>
      </c>
      <c r="Q1439">
        <v>6.6069885906729006E-2</v>
      </c>
    </row>
    <row r="1440" spans="1:17" hidden="1" x14ac:dyDescent="0.3">
      <c r="A1440" t="s">
        <v>3049</v>
      </c>
      <c r="B1440" t="s">
        <v>3050</v>
      </c>
      <c r="C1440" t="s">
        <v>3163</v>
      </c>
      <c r="D1440" t="s">
        <v>2267</v>
      </c>
      <c r="E1440">
        <v>1100.1453849</v>
      </c>
      <c r="F1440">
        <v>473.4</v>
      </c>
      <c r="G1440">
        <v>117.154705098935</v>
      </c>
      <c r="H1440">
        <v>-20.172154941774899</v>
      </c>
      <c r="I1440">
        <v>-59.1326225598349</v>
      </c>
      <c r="J1440">
        <v>-0.99893852586244303</v>
      </c>
      <c r="K1440">
        <v>613.01915121244303</v>
      </c>
      <c r="L1440">
        <v>631.32242419398699</v>
      </c>
      <c r="M1440">
        <v>20.974252101874399</v>
      </c>
      <c r="N1440">
        <v>0.53461281219214196</v>
      </c>
      <c r="O1440">
        <v>107.01309674693699</v>
      </c>
      <c r="P1440">
        <v>158.75922383164701</v>
      </c>
      <c r="Q1440">
        <v>0.24880341746928999</v>
      </c>
    </row>
    <row r="1441" spans="1:17" hidden="1" x14ac:dyDescent="0.3">
      <c r="A1441" t="s">
        <v>3051</v>
      </c>
      <c r="B1441" t="s">
        <v>3052</v>
      </c>
      <c r="C1441" t="s">
        <v>3163</v>
      </c>
      <c r="D1441" t="s">
        <v>460</v>
      </c>
      <c r="E1441">
        <v>1098.8465221439999</v>
      </c>
      <c r="F1441">
        <v>152.63999999999999</v>
      </c>
      <c r="G1441">
        <v>-26.576820159473801</v>
      </c>
      <c r="H1441">
        <v>-8.25162039745857</v>
      </c>
      <c r="I1441">
        <v>-23.344657245691899</v>
      </c>
      <c r="J1441">
        <v>2.4279701639855902</v>
      </c>
      <c r="K1441">
        <v>154.71849114797999</v>
      </c>
      <c r="L1441">
        <v>160.30659700970301</v>
      </c>
      <c r="M1441">
        <v>58.707640279575998</v>
      </c>
      <c r="N1441">
        <v>0.56096205294410695</v>
      </c>
      <c r="O1441">
        <v>42.197327044025101</v>
      </c>
      <c r="P1441">
        <v>20.236313509255499</v>
      </c>
      <c r="Q1441">
        <v>5.7955149107618002E-2</v>
      </c>
    </row>
    <row r="1442" spans="1:17" hidden="1" x14ac:dyDescent="0.3">
      <c r="A1442" t="s">
        <v>3053</v>
      </c>
      <c r="B1442" t="s">
        <v>3054</v>
      </c>
      <c r="C1442" t="s">
        <v>3163</v>
      </c>
      <c r="D1442" t="s">
        <v>460</v>
      </c>
      <c r="E1442">
        <v>1095.36076413</v>
      </c>
      <c r="F1442">
        <v>130.85</v>
      </c>
      <c r="G1442">
        <v>-58.1241220209386</v>
      </c>
      <c r="H1442">
        <v>-9.0647663026540002</v>
      </c>
      <c r="I1442">
        <v>-33.248538778832298</v>
      </c>
      <c r="J1442">
        <v>-0.230553205936737</v>
      </c>
      <c r="K1442">
        <v>138.46669386787099</v>
      </c>
      <c r="L1442">
        <v>152.47961637633901</v>
      </c>
      <c r="M1442">
        <v>39.061834507352202</v>
      </c>
      <c r="N1442">
        <v>0.55369839570224</v>
      </c>
      <c r="O1442">
        <v>71.303018723729394</v>
      </c>
      <c r="P1442">
        <v>3.0396094180644</v>
      </c>
      <c r="Q1442">
        <v>2.9276616810876E-2</v>
      </c>
    </row>
    <row r="1443" spans="1:17" hidden="1" x14ac:dyDescent="0.3">
      <c r="A1443" t="s">
        <v>3055</v>
      </c>
      <c r="B1443" t="s">
        <v>3056</v>
      </c>
      <c r="C1443" t="s">
        <v>3163</v>
      </c>
      <c r="D1443" t="s">
        <v>429</v>
      </c>
      <c r="E1443">
        <v>1091.7476065599999</v>
      </c>
      <c r="F1443">
        <v>167.32</v>
      </c>
      <c r="G1443">
        <v>22.2606462570294</v>
      </c>
      <c r="H1443">
        <v>-8.8051601294865893</v>
      </c>
      <c r="I1443">
        <v>-33.579007448478002</v>
      </c>
      <c r="J1443">
        <v>-0.17670705209058801</v>
      </c>
      <c r="K1443">
        <v>165.528386835829</v>
      </c>
      <c r="L1443">
        <v>169.40196854432301</v>
      </c>
      <c r="M1443">
        <v>15.5222451669345</v>
      </c>
      <c r="N1443">
        <v>0.141360736340397</v>
      </c>
      <c r="O1443">
        <v>78.251255080085997</v>
      </c>
      <c r="P1443">
        <v>49.126559714795</v>
      </c>
      <c r="Q1443">
        <v>-6.4726824250800001E-4</v>
      </c>
    </row>
    <row r="1444" spans="1:17" hidden="1" x14ac:dyDescent="0.3">
      <c r="A1444" t="s">
        <v>3057</v>
      </c>
      <c r="B1444" t="s">
        <v>3058</v>
      </c>
      <c r="C1444" t="s">
        <v>3163</v>
      </c>
      <c r="D1444" t="s">
        <v>258</v>
      </c>
      <c r="E1444">
        <v>1087.4025306000001</v>
      </c>
      <c r="F1444">
        <v>394</v>
      </c>
      <c r="G1444">
        <v>-44.542470081250698</v>
      </c>
      <c r="H1444">
        <v>-8.0025990016115998</v>
      </c>
      <c r="I1444">
        <v>-18.559806613502602</v>
      </c>
      <c r="J1444">
        <v>0.232447787443988</v>
      </c>
      <c r="K1444">
        <v>407.97417622252402</v>
      </c>
      <c r="L1444">
        <v>426.74470821676402</v>
      </c>
      <c r="M1444">
        <v>36.916037028681899</v>
      </c>
      <c r="N1444">
        <v>0.56918512907908803</v>
      </c>
      <c r="O1444">
        <v>31.205583756345099</v>
      </c>
      <c r="P1444">
        <v>7.0361314860092303</v>
      </c>
      <c r="Q1444">
        <v>-0.141587548928509</v>
      </c>
    </row>
    <row r="1445" spans="1:17" hidden="1" x14ac:dyDescent="0.3">
      <c r="A1445" t="s">
        <v>3059</v>
      </c>
      <c r="B1445" t="s">
        <v>3060</v>
      </c>
      <c r="C1445" t="s">
        <v>3163</v>
      </c>
      <c r="D1445" t="s">
        <v>21</v>
      </c>
      <c r="E1445">
        <v>1083.45328875</v>
      </c>
      <c r="F1445">
        <v>1233.25</v>
      </c>
      <c r="G1445">
        <v>366.247419034666</v>
      </c>
      <c r="H1445">
        <v>-3.1314094692091401</v>
      </c>
      <c r="I1445">
        <v>57.569907318766298</v>
      </c>
      <c r="J1445">
        <v>-3.0250519327680299</v>
      </c>
      <c r="K1445">
        <v>1333.8619815364</v>
      </c>
      <c r="L1445">
        <v>1105.3541246034599</v>
      </c>
      <c r="M1445">
        <v>38.567563662829897</v>
      </c>
      <c r="N1445">
        <v>0.98377851114715598</v>
      </c>
      <c r="O1445">
        <v>47.452791698987198</v>
      </c>
      <c r="P1445">
        <v>434.78929514112502</v>
      </c>
    </row>
    <row r="1446" spans="1:17" hidden="1" x14ac:dyDescent="0.3">
      <c r="A1446" t="s">
        <v>3061</v>
      </c>
      <c r="B1446" t="s">
        <v>3062</v>
      </c>
      <c r="C1446" t="s">
        <v>3163</v>
      </c>
      <c r="D1446" t="s">
        <v>119</v>
      </c>
      <c r="E1446">
        <v>1078.2928727999999</v>
      </c>
      <c r="F1446">
        <v>123.94</v>
      </c>
      <c r="G1446">
        <v>-47.746858239125203</v>
      </c>
      <c r="H1446">
        <v>-7.5573748594672701</v>
      </c>
      <c r="I1446">
        <v>-29.9594132062422</v>
      </c>
      <c r="J1446">
        <v>-1.52591340129694</v>
      </c>
      <c r="K1446">
        <v>136.9006221777</v>
      </c>
      <c r="L1446">
        <v>142.322634930205</v>
      </c>
      <c r="M1446">
        <v>26.3075555796343</v>
      </c>
      <c r="N1446">
        <v>0.64138497265165195</v>
      </c>
      <c r="O1446">
        <v>56.769404550589002</v>
      </c>
      <c r="P1446">
        <v>6.3862660944205896</v>
      </c>
      <c r="Q1446">
        <v>3.5461304891825002E-2</v>
      </c>
    </row>
    <row r="1447" spans="1:17" hidden="1" x14ac:dyDescent="0.3">
      <c r="A1447" t="s">
        <v>3063</v>
      </c>
      <c r="B1447" t="s">
        <v>3064</v>
      </c>
      <c r="C1447" t="s">
        <v>3163</v>
      </c>
      <c r="D1447" t="s">
        <v>263</v>
      </c>
      <c r="E1447">
        <v>1078.2111225599999</v>
      </c>
      <c r="F1447">
        <v>673.2</v>
      </c>
      <c r="G1447">
        <v>-1.3742553349208999</v>
      </c>
      <c r="H1447">
        <v>13.491910208855099</v>
      </c>
      <c r="I1447">
        <v>17.032735175169101</v>
      </c>
      <c r="J1447">
        <v>-1.3202048099381101</v>
      </c>
      <c r="K1447">
        <v>603.380675749803</v>
      </c>
      <c r="L1447">
        <v>558.06869273003201</v>
      </c>
      <c r="M1447">
        <v>63.4683266431608</v>
      </c>
      <c r="N1447">
        <v>1.29833116345129</v>
      </c>
      <c r="O1447">
        <v>8.4373143196672498</v>
      </c>
      <c r="P1447">
        <v>67.880299251870298</v>
      </c>
    </row>
    <row r="1448" spans="1:17" hidden="1" x14ac:dyDescent="0.3">
      <c r="A1448" t="s">
        <v>3065</v>
      </c>
      <c r="B1448" t="s">
        <v>3066</v>
      </c>
      <c r="C1448" t="s">
        <v>3163</v>
      </c>
      <c r="D1448" t="s">
        <v>3067</v>
      </c>
      <c r="E1448">
        <v>1074.4482</v>
      </c>
      <c r="F1448">
        <v>544.29999999999995</v>
      </c>
      <c r="G1448">
        <v>243.40619538577101</v>
      </c>
      <c r="H1448">
        <v>7.5291455547654902</v>
      </c>
      <c r="I1448">
        <v>137.576868568495</v>
      </c>
      <c r="J1448">
        <v>26.277738612014701</v>
      </c>
      <c r="K1448">
        <v>468.07035648614698</v>
      </c>
      <c r="M1448">
        <v>81.437021103969798</v>
      </c>
      <c r="N1448">
        <v>0.76264090177133603</v>
      </c>
      <c r="O1448">
        <v>23.075509829138301</v>
      </c>
      <c r="P1448">
        <v>288.78571428571399</v>
      </c>
    </row>
    <row r="1449" spans="1:17" hidden="1" x14ac:dyDescent="0.3">
      <c r="A1449" t="s">
        <v>3068</v>
      </c>
      <c r="B1449" t="s">
        <v>3069</v>
      </c>
      <c r="C1449" t="s">
        <v>3163</v>
      </c>
      <c r="E1449">
        <v>1071.98026</v>
      </c>
      <c r="F1449">
        <v>2.0499999999999998</v>
      </c>
      <c r="G1449">
        <v>185.396081972546</v>
      </c>
      <c r="H1449">
        <v>-7.5538480654512901</v>
      </c>
      <c r="I1449">
        <v>-57.836869083698097</v>
      </c>
      <c r="J1449">
        <v>1.7745124601045299</v>
      </c>
      <c r="K1449">
        <v>2.29778857143133</v>
      </c>
      <c r="L1449">
        <v>2.4132279942542398</v>
      </c>
      <c r="M1449">
        <v>40.609127468203802</v>
      </c>
      <c r="N1449">
        <v>0.33306058302395902</v>
      </c>
      <c r="O1449">
        <v>101.46341463414601</v>
      </c>
      <c r="P1449">
        <v>212.261995430312</v>
      </c>
    </row>
    <row r="1450" spans="1:17" hidden="1" x14ac:dyDescent="0.3">
      <c r="A1450" t="s">
        <v>3070</v>
      </c>
      <c r="B1450" t="s">
        <v>3071</v>
      </c>
      <c r="C1450" t="s">
        <v>3163</v>
      </c>
      <c r="D1450" t="s">
        <v>258</v>
      </c>
      <c r="E1450">
        <v>1070.3625509999999</v>
      </c>
      <c r="F1450">
        <v>99.95</v>
      </c>
      <c r="G1450">
        <v>-41.200384447526602</v>
      </c>
      <c r="H1450">
        <v>5.4335465395032001</v>
      </c>
      <c r="I1450">
        <v>-7.8767169499879399</v>
      </c>
      <c r="J1450">
        <v>7.1351439274619102</v>
      </c>
      <c r="K1450">
        <v>96.027077424849693</v>
      </c>
      <c r="L1450">
        <v>96.611265803563896</v>
      </c>
      <c r="M1450">
        <v>63.7961275519446</v>
      </c>
      <c r="N1450">
        <v>0.99754860028837</v>
      </c>
      <c r="O1450">
        <v>32.816408204101997</v>
      </c>
      <c r="P1450">
        <v>34.721660601159201</v>
      </c>
      <c r="Q1450">
        <v>6.4176857688169997E-2</v>
      </c>
    </row>
    <row r="1451" spans="1:17" hidden="1" x14ac:dyDescent="0.3">
      <c r="A1451" t="s">
        <v>3072</v>
      </c>
      <c r="B1451" t="s">
        <v>3073</v>
      </c>
      <c r="C1451" t="s">
        <v>3163</v>
      </c>
      <c r="D1451" t="s">
        <v>455</v>
      </c>
      <c r="E1451">
        <v>1068.4102172799901</v>
      </c>
      <c r="F1451">
        <v>215.39</v>
      </c>
      <c r="G1451">
        <v>90.261102671266698</v>
      </c>
      <c r="H1451">
        <v>-0.75641242249162999</v>
      </c>
      <c r="I1451">
        <v>52.863066936775297</v>
      </c>
      <c r="J1451">
        <v>3.2672763503990301</v>
      </c>
      <c r="K1451">
        <v>222.07251585434199</v>
      </c>
      <c r="L1451">
        <v>177.871495581038</v>
      </c>
      <c r="M1451">
        <v>37.457392011304101</v>
      </c>
      <c r="N1451">
        <v>0.39893711323937903</v>
      </c>
      <c r="O1451">
        <v>25.3540090069176</v>
      </c>
      <c r="P1451">
        <v>143.65384615384599</v>
      </c>
      <c r="Q1451">
        <v>5.8707738634417E-2</v>
      </c>
    </row>
    <row r="1452" spans="1:17" hidden="1" x14ac:dyDescent="0.3">
      <c r="A1452" t="s">
        <v>3074</v>
      </c>
      <c r="B1452" t="s">
        <v>3075</v>
      </c>
      <c r="C1452" t="s">
        <v>3163</v>
      </c>
      <c r="D1452" t="s">
        <v>282</v>
      </c>
      <c r="E1452">
        <v>1067.721262064</v>
      </c>
      <c r="F1452">
        <v>20.32</v>
      </c>
      <c r="G1452">
        <v>79.428502785889293</v>
      </c>
      <c r="H1452">
        <v>-2.3058571487498298</v>
      </c>
      <c r="I1452">
        <v>-17.771601018430001</v>
      </c>
      <c r="J1452">
        <v>5.4418496489403303</v>
      </c>
      <c r="K1452">
        <v>20.916312396491499</v>
      </c>
      <c r="L1452">
        <v>19.966530830990099</v>
      </c>
      <c r="M1452">
        <v>45.759672083938199</v>
      </c>
      <c r="N1452">
        <v>0.999002964824942</v>
      </c>
      <c r="O1452">
        <v>104.97047244094399</v>
      </c>
      <c r="P1452">
        <v>130.90909090909</v>
      </c>
      <c r="Q1452">
        <v>9.0924366770543996E-2</v>
      </c>
    </row>
    <row r="1453" spans="1:17" hidden="1" x14ac:dyDescent="0.3">
      <c r="A1453" t="s">
        <v>3076</v>
      </c>
      <c r="B1453" t="s">
        <v>3077</v>
      </c>
      <c r="C1453" t="s">
        <v>3163</v>
      </c>
      <c r="D1453" t="s">
        <v>21</v>
      </c>
      <c r="E1453">
        <v>1067.3769600000001</v>
      </c>
      <c r="F1453">
        <v>565.15</v>
      </c>
      <c r="G1453">
        <v>34.905948571717701</v>
      </c>
      <c r="H1453">
        <v>-6.4305615834698102</v>
      </c>
      <c r="I1453">
        <v>8.7993189394828093</v>
      </c>
      <c r="J1453">
        <v>8.6876107889888594</v>
      </c>
      <c r="K1453">
        <v>547.71578216455305</v>
      </c>
      <c r="L1453">
        <v>486.94027359395602</v>
      </c>
      <c r="M1453">
        <v>49.224573607004402</v>
      </c>
      <c r="N1453">
        <v>1.392494764704</v>
      </c>
      <c r="O1453">
        <v>22.250729894718202</v>
      </c>
      <c r="P1453">
        <v>83.490259740259702</v>
      </c>
    </row>
    <row r="1454" spans="1:17" hidden="1" x14ac:dyDescent="0.3">
      <c r="A1454" t="s">
        <v>3078</v>
      </c>
      <c r="B1454" t="s">
        <v>3079</v>
      </c>
      <c r="C1454" t="s">
        <v>3163</v>
      </c>
      <c r="D1454" t="s">
        <v>159</v>
      </c>
      <c r="E1454">
        <v>1066.4712</v>
      </c>
      <c r="F1454">
        <v>435.65</v>
      </c>
      <c r="G1454">
        <v>66.1130455677051</v>
      </c>
      <c r="H1454">
        <v>1.50653422483418</v>
      </c>
      <c r="I1454">
        <v>80.475423275105797</v>
      </c>
      <c r="J1454">
        <v>8.0478360288493498</v>
      </c>
      <c r="K1454">
        <v>419.54011173767401</v>
      </c>
      <c r="M1454">
        <v>68.891794738619197</v>
      </c>
      <c r="N1454">
        <v>0.82241720917067596</v>
      </c>
      <c r="O1454">
        <v>27.395845288649099</v>
      </c>
      <c r="P1454">
        <v>113.763493621197</v>
      </c>
    </row>
    <row r="1455" spans="1:17" hidden="1" x14ac:dyDescent="0.3">
      <c r="A1455" t="s">
        <v>3080</v>
      </c>
      <c r="B1455" t="s">
        <v>3081</v>
      </c>
      <c r="C1455" t="s">
        <v>3163</v>
      </c>
      <c r="D1455" t="s">
        <v>400</v>
      </c>
      <c r="E1455">
        <v>1063.7145789599999</v>
      </c>
      <c r="F1455">
        <v>53.35</v>
      </c>
      <c r="G1455">
        <v>-58.468477560329603</v>
      </c>
      <c r="H1455">
        <v>-5.0745790119996697</v>
      </c>
      <c r="I1455">
        <v>-25.684984082342002</v>
      </c>
      <c r="J1455">
        <v>1.35159483470186</v>
      </c>
      <c r="K1455">
        <v>57.429298245992001</v>
      </c>
      <c r="L1455">
        <v>65.659565850884604</v>
      </c>
      <c r="M1455">
        <v>41.463999212840697</v>
      </c>
      <c r="N1455">
        <v>0.21652438245625999</v>
      </c>
      <c r="O1455">
        <v>59.3252108716026</v>
      </c>
      <c r="P1455">
        <v>2.2814417177914099</v>
      </c>
      <c r="Q1455">
        <v>-5.4776056040618998E-2</v>
      </c>
    </row>
    <row r="1456" spans="1:17" hidden="1" x14ac:dyDescent="0.3">
      <c r="A1456" t="s">
        <v>3082</v>
      </c>
      <c r="B1456" t="s">
        <v>3083</v>
      </c>
      <c r="C1456" t="s">
        <v>3163</v>
      </c>
      <c r="D1456" t="s">
        <v>184</v>
      </c>
      <c r="E1456">
        <v>1058.6849999999999</v>
      </c>
      <c r="F1456">
        <v>97.8</v>
      </c>
      <c r="G1456">
        <v>-41.6297272977516</v>
      </c>
      <c r="H1456">
        <v>-1.35943929757732</v>
      </c>
      <c r="I1456">
        <v>-29.832360771497498</v>
      </c>
      <c r="J1456">
        <v>-0.56748861521684102</v>
      </c>
      <c r="K1456">
        <v>103.229862141472</v>
      </c>
      <c r="L1456">
        <v>108.075558201029</v>
      </c>
      <c r="M1456">
        <v>40.934632792546303</v>
      </c>
      <c r="N1456">
        <v>0.39096924767961799</v>
      </c>
      <c r="O1456">
        <v>47.239263803680899</v>
      </c>
      <c r="P1456">
        <v>8.3656509695290797</v>
      </c>
      <c r="Q1456">
        <v>1.7405232794409E-2</v>
      </c>
    </row>
    <row r="1457" spans="1:17" hidden="1" x14ac:dyDescent="0.3">
      <c r="A1457" t="s">
        <v>3084</v>
      </c>
      <c r="B1457" t="s">
        <v>3085</v>
      </c>
      <c r="C1457" t="s">
        <v>3163</v>
      </c>
      <c r="D1457" t="s">
        <v>274</v>
      </c>
      <c r="E1457">
        <v>1055.8978407</v>
      </c>
      <c r="F1457">
        <v>199</v>
      </c>
      <c r="G1457">
        <v>21.807975223594202</v>
      </c>
      <c r="H1457">
        <v>-1.2712040034596701</v>
      </c>
      <c r="I1457">
        <v>47.721907083773601</v>
      </c>
      <c r="J1457">
        <v>7.4665016891870604</v>
      </c>
      <c r="K1457">
        <v>186.94324702759499</v>
      </c>
      <c r="L1457">
        <v>156.67929521957899</v>
      </c>
      <c r="M1457">
        <v>62.951281225467199</v>
      </c>
      <c r="N1457">
        <v>0.231974052022626</v>
      </c>
      <c r="O1457">
        <v>13.2010050251256</v>
      </c>
      <c r="P1457">
        <v>85.807656395891698</v>
      </c>
    </row>
    <row r="1458" spans="1:17" hidden="1" x14ac:dyDescent="0.3">
      <c r="A1458" t="s">
        <v>3086</v>
      </c>
      <c r="B1458" t="s">
        <v>3087</v>
      </c>
      <c r="C1458" t="s">
        <v>3163</v>
      </c>
      <c r="D1458" t="s">
        <v>258</v>
      </c>
      <c r="E1458">
        <v>1052.38860714</v>
      </c>
      <c r="F1458">
        <v>83.56</v>
      </c>
      <c r="G1458">
        <v>-24.1492570349013</v>
      </c>
      <c r="H1458">
        <v>-3.2753298484515501</v>
      </c>
      <c r="I1458">
        <v>-5.7175932583520099</v>
      </c>
      <c r="J1458">
        <v>7.0540621786786399</v>
      </c>
      <c r="K1458">
        <v>81.118718522151696</v>
      </c>
      <c r="L1458">
        <v>79.374195560458801</v>
      </c>
      <c r="M1458">
        <v>58.158003797983298</v>
      </c>
      <c r="N1458">
        <v>0.70347646709219902</v>
      </c>
      <c r="O1458">
        <v>20.811393011010001</v>
      </c>
      <c r="P1458">
        <v>26.990881458966498</v>
      </c>
      <c r="Q1458">
        <v>-7.8559092706019004E-2</v>
      </c>
    </row>
    <row r="1459" spans="1:17" hidden="1" x14ac:dyDescent="0.3">
      <c r="A1459" t="s">
        <v>3088</v>
      </c>
      <c r="B1459" t="s">
        <v>3089</v>
      </c>
      <c r="C1459" t="s">
        <v>3163</v>
      </c>
      <c r="D1459" t="s">
        <v>21</v>
      </c>
      <c r="E1459">
        <v>1048.80072511</v>
      </c>
      <c r="F1459">
        <v>2153.3000000000002</v>
      </c>
      <c r="G1459">
        <v>153.71262586075599</v>
      </c>
      <c r="H1459">
        <v>14.9896306565667</v>
      </c>
      <c r="I1459">
        <v>2.1953749482263198</v>
      </c>
      <c r="J1459">
        <v>24.5556873141065</v>
      </c>
      <c r="K1459">
        <v>1851.8313814979699</v>
      </c>
      <c r="L1459">
        <v>1667.49122151351</v>
      </c>
      <c r="M1459">
        <v>69.362044140560201</v>
      </c>
      <c r="N1459">
        <v>0.64948461401114799</v>
      </c>
      <c r="O1459">
        <v>7.2772024334741801</v>
      </c>
      <c r="P1459">
        <v>199.069444444444</v>
      </c>
      <c r="Q1459">
        <v>0.18261271265600401</v>
      </c>
    </row>
    <row r="1460" spans="1:17" hidden="1" x14ac:dyDescent="0.3">
      <c r="A1460" t="s">
        <v>3090</v>
      </c>
      <c r="B1460" t="s">
        <v>3091</v>
      </c>
      <c r="C1460" t="s">
        <v>3163</v>
      </c>
      <c r="D1460" t="s">
        <v>1462</v>
      </c>
      <c r="E1460">
        <v>1048.5112164120001</v>
      </c>
      <c r="F1460">
        <v>77.94</v>
      </c>
      <c r="G1460">
        <v>-27.3892063741662</v>
      </c>
      <c r="H1460">
        <v>-6.1867716540074298</v>
      </c>
      <c r="I1460">
        <v>18.3780763403153</v>
      </c>
      <c r="J1460">
        <v>3.9432929479094101</v>
      </c>
      <c r="K1460">
        <v>82.688191090056506</v>
      </c>
      <c r="L1460">
        <v>74.300740173654702</v>
      </c>
      <c r="M1460">
        <v>32.387285317649898</v>
      </c>
      <c r="N1460">
        <v>0.306642608511071</v>
      </c>
      <c r="O1460">
        <v>25.994354631768001</v>
      </c>
      <c r="P1460">
        <v>52.823529411764603</v>
      </c>
      <c r="Q1460">
        <v>-2.0478197886190999E-2</v>
      </c>
    </row>
    <row r="1461" spans="1:17" hidden="1" x14ac:dyDescent="0.3">
      <c r="A1461" t="s">
        <v>3092</v>
      </c>
      <c r="B1461" t="s">
        <v>3093</v>
      </c>
      <c r="C1461" t="s">
        <v>3163</v>
      </c>
      <c r="D1461" t="s">
        <v>1278</v>
      </c>
      <c r="E1461">
        <v>1044.3316754</v>
      </c>
      <c r="F1461">
        <v>396.5</v>
      </c>
      <c r="G1461">
        <v>32.884287992677599</v>
      </c>
      <c r="H1461">
        <v>3.6290232780226601</v>
      </c>
      <c r="I1461">
        <v>49.697323321019901</v>
      </c>
      <c r="J1461">
        <v>8.4621818367982993</v>
      </c>
      <c r="K1461">
        <v>358.09108293617101</v>
      </c>
      <c r="L1461">
        <v>296.01301801557202</v>
      </c>
      <c r="M1461">
        <v>53.6949494238455</v>
      </c>
      <c r="N1461">
        <v>0.41090387374461901</v>
      </c>
      <c r="O1461">
        <v>15.4350567465321</v>
      </c>
      <c r="P1461">
        <v>117.85714285714199</v>
      </c>
      <c r="Q1461">
        <v>0.146520593908434</v>
      </c>
    </row>
    <row r="1462" spans="1:17" hidden="1" x14ac:dyDescent="0.3">
      <c r="A1462" t="s">
        <v>3094</v>
      </c>
      <c r="B1462" t="s">
        <v>3095</v>
      </c>
      <c r="C1462" t="s">
        <v>3163</v>
      </c>
      <c r="E1462">
        <v>1042.607025</v>
      </c>
      <c r="F1462">
        <v>153</v>
      </c>
      <c r="G1462">
        <v>241.631196368823</v>
      </c>
      <c r="H1462">
        <v>5.99818703235053</v>
      </c>
      <c r="I1462">
        <v>493.91739171693598</v>
      </c>
      <c r="J1462">
        <v>9.3274251793143694</v>
      </c>
      <c r="K1462">
        <v>116.623873757265</v>
      </c>
      <c r="M1462">
        <v>85.810296262970695</v>
      </c>
      <c r="N1462">
        <v>0.64990409657436499</v>
      </c>
      <c r="O1462">
        <v>0</v>
      </c>
      <c r="P1462">
        <v>568.41415465268597</v>
      </c>
    </row>
    <row r="1463" spans="1:17" hidden="1" x14ac:dyDescent="0.3">
      <c r="A1463" t="s">
        <v>3096</v>
      </c>
      <c r="B1463" t="s">
        <v>3097</v>
      </c>
      <c r="C1463" t="s">
        <v>3163</v>
      </c>
      <c r="D1463" t="s">
        <v>600</v>
      </c>
      <c r="E1463">
        <v>1042.27768044</v>
      </c>
      <c r="F1463">
        <v>63.62</v>
      </c>
      <c r="G1463">
        <v>-11.4031185394352</v>
      </c>
      <c r="H1463">
        <v>-5.8665278966062404</v>
      </c>
      <c r="I1463">
        <v>1.6130561778863199</v>
      </c>
      <c r="J1463">
        <v>3.5793122095466501</v>
      </c>
      <c r="K1463">
        <v>67.527142184461695</v>
      </c>
      <c r="L1463">
        <v>62.9829312340662</v>
      </c>
      <c r="M1463">
        <v>36.317911499721099</v>
      </c>
      <c r="N1463">
        <v>0.221150877244357</v>
      </c>
      <c r="O1463">
        <v>23.9390128890286</v>
      </c>
      <c r="P1463">
        <v>42.966292134831399</v>
      </c>
      <c r="Q1463">
        <v>-8.7292816319360002E-3</v>
      </c>
    </row>
    <row r="1464" spans="1:17" hidden="1" x14ac:dyDescent="0.3">
      <c r="A1464" t="s">
        <v>3098</v>
      </c>
      <c r="B1464" t="s">
        <v>3099</v>
      </c>
      <c r="C1464" t="s">
        <v>3163</v>
      </c>
      <c r="D1464" t="s">
        <v>483</v>
      </c>
      <c r="E1464">
        <v>1038.8146311999999</v>
      </c>
      <c r="F1464">
        <v>743.5</v>
      </c>
      <c r="G1464">
        <v>-22.566271176780699</v>
      </c>
      <c r="H1464">
        <v>-5.8696063273521997</v>
      </c>
      <c r="I1464">
        <v>-32.7887292745419</v>
      </c>
      <c r="J1464">
        <v>3.8940649432096901</v>
      </c>
      <c r="K1464">
        <v>756.33314499480502</v>
      </c>
      <c r="M1464">
        <v>49.434952203974902</v>
      </c>
      <c r="N1464">
        <v>0.42537000809654701</v>
      </c>
      <c r="O1464">
        <v>37.451244115669098</v>
      </c>
      <c r="P1464">
        <v>18.401146588104101</v>
      </c>
    </row>
    <row r="1465" spans="1:17" hidden="1" x14ac:dyDescent="0.3">
      <c r="A1465" t="s">
        <v>3100</v>
      </c>
      <c r="B1465" t="s">
        <v>3101</v>
      </c>
      <c r="C1465" t="s">
        <v>3163</v>
      </c>
      <c r="D1465" t="s">
        <v>429</v>
      </c>
      <c r="E1465">
        <v>1037.572197852</v>
      </c>
      <c r="F1465">
        <v>42.23</v>
      </c>
      <c r="G1465">
        <v>-39.613847342063004</v>
      </c>
      <c r="H1465">
        <v>-8.4018407801733996</v>
      </c>
      <c r="I1465">
        <v>-23.127874374703399</v>
      </c>
      <c r="J1465">
        <v>0.54775563808087702</v>
      </c>
      <c r="K1465">
        <v>45.056218316529701</v>
      </c>
      <c r="L1465">
        <v>45.8876320705075</v>
      </c>
      <c r="M1465">
        <v>40.9679215937268</v>
      </c>
      <c r="N1465">
        <v>0.28885616815149101</v>
      </c>
      <c r="O1465">
        <v>43.263083116268</v>
      </c>
      <c r="P1465">
        <v>22.761627906976699</v>
      </c>
    </row>
    <row r="1466" spans="1:17" hidden="1" x14ac:dyDescent="0.3">
      <c r="A1466" t="s">
        <v>3102</v>
      </c>
      <c r="B1466" t="s">
        <v>3103</v>
      </c>
      <c r="C1466" t="s">
        <v>3163</v>
      </c>
      <c r="D1466" t="s">
        <v>274</v>
      </c>
      <c r="E1466">
        <v>1035.96255</v>
      </c>
      <c r="F1466">
        <v>817.65</v>
      </c>
      <c r="G1466">
        <v>-18.875422802016999</v>
      </c>
      <c r="H1466">
        <v>11.1731538721408</v>
      </c>
      <c r="I1466">
        <v>-4.5130450946162597</v>
      </c>
      <c r="J1466">
        <v>15.0835288951682</v>
      </c>
      <c r="M1466">
        <v>58.599992346419299</v>
      </c>
      <c r="O1466">
        <v>6.4024949550541104</v>
      </c>
      <c r="P1466">
        <v>19.890029325513201</v>
      </c>
    </row>
    <row r="1467" spans="1:17" hidden="1" x14ac:dyDescent="0.3">
      <c r="A1467" t="s">
        <v>3104</v>
      </c>
      <c r="B1467" t="s">
        <v>3105</v>
      </c>
      <c r="C1467" t="s">
        <v>3163</v>
      </c>
      <c r="D1467" t="s">
        <v>429</v>
      </c>
      <c r="E1467">
        <v>1035.6216097049901</v>
      </c>
      <c r="F1467">
        <v>365.65</v>
      </c>
      <c r="G1467">
        <v>25.393091330908099</v>
      </c>
      <c r="H1467">
        <v>13.524303751881201</v>
      </c>
      <c r="I1467">
        <v>29.855817958025298</v>
      </c>
      <c r="J1467">
        <v>18.282309341352001</v>
      </c>
      <c r="K1467">
        <v>324.74345681747002</v>
      </c>
      <c r="L1467">
        <v>287.63556803286798</v>
      </c>
      <c r="M1467">
        <v>77.980735702110493</v>
      </c>
      <c r="N1467">
        <v>1.1717158333558</v>
      </c>
      <c r="O1467">
        <v>2.4887187200875101</v>
      </c>
      <c r="P1467">
        <v>93.312186095691203</v>
      </c>
      <c r="Q1467">
        <v>0.105020503134334</v>
      </c>
    </row>
    <row r="1468" spans="1:17" hidden="1" x14ac:dyDescent="0.3">
      <c r="A1468" t="s">
        <v>3106</v>
      </c>
      <c r="B1468" t="s">
        <v>3107</v>
      </c>
      <c r="C1468" t="s">
        <v>3163</v>
      </c>
      <c r="D1468" t="s">
        <v>133</v>
      </c>
      <c r="E1468">
        <v>1032.84835284</v>
      </c>
      <c r="F1468">
        <v>535.45000000000005</v>
      </c>
      <c r="G1468">
        <v>289.1791525873</v>
      </c>
      <c r="H1468">
        <v>-6.5887766441730298</v>
      </c>
      <c r="I1468">
        <v>27.923949169645699</v>
      </c>
      <c r="J1468">
        <v>4.1049021433117101</v>
      </c>
      <c r="K1468">
        <v>513.820329363106</v>
      </c>
      <c r="L1468">
        <v>392.48262018728599</v>
      </c>
      <c r="M1468">
        <v>36.349178183767798</v>
      </c>
      <c r="N1468">
        <v>0.60218523691241499</v>
      </c>
      <c r="O1468">
        <v>19.338873844429902</v>
      </c>
      <c r="P1468">
        <v>365.60869565217303</v>
      </c>
      <c r="Q1468">
        <v>0.26166612061111999</v>
      </c>
    </row>
    <row r="1469" spans="1:17" hidden="1" x14ac:dyDescent="0.3">
      <c r="A1469" t="s">
        <v>3108</v>
      </c>
      <c r="B1469" t="s">
        <v>3109</v>
      </c>
      <c r="C1469" t="s">
        <v>3163</v>
      </c>
      <c r="D1469" t="s">
        <v>106</v>
      </c>
      <c r="E1469">
        <v>1031.02459007999</v>
      </c>
      <c r="F1469">
        <v>346.2</v>
      </c>
      <c r="G1469">
        <v>94.136320822477003</v>
      </c>
      <c r="H1469">
        <v>-7.1093482797378202</v>
      </c>
      <c r="I1469">
        <v>-17.537138822645598</v>
      </c>
      <c r="J1469">
        <v>6.0444911045914296</v>
      </c>
      <c r="K1469">
        <v>359.17947534201699</v>
      </c>
      <c r="L1469">
        <v>317.58995674820301</v>
      </c>
      <c r="M1469">
        <v>43.638952110579901</v>
      </c>
      <c r="N1469">
        <v>0.65082457535885396</v>
      </c>
      <c r="O1469">
        <v>22.299248989023599</v>
      </c>
      <c r="P1469">
        <v>154.371785451873</v>
      </c>
      <c r="Q1469">
        <v>0.101489320524022</v>
      </c>
    </row>
    <row r="1470" spans="1:17" hidden="1" x14ac:dyDescent="0.3">
      <c r="A1470" t="s">
        <v>3110</v>
      </c>
      <c r="B1470" t="s">
        <v>3111</v>
      </c>
      <c r="C1470" t="s">
        <v>3163</v>
      </c>
      <c r="D1470" t="s">
        <v>539</v>
      </c>
      <c r="E1470">
        <v>1030.617</v>
      </c>
      <c r="F1470">
        <v>1282.5</v>
      </c>
      <c r="G1470">
        <v>47.9468843638818</v>
      </c>
      <c r="H1470">
        <v>5.1286776862507004</v>
      </c>
      <c r="I1470">
        <v>-12.409880868604001</v>
      </c>
      <c r="J1470">
        <v>7.1124545699344397</v>
      </c>
      <c r="K1470">
        <v>1268.8016719572699</v>
      </c>
      <c r="L1470">
        <v>1186.1127219242401</v>
      </c>
      <c r="M1470">
        <v>38.742426677454198</v>
      </c>
      <c r="N1470">
        <v>1.2086197766467299</v>
      </c>
      <c r="O1470">
        <v>26.300194931773799</v>
      </c>
      <c r="P1470">
        <v>80.252986647926903</v>
      </c>
      <c r="Q1470">
        <v>0.13651633485148901</v>
      </c>
    </row>
    <row r="1471" spans="1:17" hidden="1" x14ac:dyDescent="0.3">
      <c r="A1471" t="s">
        <v>3112</v>
      </c>
      <c r="B1471" t="s">
        <v>3113</v>
      </c>
      <c r="C1471" t="s">
        <v>3163</v>
      </c>
      <c r="D1471" t="s">
        <v>133</v>
      </c>
      <c r="E1471">
        <v>1028.6410884879999</v>
      </c>
      <c r="F1471">
        <v>76.63</v>
      </c>
      <c r="G1471">
        <v>88.689642097789999</v>
      </c>
      <c r="H1471">
        <v>6.4263811063526504</v>
      </c>
      <c r="I1471">
        <v>61.655555158726102</v>
      </c>
      <c r="J1471">
        <v>-9.8121556834886405</v>
      </c>
      <c r="K1471">
        <v>72.009874165826204</v>
      </c>
      <c r="L1471">
        <v>53.898576633689103</v>
      </c>
      <c r="M1471">
        <v>33.292290379308596</v>
      </c>
      <c r="N1471">
        <v>4.0249367817530801E-2</v>
      </c>
      <c r="O1471">
        <v>22.3672191047892</v>
      </c>
      <c r="P1471">
        <v>160.64625850340099</v>
      </c>
      <c r="Q1471">
        <v>0.13959416841945901</v>
      </c>
    </row>
    <row r="1472" spans="1:17" hidden="1" x14ac:dyDescent="0.3">
      <c r="A1472" t="s">
        <v>3114</v>
      </c>
      <c r="B1472" t="s">
        <v>3115</v>
      </c>
      <c r="C1472" t="s">
        <v>3163</v>
      </c>
      <c r="D1472" t="s">
        <v>184</v>
      </c>
      <c r="E1472">
        <v>1026.6239519999999</v>
      </c>
      <c r="F1472">
        <v>952.2</v>
      </c>
      <c r="G1472">
        <v>-50.044614546914303</v>
      </c>
      <c r="H1472">
        <v>2.0204657539767101</v>
      </c>
      <c r="I1472">
        <v>-33.7865514987217</v>
      </c>
      <c r="J1472">
        <v>1.5135382719172501</v>
      </c>
      <c r="K1472">
        <v>1001.5063629895</v>
      </c>
      <c r="L1472">
        <v>1095.6122397507099</v>
      </c>
      <c r="M1472">
        <v>44.888861954334601</v>
      </c>
      <c r="N1472">
        <v>1.21612685855306</v>
      </c>
      <c r="O1472">
        <v>60.155429531610899</v>
      </c>
      <c r="P1472">
        <v>2.321083172147</v>
      </c>
      <c r="Q1472">
        <v>6.0816294197033001E-2</v>
      </c>
    </row>
    <row r="1473" spans="1:17" hidden="1" x14ac:dyDescent="0.3">
      <c r="A1473" t="s">
        <v>3116</v>
      </c>
      <c r="B1473" t="s">
        <v>3117</v>
      </c>
      <c r="C1473" t="s">
        <v>3163</v>
      </c>
      <c r="D1473" t="s">
        <v>3118</v>
      </c>
      <c r="E1473">
        <v>1025.9626716299999</v>
      </c>
      <c r="F1473">
        <v>215.22</v>
      </c>
      <c r="G1473">
        <v>-14.5088265352909</v>
      </c>
      <c r="H1473">
        <v>5.8021373034175401</v>
      </c>
      <c r="I1473">
        <v>-30.468086922463101</v>
      </c>
      <c r="J1473">
        <v>2.4638095707269101</v>
      </c>
      <c r="K1473">
        <v>216.211471535615</v>
      </c>
      <c r="L1473">
        <v>224.23281422959499</v>
      </c>
      <c r="M1473">
        <v>52.962258796070699</v>
      </c>
      <c r="N1473">
        <v>0.60832974600049805</v>
      </c>
      <c r="O1473">
        <v>66.713130749930301</v>
      </c>
      <c r="P1473">
        <v>28.951467944877098</v>
      </c>
      <c r="Q1473">
        <v>4.8347946801450001E-3</v>
      </c>
    </row>
    <row r="1474" spans="1:17" hidden="1" x14ac:dyDescent="0.3">
      <c r="A1474" t="s">
        <v>3119</v>
      </c>
      <c r="B1474" t="s">
        <v>3120</v>
      </c>
      <c r="C1474" t="s">
        <v>3163</v>
      </c>
      <c r="D1474" t="s">
        <v>274</v>
      </c>
      <c r="E1474">
        <v>1025.752</v>
      </c>
      <c r="F1474">
        <v>1831.7</v>
      </c>
      <c r="G1474">
        <v>-1.9503066790292001</v>
      </c>
      <c r="H1474">
        <v>-6.5909174518341898</v>
      </c>
      <c r="I1474">
        <v>21.844417894933699</v>
      </c>
      <c r="J1474">
        <v>4.5929899176063804</v>
      </c>
      <c r="K1474">
        <v>1686.6005012273899</v>
      </c>
      <c r="L1474">
        <v>1556.6739233471201</v>
      </c>
      <c r="M1474">
        <v>70.096339492617801</v>
      </c>
      <c r="N1474">
        <v>0.73792826512653997</v>
      </c>
      <c r="O1474">
        <v>2.9071354479445399</v>
      </c>
      <c r="P1474">
        <v>45.1196323878941</v>
      </c>
      <c r="Q1474">
        <v>6.2932840664628995E-2</v>
      </c>
    </row>
    <row r="1475" spans="1:17" hidden="1" x14ac:dyDescent="0.3">
      <c r="A1475" t="s">
        <v>3121</v>
      </c>
      <c r="B1475" t="s">
        <v>3122</v>
      </c>
      <c r="C1475" t="s">
        <v>3163</v>
      </c>
      <c r="D1475" t="s">
        <v>51</v>
      </c>
      <c r="E1475">
        <v>1024.4998045100001</v>
      </c>
      <c r="F1475">
        <v>797.45</v>
      </c>
      <c r="G1475">
        <v>41.448130958874998</v>
      </c>
      <c r="H1475">
        <v>-6.0230288538873102</v>
      </c>
      <c r="I1475">
        <v>19.974244796192199</v>
      </c>
      <c r="J1475">
        <v>1.0079488335807001</v>
      </c>
      <c r="K1475">
        <v>818.16677346689005</v>
      </c>
      <c r="L1475">
        <v>728.09031227627997</v>
      </c>
      <c r="M1475">
        <v>37.447706794324901</v>
      </c>
      <c r="N1475">
        <v>0.687486941121083</v>
      </c>
      <c r="O1475">
        <v>19.135995987209199</v>
      </c>
      <c r="P1475">
        <v>72.963886780175599</v>
      </c>
      <c r="Q1475">
        <v>8.4771646683652002E-2</v>
      </c>
    </row>
    <row r="1476" spans="1:17" hidden="1" x14ac:dyDescent="0.3">
      <c r="A1476" t="s">
        <v>3123</v>
      </c>
      <c r="B1476" t="s">
        <v>3124</v>
      </c>
      <c r="C1476" t="s">
        <v>3163</v>
      </c>
      <c r="D1476" t="s">
        <v>48</v>
      </c>
      <c r="E1476">
        <v>1023.57155076</v>
      </c>
      <c r="F1476">
        <v>424.05</v>
      </c>
      <c r="G1476">
        <v>44.814248485554302</v>
      </c>
      <c r="H1476">
        <v>-12.0337964655942</v>
      </c>
      <c r="I1476">
        <v>59.176626192954998</v>
      </c>
      <c r="J1476">
        <v>18.297407389326299</v>
      </c>
      <c r="M1476">
        <v>43.883930311682803</v>
      </c>
      <c r="O1476">
        <v>64.001886569979902</v>
      </c>
      <c r="P1476">
        <v>90.199596322045295</v>
      </c>
    </row>
    <row r="1477" spans="1:17" hidden="1" x14ac:dyDescent="0.3">
      <c r="A1477" t="s">
        <v>3125</v>
      </c>
      <c r="B1477" t="s">
        <v>3126</v>
      </c>
      <c r="C1477" t="s">
        <v>3163</v>
      </c>
      <c r="D1477" t="s">
        <v>51</v>
      </c>
      <c r="E1477">
        <v>1021.032</v>
      </c>
      <c r="F1477">
        <v>203.75</v>
      </c>
      <c r="G1477">
        <v>30.106351565346898</v>
      </c>
      <c r="H1477">
        <v>-1.98127575712653</v>
      </c>
      <c r="I1477">
        <v>-21.847250989519399</v>
      </c>
      <c r="J1477">
        <v>9.0917126302837801</v>
      </c>
      <c r="K1477">
        <v>210.24817722294199</v>
      </c>
      <c r="L1477">
        <v>204.63527515139299</v>
      </c>
      <c r="M1477">
        <v>48.668304587242602</v>
      </c>
      <c r="N1477">
        <v>0.74501630059497503</v>
      </c>
      <c r="O1477">
        <v>30.061349693251501</v>
      </c>
      <c r="P1477">
        <v>63.654618473895503</v>
      </c>
      <c r="Q1477">
        <v>6.3483153958779001E-2</v>
      </c>
    </row>
    <row r="1478" spans="1:17" hidden="1" x14ac:dyDescent="0.3">
      <c r="A1478" t="s">
        <v>3127</v>
      </c>
      <c r="B1478" t="s">
        <v>3128</v>
      </c>
      <c r="C1478" t="s">
        <v>3163</v>
      </c>
      <c r="D1478" t="s">
        <v>600</v>
      </c>
      <c r="E1478">
        <v>1016.899371295</v>
      </c>
      <c r="F1478">
        <v>2315.0500000000002</v>
      </c>
      <c r="G1478">
        <v>9.7152074861872695</v>
      </c>
      <c r="H1478">
        <v>-8.39428199534348</v>
      </c>
      <c r="I1478">
        <v>9.9923635035639897</v>
      </c>
      <c r="J1478">
        <v>3.4877521090573098</v>
      </c>
      <c r="K1478">
        <v>2425.5737364360202</v>
      </c>
      <c r="L1478">
        <v>2187.7034232176302</v>
      </c>
      <c r="M1478">
        <v>45.810692496911003</v>
      </c>
      <c r="N1478">
        <v>0.52343787577827805</v>
      </c>
      <c r="O1478">
        <v>33.863199498930904</v>
      </c>
      <c r="P1478">
        <v>52.808580858085797</v>
      </c>
      <c r="Q1478">
        <v>5.8887906941088003E-2</v>
      </c>
    </row>
    <row r="1479" spans="1:17" hidden="1" x14ac:dyDescent="0.3">
      <c r="A1479" t="s">
        <v>3129</v>
      </c>
      <c r="B1479" t="s">
        <v>3130</v>
      </c>
      <c r="C1479" t="s">
        <v>3163</v>
      </c>
      <c r="D1479" t="s">
        <v>600</v>
      </c>
      <c r="E1479">
        <v>1015.779258995</v>
      </c>
      <c r="F1479">
        <v>281.64999999999998</v>
      </c>
      <c r="G1479">
        <v>-20.542772649913498</v>
      </c>
      <c r="H1479">
        <v>-6.7720308402184699</v>
      </c>
      <c r="I1479">
        <v>-13.278592998911501</v>
      </c>
      <c r="J1479">
        <v>10.0156006402171</v>
      </c>
      <c r="K1479">
        <v>302.259942438579</v>
      </c>
      <c r="L1479">
        <v>298.15168647046301</v>
      </c>
      <c r="M1479">
        <v>41.600428900510998</v>
      </c>
      <c r="N1479">
        <v>0.238123125082428</v>
      </c>
      <c r="O1479">
        <v>36.516953665897397</v>
      </c>
      <c r="P1479">
        <v>25.177777777777699</v>
      </c>
      <c r="Q1479">
        <v>-4.6751500896215999E-2</v>
      </c>
    </row>
    <row r="1480" spans="1:17" hidden="1" x14ac:dyDescent="0.3">
      <c r="A1480" t="s">
        <v>3131</v>
      </c>
      <c r="B1480" t="s">
        <v>3132</v>
      </c>
      <c r="C1480" t="s">
        <v>3163</v>
      </c>
      <c r="D1480" t="s">
        <v>274</v>
      </c>
      <c r="E1480">
        <v>1015.074996598</v>
      </c>
      <c r="F1480">
        <v>271.22000000000003</v>
      </c>
      <c r="G1480">
        <v>6.6282047683505398</v>
      </c>
      <c r="H1480">
        <v>34.673316440376702</v>
      </c>
      <c r="I1480">
        <v>20.9905824757512</v>
      </c>
      <c r="J1480">
        <v>15.150554310531</v>
      </c>
      <c r="O1480">
        <v>0</v>
      </c>
      <c r="P1480">
        <v>40.492100492100498</v>
      </c>
    </row>
    <row r="1481" spans="1:17" hidden="1" x14ac:dyDescent="0.3">
      <c r="A1481" t="s">
        <v>3133</v>
      </c>
      <c r="B1481" t="s">
        <v>3134</v>
      </c>
      <c r="C1481" t="s">
        <v>3163</v>
      </c>
      <c r="D1481" t="s">
        <v>138</v>
      </c>
      <c r="E1481">
        <v>1014.26599197</v>
      </c>
      <c r="F1481">
        <v>805.95</v>
      </c>
      <c r="G1481">
        <v>46.755370471575198</v>
      </c>
      <c r="H1481">
        <v>-12.9540410386887</v>
      </c>
      <c r="I1481">
        <v>9.3884787686914599</v>
      </c>
      <c r="J1481">
        <v>28.126788259077301</v>
      </c>
      <c r="K1481">
        <v>858.08911339079305</v>
      </c>
      <c r="L1481">
        <v>763.90579281145904</v>
      </c>
      <c r="M1481">
        <v>58.419550703620402</v>
      </c>
      <c r="N1481">
        <v>0.92181069958847695</v>
      </c>
      <c r="O1481">
        <v>78.9813263850114</v>
      </c>
      <c r="P1481">
        <v>103.01007556675</v>
      </c>
    </row>
    <row r="1482" spans="1:17" hidden="1" x14ac:dyDescent="0.3">
      <c r="A1482" t="s">
        <v>3135</v>
      </c>
      <c r="B1482" t="s">
        <v>3136</v>
      </c>
      <c r="C1482" t="s">
        <v>3163</v>
      </c>
      <c r="D1482" t="s">
        <v>460</v>
      </c>
      <c r="E1482">
        <v>1013.6958</v>
      </c>
      <c r="F1482">
        <v>92.28</v>
      </c>
      <c r="G1482">
        <v>-40.461419075743002</v>
      </c>
      <c r="H1482">
        <v>-0.66021429489428896</v>
      </c>
      <c r="I1482">
        <v>9.8026272715039902</v>
      </c>
      <c r="J1482">
        <v>3.2466058313450001</v>
      </c>
      <c r="K1482">
        <v>83.4076496267528</v>
      </c>
      <c r="L1482">
        <v>80.901081594118807</v>
      </c>
      <c r="M1482">
        <v>61.551903461591998</v>
      </c>
      <c r="N1482">
        <v>1.8899548837370199</v>
      </c>
      <c r="O1482">
        <v>28.359341135674001</v>
      </c>
      <c r="P1482">
        <v>39.818181818181799</v>
      </c>
      <c r="Q1482">
        <v>4.9452193175380001E-3</v>
      </c>
    </row>
    <row r="1483" spans="1:17" hidden="1" x14ac:dyDescent="0.3">
      <c r="A1483" t="s">
        <v>3137</v>
      </c>
      <c r="B1483" t="s">
        <v>3138</v>
      </c>
      <c r="C1483" t="s">
        <v>3163</v>
      </c>
      <c r="D1483" t="s">
        <v>539</v>
      </c>
      <c r="E1483">
        <v>1012.976575875</v>
      </c>
      <c r="F1483">
        <v>301.95</v>
      </c>
      <c r="G1483">
        <v>69.078278625297401</v>
      </c>
      <c r="H1483">
        <v>0.96645180714156198</v>
      </c>
      <c r="I1483">
        <v>60.137973683597401</v>
      </c>
      <c r="J1483">
        <v>14.776033968703301</v>
      </c>
      <c r="K1483">
        <v>277.94619387252101</v>
      </c>
      <c r="L1483">
        <v>226.558507625001</v>
      </c>
      <c r="M1483">
        <v>65.462626537128401</v>
      </c>
      <c r="N1483">
        <v>1.0408327951940499</v>
      </c>
      <c r="O1483">
        <v>9.1571452227189898</v>
      </c>
      <c r="P1483">
        <v>129.097116843702</v>
      </c>
      <c r="Q1483">
        <v>0.114241846302163</v>
      </c>
    </row>
    <row r="1484" spans="1:17" hidden="1" x14ac:dyDescent="0.3">
      <c r="A1484" t="s">
        <v>3139</v>
      </c>
      <c r="B1484" t="s">
        <v>3140</v>
      </c>
      <c r="C1484" t="s">
        <v>3163</v>
      </c>
      <c r="D1484" t="s">
        <v>225</v>
      </c>
      <c r="E1484">
        <v>1007.11145085</v>
      </c>
      <c r="F1484">
        <v>545.70000000000005</v>
      </c>
      <c r="G1484">
        <v>135.174902868765</v>
      </c>
      <c r="H1484">
        <v>0.90018645393483498</v>
      </c>
      <c r="I1484">
        <v>61.452473175360403</v>
      </c>
      <c r="J1484">
        <v>2.5695960014911101</v>
      </c>
      <c r="K1484">
        <v>517.82895151798505</v>
      </c>
      <c r="L1484">
        <v>410.03709403263798</v>
      </c>
      <c r="M1484">
        <v>51.688998875565503</v>
      </c>
      <c r="N1484">
        <v>0.118932163927756</v>
      </c>
      <c r="O1484">
        <v>7.4766355140186898</v>
      </c>
      <c r="P1484">
        <v>171.15527950310499</v>
      </c>
      <c r="Q1484">
        <v>0.12444025017105</v>
      </c>
    </row>
    <row r="1485" spans="1:17" hidden="1" x14ac:dyDescent="0.3">
      <c r="A1485" t="s">
        <v>3141</v>
      </c>
      <c r="B1485" t="s">
        <v>3142</v>
      </c>
      <c r="C1485" t="s">
        <v>3163</v>
      </c>
      <c r="D1485" t="s">
        <v>1344</v>
      </c>
      <c r="E1485">
        <v>1005.0519186</v>
      </c>
      <c r="F1485">
        <v>992.15</v>
      </c>
      <c r="G1485">
        <v>105.56936825712199</v>
      </c>
      <c r="H1485">
        <v>16.332523120391201</v>
      </c>
      <c r="I1485">
        <v>88.032088302187006</v>
      </c>
      <c r="J1485">
        <v>-11.3342717241574</v>
      </c>
      <c r="K1485">
        <v>760.47352479419601</v>
      </c>
      <c r="L1485">
        <v>547.32196317281603</v>
      </c>
      <c r="M1485">
        <v>93.922977875429893</v>
      </c>
      <c r="N1485">
        <v>2.75114955966019</v>
      </c>
      <c r="O1485">
        <v>0.77609232474928902</v>
      </c>
      <c r="P1485">
        <v>171.079234972677</v>
      </c>
    </row>
    <row r="1486" spans="1:17" hidden="1" x14ac:dyDescent="0.3">
      <c r="A1486" t="s">
        <v>3143</v>
      </c>
      <c r="B1486" t="s">
        <v>3144</v>
      </c>
      <c r="C1486" t="s">
        <v>3163</v>
      </c>
      <c r="D1486" t="s">
        <v>429</v>
      </c>
      <c r="E1486">
        <v>1001.2092603</v>
      </c>
      <c r="F1486">
        <v>40.75</v>
      </c>
      <c r="G1486">
        <v>-29.144090915799101</v>
      </c>
      <c r="H1486">
        <v>-14.4778436530564</v>
      </c>
      <c r="I1486">
        <v>-43.318476327614299</v>
      </c>
      <c r="J1486">
        <v>-0.52204498992976101</v>
      </c>
      <c r="K1486">
        <v>45.922185030415598</v>
      </c>
      <c r="L1486">
        <v>49.791888526929498</v>
      </c>
      <c r="M1486">
        <v>34.752959645404196</v>
      </c>
      <c r="N1486">
        <v>0.621086497690999</v>
      </c>
      <c r="O1486">
        <v>102.453987730061</v>
      </c>
      <c r="P1486">
        <v>9.3959731543624194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SubSector Analysis</vt:lpstr>
      <vt:lpstr>Nifty 750 Analysis</vt:lpstr>
      <vt:lpstr>Price_Filter_15_10_2024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Vibhu Sharma</cp:lastModifiedBy>
  <dcterms:created xsi:type="dcterms:W3CDTF">2024-10-16T10:39:09Z</dcterms:created>
  <dcterms:modified xsi:type="dcterms:W3CDTF">2024-11-22T13:08:05Z</dcterms:modified>
</cp:coreProperties>
</file>